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pivotTables/pivotTable1.xml" ContentType="application/vnd.openxmlformats-officedocument.spreadsheetml.pivotTable+xml"/>
  <Override PartName="/xl/drawings/drawing12.xml" ContentType="application/vnd.openxmlformats-officedocument.drawing+xml"/>
  <Override PartName="/xl/drawings/drawing13.xml" ContentType="application/vnd.openxmlformats-officedocument.drawing+xml"/>
  <Override PartName="/xl/pivotTables/pivotTable2.xml" ContentType="application/vnd.openxmlformats-officedocument.spreadsheetml.pivotTable+xml"/>
  <Override PartName="/xl/drawings/drawing14.xml" ContentType="application/vnd.openxmlformats-officedocument.drawing+xml"/>
  <Override PartName="/xl/pivotTables/pivotTable3.xml" ContentType="application/vnd.openxmlformats-officedocument.spreadsheetml.pivotTable+xml"/>
  <Override PartName="/xl/drawings/drawing15.xml" ContentType="application/vnd.openxmlformats-officedocument.drawing+xml"/>
  <Override PartName="/xl/pivotTables/pivotTable4.xml" ContentType="application/vnd.openxmlformats-officedocument.spreadsheetml.pivotTable+xml"/>
  <Override PartName="/xl/drawings/drawing16.xml" ContentType="application/vnd.openxmlformats-officedocument.drawing+xml"/>
  <Override PartName="/xl/drawings/drawing1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drawings/drawing19.xml" ContentType="application/vnd.openxmlformats-officedocument.drawingml.chartshapes+xml"/>
  <Override PartName="/xl/charts/chart9.xml" ContentType="application/vnd.openxmlformats-officedocument.drawingml.chart+xml"/>
  <Override PartName="/xl/theme/themeOverride3.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pivotTables/pivotTable5.xml" ContentType="application/vnd.openxmlformats-officedocument.spreadsheetml.pivotTable+xml"/>
  <Override PartName="/xl/drawings/drawing22.xml" ContentType="application/vnd.openxmlformats-officedocument.drawing+xml"/>
  <Override PartName="/xl/charts/chart10.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ml.chartshapes+xml"/>
  <Override PartName="/xl/charts/chart11.xml" ContentType="application/vnd.openxmlformats-officedocument.drawingml.chart+xml"/>
  <Override PartName="/xl/theme/themeOverride5.xml" ContentType="application/vnd.openxmlformats-officedocument.themeOverride+xml"/>
  <Override PartName="/xl/drawings/drawing24.xml" ContentType="application/vnd.openxmlformats-officedocument.drawingml.chartshapes+xml"/>
  <Override PartName="/xl/drawings/drawing25.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hidePivotFieldList="1" defaultThemeVersion="164011"/>
  <mc:AlternateContent xmlns:mc="http://schemas.openxmlformats.org/markup-compatibility/2006">
    <mc:Choice Requires="x15">
      <x15ac:absPath xmlns:x15ac="http://schemas.microsoft.com/office/spreadsheetml/2010/11/ac" url="C:\Users\syarevalob.SECJUR\Downloads\"/>
    </mc:Choice>
  </mc:AlternateContent>
  <bookViews>
    <workbookView showSheetTabs="0" xWindow="0" yWindow="0" windowWidth="18900" windowHeight="10485" tabRatio="1000" firstSheet="1" activeTab="15"/>
  </bookViews>
  <sheets>
    <sheet name="Formato para Impresión" sheetId="19" r:id="rId1"/>
    <sheet name="FICHA TÉCNICA" sheetId="20" r:id="rId2"/>
    <sheet name="FICHA INDICADOR" sheetId="6" r:id="rId3"/>
    <sheet name="POR DEPENDENCIA" sheetId="8" r:id="rId4"/>
    <sheet name="POR PROCESO" sheetId="18" r:id="rId5"/>
    <sheet name="TD P. ESTRATEGICO" sheetId="14" r:id="rId6"/>
    <sheet name="PLAN DE GESTIÓN" sheetId="15" r:id="rId7"/>
    <sheet name="TD P DESARROLLO" sheetId="13" r:id="rId8"/>
    <sheet name="POA 2018" sheetId="24" r:id="rId9"/>
    <sheet name="POA 2018 (2)" sheetId="25" r:id="rId10"/>
    <sheet name="PLAN ESTRATÉGICO" sheetId="27" r:id="rId11"/>
    <sheet name="matriz" sheetId="5" r:id="rId12"/>
    <sheet name="PLAN DE DESARROLLO" sheetId="16" r:id="rId13"/>
    <sheet name="CONVEN" sheetId="10" r:id="rId14"/>
    <sheet name="CMI" sheetId="21" r:id="rId15"/>
    <sheet name="INICIO" sheetId="12" r:id="rId16"/>
    <sheet name="IMPERATIVOS" sheetId="22" r:id="rId17"/>
    <sheet name="PLANES" sheetId="23" r:id="rId18"/>
    <sheet name="Hoja2" sheetId="26" r:id="rId19"/>
    <sheet name="listados" sheetId="7" r:id="rId20"/>
    <sheet name="Hoja1" sheetId="2" r:id="rId21"/>
  </sheets>
  <externalReferences>
    <externalReference r:id="rId22"/>
    <externalReference r:id="rId23"/>
    <externalReference r:id="rId24"/>
    <externalReference r:id="rId25"/>
  </externalReferences>
  <definedNames>
    <definedName name="_1er_trim">matriz!$AK$5:$AK$149</definedName>
    <definedName name="_2do_trim">matriz!$AL$5:$AL$149</definedName>
    <definedName name="_2PR_2019">matriz!$AD$5:$AD$149</definedName>
    <definedName name="_3er_trim">matriz!$AM$5:$AM$149</definedName>
    <definedName name="_422_NÚMERO_DE_DÍAS_PROMEDIO_UTILIZADO_PARA_LA_EXPEDICIÓN_DE_CONCEPTOS">matriz!$D$12:$AV$12</definedName>
    <definedName name="_423_NÚMERO_DE_ESTUDIOS_JURÍDICOS__REALIZADOS_EN_TEMAS_DE_INTERÉS_PARA_EL_DISTRITO_CAPITAL">matriz!$D$16:$AV$16</definedName>
    <definedName name="_424_NÚMERO_DE_SISTEMAS_DE_INFORMACIÓN_JURÍDICOS_CON_DESARROLLO__SOPORTE_Y_MANTENIMIENTO" localSheetId="9">matriz!#REF!</definedName>
    <definedName name="_424_NÚMERO_DE_SISTEMAS_DE_INFORMACIÓN_JURÍDICOS_CON_DESARROLLO__SOPORTE_Y_MANTENIMIENTO">matriz!#REF!</definedName>
    <definedName name="_425_NÚMERO_DE_EVENTOS_DE_ORIENTACIÓN_JURÍDICA_DESARROLLADOS">matriz!$D$13:$AV$13</definedName>
    <definedName name="_426_NÚMERO_DE_CIUDADANOS_ORIENTADOS_EN_DERECHOS_Y_OBLIGACIONES_DE_LAS_ENTIDADES_SIN_ÁNIMO_DE_LUCRO___ESAL">matriz!$D$14:$AV$14</definedName>
    <definedName name="_427_PORCENTAJE_DE_PERCEPCIÓN_DE_LOS_SERVICIOS_PRESTADOS_A_ENTIDADES_SIN_ÁNIMO_DE_LUCRO___ESAL">matriz!$D$15:$AV$15</definedName>
    <definedName name="_428_NÚMERO_DE_DIRECTRICES_EN_MATERIA_DE_POLÍTICA_PÚBLICA_DISCIPLINARIA_DISTRITAL_FORMULADAS_POR_LA_DDAD">matriz!$D$6:$AV$6</definedName>
    <definedName name="_429_NÚMERO_DE_SERVIDORES_PÚBLICOS_DEL_DISTRITO_ORIENTADOS_EN_TEMAS_DE_RESPONSABILIDAD_DISCIPLINARIA">matriz!$D$7:$AV$7</definedName>
    <definedName name="_430_NÚMERO_DE_CAPACITACIONES_BRINDADAS_A_LOS_OPERADORES_DISCIPLINARIOS_DISTRITALES_EN_TEMAS_PROPIOS_DEL_DERECHO_DISCIPLINARIO">matriz!$D$9:$AV$9</definedName>
    <definedName name="_4to_trim">matriz!$AN$5:$AN$149</definedName>
    <definedName name="_xlnm._FilterDatabase" localSheetId="11" hidden="1">matriz!$4:$59</definedName>
    <definedName name="_xlnm._FilterDatabase" localSheetId="6" hidden="1">'PLAN DE GESTIÓN'!$A$7:$T$7</definedName>
    <definedName name="_xlnm._FilterDatabase" localSheetId="9" hidden="1">'POA 2018 (2)'!$A$4:$AC$4</definedName>
    <definedName name="_xlcn.WorksheetConnection_IMPERATIVOSB75D791" hidden="1">IMPERATIVOS!$B$75:$D$79</definedName>
    <definedName name="ADMINISTRATIVA" localSheetId="1">CONVEN!#REF!</definedName>
    <definedName name="ADMINISTRATIVA" localSheetId="9">CONVEN!#REF!</definedName>
    <definedName name="ADMINISTRATIVA">CONVEN!#REF!</definedName>
    <definedName name="analiza">matriz!$Y$5:$Y$149</definedName>
    <definedName name="Anualización">matriz!$U$5:$U$149</definedName>
    <definedName name="_xlnm.Print_Area" localSheetId="14">CMI!$A$4:$X$61</definedName>
    <definedName name="_xlnm.Print_Area" localSheetId="2">'FICHA INDICADOR'!$A:$P</definedName>
    <definedName name="_xlnm.Print_Area" localSheetId="1">'FICHA TÉCNICA'!$1:$42</definedName>
    <definedName name="_xlnm.Print_Area" localSheetId="0">'Formato para Impresión'!$A:$P</definedName>
    <definedName name="_xlnm.Print_Area" localSheetId="12">'PLAN DE DESARROLLO'!$B$1:$N$27</definedName>
    <definedName name="_xlnm.Print_Area" localSheetId="6">'PLAN DE GESTIÓN'!$B:$M</definedName>
    <definedName name="_xlnm.Print_Area" localSheetId="3">'POR DEPENDENCIA'!$E$1:$T$70</definedName>
    <definedName name="_xlnm.Print_Area" localSheetId="4">'POR PROCESO'!$G$2:$V$72</definedName>
    <definedName name="_xlnm.Print_Area" localSheetId="7">'TD P DESARROLLO'!$B$3:$M$19</definedName>
    <definedName name="CIUDADANO" localSheetId="1">CONVEN!#REF!</definedName>
    <definedName name="CIUDADANO" localSheetId="9">CONVEN!#REF!</definedName>
    <definedName name="CIUDADANO">CONVEN!#REF!</definedName>
    <definedName name="COMUNICACIONES" localSheetId="1">CONVEN!#REF!</definedName>
    <definedName name="COMUNICACIONES" localSheetId="9">CONVEN!#REF!</definedName>
    <definedName name="COMUNICACIONES">CONVEN!#REF!</definedName>
    <definedName name="CONTRACTUAL" localSheetId="1">CONVEN!#REF!</definedName>
    <definedName name="CONTRACTUAL" localSheetId="9">CONVEN!#REF!</definedName>
    <definedName name="CONTRACTUAL">CONVEN!#REF!</definedName>
    <definedName name="CONTROL_INTERNO" localSheetId="1">CONVEN!#REF!</definedName>
    <definedName name="CONTROL_INTERNO" localSheetId="9">CONVEN!#REF!</definedName>
    <definedName name="CONTROL_INTERNO">CONVEN!#REF!</definedName>
    <definedName name="CUMPLIMIENTO_DEL_PLAN_DE_COMUNICACIONES_DE_LA_SECRETARÍA_JURÍDICA_DISTRITAL">matriz!$D$5:$AV$5</definedName>
    <definedName name="decisiones">matriz!$Z$5:$Z$149</definedName>
    <definedName name="Denominador">matriz!$N$5:$N$149</definedName>
    <definedName name="DEPENDENCIA">matriz!$F$5:$F$149</definedName>
    <definedName name="DESPACHO_SECRETARÍA_JURÍDICA">CONVEN!$B$5:$B$13</definedName>
    <definedName name="DIRECCIÓN_DE_GESTIÓN_CORPORATIVA">CONVEN!$C$5:$C$18</definedName>
    <definedName name="DIRECCIÓN_DISTRITAL_DE_ASUNTOS_DISCIPLINARIOS">CONVEN!$D$5:$D$13</definedName>
    <definedName name="DIRECCIÓN_DISTRITAL_DE_DEFENSA_JUDICIAL_Y_PREVENCIÓN_DEL_DAÑO_ANTIJURÍDICO">CONVEN!$E$5:$E$13</definedName>
    <definedName name="DIRECCIÓN_DISTRITAL_DE_DOCTRINA_Y_ASUNTOS_NORMATIVOS">CONVEN!$F$5:$F$13</definedName>
    <definedName name="DIRECCIÓN_DISTRITAL_DE_INSPECCIÓN__VIGILANCIA_Y_CONTROL_DE_PERSONAS_JURÍDICAS_SIN_ÁNIMO_DE_LUCRO">CONVEN!$G$5:$G$13</definedName>
    <definedName name="DIRECCIÓN_DISTRITAL_DE_POLÍTICA_E_INFORMÁTICA_JURÍDICA">CONVEN!$H$5:$H$13</definedName>
    <definedName name="DISCIPLINARIO" localSheetId="1">CONVEN!#REF!</definedName>
    <definedName name="DISCIPLINARIO" localSheetId="9">CONVEN!#REF!</definedName>
    <definedName name="DISCIPLINARIO">CONVEN!#REF!</definedName>
    <definedName name="DOCTRINA">CMI!$C$44:$F$44</definedName>
    <definedName name="DOCUMENTAL" localSheetId="1">CONVEN!#REF!</definedName>
    <definedName name="DOCUMENTAL" localSheetId="9">CONVEN!#REF!</definedName>
    <definedName name="DOCUMENTAL">CONVEN!#REF!</definedName>
    <definedName name="EFICIENCIA_FISCAL_EN_LA_DEFENSA_JUDICIAL_DE_LOS_INTERESES_DEL_DISTRITO_CAPITAL">matriz!$D$10:$AV$10</definedName>
    <definedName name="EJE_1er_trim">matriz!$AO$5:$AO$149</definedName>
    <definedName name="EJE_2016">matriz!$AF$5:$AF$149</definedName>
    <definedName name="EJE_2017">matriz!$AG$5:$AG$149</definedName>
    <definedName name="EJE_2018">matriz!$AH$5:$AH$149</definedName>
    <definedName name="EJE_2019">matriz!$AI$5:$AI$149</definedName>
    <definedName name="EJE_2020">matriz!$AJ$5:$AJ$149</definedName>
    <definedName name="EJE_2do_trim">matriz!$AP$5:$AP$149</definedName>
    <definedName name="EJE_3er_trim">matriz!$AQ$5:$AQ$149</definedName>
    <definedName name="EJE_4to_trim">matriz!$AR$5:$AR$149</definedName>
    <definedName name="emitir">matriz!$C$22:$F$22</definedName>
    <definedName name="ESAL" localSheetId="1">CONVEN!#REF!</definedName>
    <definedName name="ESAL" localSheetId="9">CONVEN!#REF!</definedName>
    <definedName name="ESAL">CONVEN!#REF!</definedName>
    <definedName name="EVALUACION" localSheetId="1">CONVEN!#REF!</definedName>
    <definedName name="EVALUACION" localSheetId="9">CONVEN!#REF!</definedName>
    <definedName name="EVALUACION">CONVEN!#REF!</definedName>
    <definedName name="EXP_DENOMINADOR">matriz!$P:$P</definedName>
    <definedName name="EXP_NUMERADOR">matriz!$O:$O</definedName>
    <definedName name="EXPLICACION_DE_LA_VARIABLE_DENOMINADOR">matriz!$P$5:$P$149</definedName>
    <definedName name="EXPLICACION_DE_LA_VARIABLE_NUMERADOR">matriz!$O$5:$O$149</definedName>
    <definedName name="FINANCIERA" localSheetId="1">CONVEN!#REF!</definedName>
    <definedName name="FINANCIERA" localSheetId="9">CONVEN!#REF!</definedName>
    <definedName name="FINANCIERA">CONVEN!#REF!</definedName>
    <definedName name="FORMULA">matriz!$K:$K</definedName>
    <definedName name="FORMULA_DEL_INDICADOR">matriz!$K$5:$K$149</definedName>
    <definedName name="FUENTE_DE_INFORMACION_denominador">matriz!$R$5:$R$149</definedName>
    <definedName name="Fuente_de_información_línea_base">matriz!$T$5:$T$149</definedName>
    <definedName name="FUENTE_DE_INFORMACION_NUMERADOR">matriz!$Q$5:$Q$149</definedName>
    <definedName name="FUENTE_DEN">matriz!$R:$R</definedName>
    <definedName name="FUENTE_LB">matriz!$T:$T</definedName>
    <definedName name="FUENTE_NUM">matriz!$Q:$Q</definedName>
    <definedName name="GEST_JUDICIAL" localSheetId="1">CONVEN!#REF!</definedName>
    <definedName name="GEST_JUDICIAL" localSheetId="9">CONVEN!#REF!</definedName>
    <definedName name="GEST_JUDICIAL">CONVEN!#REF!</definedName>
    <definedName name="GESTION_NORMATIVA" localSheetId="1">CONVEN!#REF!</definedName>
    <definedName name="GESTION_NORMATIVA" localSheetId="9">CONVEN!#REF!</definedName>
    <definedName name="GESTION_NORMATIVA">CONVEN!#REF!</definedName>
    <definedName name="IMPERATIVO">matriz!$D$5:$D$149</definedName>
    <definedName name="INDICADOR">matriz!$C:$C</definedName>
    <definedName name="JURIDICA_DISTRITAL" localSheetId="1">CONVEN!#REF!</definedName>
    <definedName name="JURIDICA_DISTRITAL" localSheetId="9">CONVEN!#REF!</definedName>
    <definedName name="JURIDICA_DISTRITAL">CONVEN!#REF!</definedName>
    <definedName name="Línea_base">matriz!$S$5:$S$149</definedName>
    <definedName name="mantener">matriz!$C$27:$F$28</definedName>
    <definedName name="MEDIDA">matriz!$L:$L</definedName>
    <definedName name="MIDE">matriz!$J$5:$J$149</definedName>
    <definedName name="MIDE1">matriz!$G:$G</definedName>
    <definedName name="MIDE2">matriz!$H:$H</definedName>
    <definedName name="MIDE3">matriz!$I:$I</definedName>
    <definedName name="MIDE4">matriz!$J:$J</definedName>
    <definedName name="NIVEL_DE_ÉXITO_PROCESAL_EN_EL_DISTRITO_CAPITAL">matriz!$D$11:$AV$11</definedName>
    <definedName name="NOMBRE_DEL_INDICADOR">matriz!$D$5:$AV$149</definedName>
    <definedName name="NOTIFICACIONES" localSheetId="1">CONVEN!#REF!</definedName>
    <definedName name="NOTIFICACIONES" localSheetId="9">CONVEN!#REF!</definedName>
    <definedName name="NOTIFICACIONES">CONVEN!#REF!</definedName>
    <definedName name="Numerador">matriz!$M$5:$M$149</definedName>
    <definedName name="OFICINA_ASESORA_DE_PLANEACIÓN">CONVEN!$I$5:$I$13</definedName>
    <definedName name="OFICINA_DE_CONTROL_INTERNO">CONVEN!$J$5:$J$13</definedName>
    <definedName name="OFICINA_DE_TECNOLOGÍAS_DE_LA_INFORMACIÓN_Y_LAS_COMUNICACIONES">CONVEN!$K$5:$K$13</definedName>
    <definedName name="Periodicidad">matriz!$V$5:$V$149</definedName>
    <definedName name="PLANEACION" localSheetId="1">CONVEN!#REF!</definedName>
    <definedName name="PLANEACION" localSheetId="9">CONVEN!#REF!</definedName>
    <definedName name="PLANEACION">CONVEN!#REF!</definedName>
    <definedName name="PLANEACION_Y_MEJORA_CONTINUA" localSheetId="1">CONVEN!#REF!</definedName>
    <definedName name="PLANEACION_Y_MEJORA_CONTINUA" localSheetId="9">CONVEN!#REF!</definedName>
    <definedName name="PLANEACION_Y_MEJORA_CONTINUA">CONVEN!#REF!</definedName>
    <definedName name="PO_001_PLANEACION_Y_MEJORA_CONTINUA">CONVEN!$B$22:$B$37</definedName>
    <definedName name="PO_001_PLANEACIÓN_Y_MEJORA_CONTINUA" localSheetId="1">CONVEN!#REF!</definedName>
    <definedName name="PO_001_PLANEACIÓN_Y_MEJORA_CONTINUA" localSheetId="9">CONVEN!#REF!</definedName>
    <definedName name="PO_001_PLANEACIÓN_Y_MEJORA_CONTINUA">CONVEN!#REF!</definedName>
    <definedName name="PO_002_GESTIÓN_DE_LAS_COMUNICACIONES">CONVEN!$C$22:$C$38</definedName>
    <definedName name="PO_003_GESTIÓN_DE_TIC">CONVEN!$D$22:$D$38</definedName>
    <definedName name="PO_004_GESTIÓN_DOCUMENTAL">CONVEN!$E$22:$E$38</definedName>
    <definedName name="PO_005_GESTIÓN_DEL_TALENTO_HUMANO">CONVEN!$F$22:$F$38</definedName>
    <definedName name="PO_006_GESTIÓN_JURÍDICA_DISTRITAL">CONVEN!$G$22:$G$38</definedName>
    <definedName name="PO_007_GESTIÓN_DISCIPLINARIA_DISTRITAL">CONVEN!$H$22:$H$38</definedName>
    <definedName name="PO_008_INSPECCIÓN_VIGILANCIA_Y_CONTROL_ESAL">CONVEN!$I$22:$I$38</definedName>
    <definedName name="PO_009_GESTIÓN_NORMATIVA_Y_CONCEPTUAL">CONVEN!$J$22:$J$38</definedName>
    <definedName name="PO_010_GESTIÓN_JUDICIAL_Y_EXTRAJUDICIAL_DEL_DISTRITO">CONVEN!$K$22:$K$38</definedName>
    <definedName name="PO_011_NOTIFICACIONES">CONVEN!$L$22:$L$38</definedName>
    <definedName name="PO_012_GESTIÓN_FINANCIERA">CONVEN!$M$22:$M$38</definedName>
    <definedName name="PO_013_GESTIÓN_ADMINISTRATIVA">CONVEN!$N$22:$N$38</definedName>
    <definedName name="PO_014_GESTIÓN_CONTRACTUAL">CONVEN!$O$22:$O$38</definedName>
    <definedName name="PO_015_EVALUACIÓN_INDEPENDIENTE">CONVEN!$P$22:$P$38</definedName>
    <definedName name="PO_016_CONTROL_INTERNO_DISCIPLINARIO">CONVEN!$Q$22:$Q$38</definedName>
    <definedName name="PO_017_ATENCIÓN_A_LA_CIUDADANÍA">CONVEN!$R$22:$R$38</definedName>
    <definedName name="PR_2016">matriz!$AA$5:$AA$149</definedName>
    <definedName name="PR_2017">matriz!$AB$5:$AB$149</definedName>
    <definedName name="PR_2018">matriz!$AC$5:$AC$149</definedName>
    <definedName name="PR_2020">matriz!$AE$5:$AE$149</definedName>
    <definedName name="PROCESO">matriz!$E$5:$E$149</definedName>
    <definedName name="PROCESOS" localSheetId="1">CONVEN!#REF!</definedName>
    <definedName name="PROCESOS" localSheetId="9">CONVEN!#REF!</definedName>
    <definedName name="PROCESOS">CONVEN!#REF!</definedName>
    <definedName name="recopila">matriz!$X$5:$X$149</definedName>
    <definedName name="Resultados_1er_Trimestre">matriz!$AS$5:$AS$149</definedName>
    <definedName name="Resultados_2do_Trimestre">matriz!$AT$5:$AT$149</definedName>
    <definedName name="Resultados_3er_Trimestre">matriz!$AU$5:$AU$149</definedName>
    <definedName name="Resultados_4to_Trimestre">matriz!$AV$5:$AV$149</definedName>
    <definedName name="SUBSECRETARÍA_JURÍDICA_DISTRITAL">CONVEN!$L$5:$L$13</definedName>
    <definedName name="THUMANO" localSheetId="1">CONVEN!#REF!</definedName>
    <definedName name="THUMANO" localSheetId="9">CONVEN!#REF!</definedName>
    <definedName name="THUMANO">CONVEN!#REF!</definedName>
    <definedName name="TIC" localSheetId="1">CONVEN!#REF!</definedName>
    <definedName name="TIC" localSheetId="9">CONVEN!#REF!</definedName>
    <definedName name="TIC">CONVEN!#REF!</definedName>
    <definedName name="Tipo">matriz!$W$5:$W$149</definedName>
    <definedName name="_xlnm.Print_Titles" localSheetId="12">'PLAN DE DESARROLLO'!$1:$6</definedName>
    <definedName name="_xlnm.Print_Titles" localSheetId="6">'PLAN DE GESTIÓN'!$1:$8</definedName>
    <definedName name="_xlnm.Print_Titles" localSheetId="5">'TD P. ESTRATEGICO'!$1:$41</definedName>
    <definedName name="UNIDAD_DE_MEDIDA">matriz!$L$5:$L$149</definedName>
  </definedNames>
  <calcPr calcId="162913" concurrentCalc="0"/>
  <customWorkbookViews>
    <customWorkbookView name="consulta" guid="{7FB50B2F-45DA-4DA3-BDA5-580E793170E4}" includePrintSettings="0" includeHiddenRowCol="0" maximized="1" showHorizontalScroll="0" showSheetTabs="0" xWindow="-8" yWindow="-8" windowWidth="1936" windowHeight="1056" activeSheetId="8" showFormulaBar="0"/>
  </customWorkbookViews>
  <pivotCaches>
    <pivotCache cacheId="0" r:id="rId26"/>
    <pivotCache cacheId="8" r:id="rId27"/>
    <pivotCache cacheId="17" r:id="rId28"/>
    <pivotCache cacheId="23" r:id="rId29"/>
    <pivotCache cacheId="28" r:id="rId3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IMPERATIVOS!$B$75:$D$79"/>
        </x15:modelTables>
      </x15:dataModel>
    </ext>
  </extLst>
</workbook>
</file>

<file path=xl/calcChain.xml><?xml version="1.0" encoding="utf-8"?>
<calcChain xmlns="http://schemas.openxmlformats.org/spreadsheetml/2006/main">
  <c r="AH7" i="5" l="1"/>
  <c r="F51" i="8"/>
  <c r="AH43" i="5"/>
  <c r="AH31" i="5"/>
  <c r="AH23" i="5"/>
  <c r="AH40" i="5"/>
  <c r="AH57" i="5"/>
  <c r="AH34" i="5"/>
  <c r="Q62" i="15"/>
  <c r="P62" i="15"/>
  <c r="O62" i="15"/>
  <c r="L62" i="15"/>
  <c r="B62" i="15"/>
  <c r="Q59" i="22"/>
  <c r="R59" i="22"/>
  <c r="Q60" i="22"/>
  <c r="R60" i="22"/>
  <c r="Q61" i="22"/>
  <c r="R61" i="22"/>
  <c r="Q42" i="22"/>
  <c r="R42" i="22"/>
  <c r="Q43" i="22"/>
  <c r="R43" i="22"/>
  <c r="Q44" i="22"/>
  <c r="R44" i="22"/>
  <c r="Q45" i="22"/>
  <c r="R45" i="22"/>
  <c r="Q46" i="22"/>
  <c r="R46" i="22"/>
  <c r="Q47" i="22"/>
  <c r="R47" i="22"/>
  <c r="Q48" i="22"/>
  <c r="R48" i="22"/>
  <c r="Q49" i="22"/>
  <c r="R49" i="22"/>
  <c r="Q50" i="22"/>
  <c r="R50" i="22"/>
  <c r="Q51" i="22"/>
  <c r="R51" i="22"/>
  <c r="Q52" i="22"/>
  <c r="R52" i="22"/>
  <c r="Q53" i="22"/>
  <c r="R53" i="22"/>
  <c r="Q18" i="22"/>
  <c r="R18" i="22"/>
  <c r="Q19" i="22"/>
  <c r="R19" i="22"/>
  <c r="Q20" i="22"/>
  <c r="R20" i="22"/>
  <c r="Q21" i="22"/>
  <c r="R21" i="22"/>
  <c r="Q6" i="22"/>
  <c r="R6" i="22"/>
  <c r="Q7" i="22"/>
  <c r="R7" i="22"/>
  <c r="Q8" i="22"/>
  <c r="R8" i="22"/>
  <c r="O57" i="22"/>
  <c r="P57" i="22"/>
  <c r="O58" i="22"/>
  <c r="P58" i="22"/>
  <c r="O59" i="22"/>
  <c r="P59" i="22"/>
  <c r="O60" i="22"/>
  <c r="P60" i="22"/>
  <c r="O61" i="22"/>
  <c r="P61" i="22"/>
  <c r="N58" i="22"/>
  <c r="N59" i="22"/>
  <c r="N60" i="22"/>
  <c r="N61" i="22"/>
  <c r="N57" i="22"/>
  <c r="N62" i="22"/>
  <c r="C79" i="22"/>
  <c r="P41" i="22"/>
  <c r="P42" i="22"/>
  <c r="P43" i="22"/>
  <c r="P44" i="22"/>
  <c r="P45" i="22"/>
  <c r="P46" i="22"/>
  <c r="P47" i="22"/>
  <c r="P48" i="22"/>
  <c r="P49" i="22"/>
  <c r="P50" i="22"/>
  <c r="P51" i="22"/>
  <c r="P52" i="22"/>
  <c r="P53" i="22"/>
  <c r="P54" i="22"/>
  <c r="P55" i="22"/>
  <c r="P40" i="22"/>
  <c r="O41" i="22"/>
  <c r="O42" i="22"/>
  <c r="O43" i="22"/>
  <c r="O44" i="22"/>
  <c r="O45" i="22"/>
  <c r="O46" i="22"/>
  <c r="O47" i="22"/>
  <c r="O48" i="22"/>
  <c r="O49" i="22"/>
  <c r="O50" i="22"/>
  <c r="O51" i="22"/>
  <c r="O52" i="22"/>
  <c r="O53" i="22"/>
  <c r="O54" i="22"/>
  <c r="O55" i="22"/>
  <c r="O40" i="22"/>
  <c r="N41" i="22"/>
  <c r="N42" i="22"/>
  <c r="N43" i="22"/>
  <c r="N44" i="22"/>
  <c r="N45" i="22"/>
  <c r="N46" i="22"/>
  <c r="N47" i="22"/>
  <c r="N48" i="22"/>
  <c r="N49" i="22"/>
  <c r="N50" i="22"/>
  <c r="N51" i="22"/>
  <c r="N52" i="22"/>
  <c r="N53" i="22"/>
  <c r="N54" i="22"/>
  <c r="N55" i="22"/>
  <c r="N40" i="22"/>
  <c r="P4" i="22"/>
  <c r="P5" i="22"/>
  <c r="P6" i="22"/>
  <c r="P7" i="22"/>
  <c r="P8" i="22"/>
  <c r="P9" i="22"/>
  <c r="P10" i="22"/>
  <c r="E76" i="22"/>
  <c r="P33" i="22"/>
  <c r="P34" i="22"/>
  <c r="P35" i="22"/>
  <c r="P36" i="22"/>
  <c r="P37" i="22"/>
  <c r="P38" i="22"/>
  <c r="O33" i="22"/>
  <c r="O34" i="22"/>
  <c r="O35" i="22"/>
  <c r="O36" i="22"/>
  <c r="O37" i="22"/>
  <c r="O38" i="22"/>
  <c r="N28" i="22"/>
  <c r="N29" i="22"/>
  <c r="N30" i="22"/>
  <c r="N31" i="22"/>
  <c r="N32" i="22"/>
  <c r="N33" i="22"/>
  <c r="N34" i="22"/>
  <c r="N35" i="22"/>
  <c r="N36" i="22"/>
  <c r="N37" i="22"/>
  <c r="N38" i="22"/>
  <c r="AH25" i="5"/>
  <c r="AH21" i="5"/>
  <c r="AH30" i="5"/>
  <c r="AH59" i="5"/>
  <c r="AH10" i="5"/>
  <c r="AH24" i="5"/>
  <c r="AH48" i="5"/>
  <c r="AH54" i="5"/>
  <c r="AH20" i="5"/>
  <c r="M20" i="19"/>
  <c r="M19" i="19"/>
  <c r="J20" i="19"/>
  <c r="J19" i="19"/>
  <c r="F20" i="19"/>
  <c r="F19" i="19"/>
  <c r="D19" i="19"/>
  <c r="B19" i="19"/>
  <c r="E14" i="19"/>
  <c r="AH38" i="5"/>
  <c r="H17" i="26"/>
  <c r="I6" i="26"/>
  <c r="I7" i="26"/>
  <c r="K7" i="26"/>
  <c r="I10" i="26"/>
  <c r="I12" i="26"/>
  <c r="I13" i="26"/>
  <c r="I14" i="26"/>
  <c r="I5" i="26"/>
  <c r="K5" i="26"/>
  <c r="G11" i="26"/>
  <c r="H11" i="26"/>
  <c r="H8" i="26"/>
  <c r="I8" i="26"/>
  <c r="K12" i="26"/>
  <c r="L12" i="26"/>
  <c r="M12" i="26"/>
  <c r="K31" i="15"/>
  <c r="J31" i="15"/>
  <c r="I31" i="15"/>
  <c r="H31" i="15"/>
  <c r="G31" i="15"/>
  <c r="F31" i="15"/>
  <c r="E31" i="15"/>
  <c r="D31" i="15"/>
  <c r="Q11" i="15"/>
  <c r="Q12" i="15"/>
  <c r="Q22" i="15"/>
  <c r="Q23" i="15"/>
  <c r="Q27" i="15"/>
  <c r="Q28" i="15"/>
  <c r="Q32" i="15"/>
  <c r="Q33" i="15"/>
  <c r="Q37" i="15"/>
  <c r="Q38" i="15"/>
  <c r="Q43" i="15"/>
  <c r="Q44" i="15"/>
  <c r="Q48" i="15"/>
  <c r="Q49" i="15"/>
  <c r="Q54" i="15"/>
  <c r="Q55" i="15"/>
  <c r="Q58" i="15"/>
  <c r="Q59" i="15"/>
  <c r="Q68" i="15"/>
  <c r="O11" i="15"/>
  <c r="O12" i="15"/>
  <c r="O22" i="15"/>
  <c r="O23" i="15"/>
  <c r="O27" i="15"/>
  <c r="O28" i="15"/>
  <c r="O32" i="15"/>
  <c r="O33" i="15"/>
  <c r="O37" i="15"/>
  <c r="O38" i="15"/>
  <c r="O43" i="15"/>
  <c r="O44" i="15"/>
  <c r="O49" i="15"/>
  <c r="O54" i="15"/>
  <c r="O55" i="15"/>
  <c r="O58" i="15"/>
  <c r="O59" i="15"/>
  <c r="O68" i="15"/>
  <c r="O69" i="15"/>
  <c r="O70" i="15"/>
  <c r="K67" i="15"/>
  <c r="J67" i="15"/>
  <c r="I67" i="15"/>
  <c r="H67" i="15"/>
  <c r="G67" i="15"/>
  <c r="F67" i="15"/>
  <c r="P67" i="15"/>
  <c r="E67" i="15"/>
  <c r="D67" i="15"/>
  <c r="K66" i="15"/>
  <c r="J66" i="15"/>
  <c r="I66" i="15"/>
  <c r="H66" i="15"/>
  <c r="G66" i="15"/>
  <c r="F66" i="15"/>
  <c r="E66" i="15"/>
  <c r="D66" i="15"/>
  <c r="K65" i="15"/>
  <c r="J65" i="15"/>
  <c r="I65" i="15"/>
  <c r="H65" i="15"/>
  <c r="G65" i="15"/>
  <c r="F65" i="15"/>
  <c r="E65" i="15"/>
  <c r="D65" i="15"/>
  <c r="C67" i="15"/>
  <c r="C66" i="15"/>
  <c r="C65" i="15"/>
  <c r="L66" i="15"/>
  <c r="L67" i="15"/>
  <c r="L65" i="15"/>
  <c r="L64" i="15"/>
  <c r="L61" i="15"/>
  <c r="L60" i="15"/>
  <c r="L57" i="15"/>
  <c r="L56" i="15"/>
  <c r="K64" i="15"/>
  <c r="J64" i="15"/>
  <c r="I64" i="15"/>
  <c r="H64" i="15"/>
  <c r="G64" i="15"/>
  <c r="F64" i="15"/>
  <c r="E64" i="15"/>
  <c r="D64" i="15"/>
  <c r="K61" i="15"/>
  <c r="J61" i="15"/>
  <c r="I61" i="15"/>
  <c r="H61" i="15"/>
  <c r="G61" i="15"/>
  <c r="F61" i="15"/>
  <c r="E61" i="15"/>
  <c r="D61" i="15"/>
  <c r="K60" i="15"/>
  <c r="J60" i="15"/>
  <c r="I60" i="15"/>
  <c r="H60" i="15"/>
  <c r="G60" i="15"/>
  <c r="F60" i="15"/>
  <c r="P60" i="15"/>
  <c r="E60" i="15"/>
  <c r="D60" i="15"/>
  <c r="C64" i="15"/>
  <c r="C61" i="15"/>
  <c r="C60" i="15"/>
  <c r="B67" i="15"/>
  <c r="B66" i="15"/>
  <c r="B65" i="15"/>
  <c r="B64" i="15"/>
  <c r="B61" i="15"/>
  <c r="B60" i="15"/>
  <c r="B59" i="15"/>
  <c r="L51" i="15"/>
  <c r="L52" i="15"/>
  <c r="L53" i="15"/>
  <c r="K57" i="15"/>
  <c r="J57" i="15"/>
  <c r="I57" i="15"/>
  <c r="H57" i="15"/>
  <c r="G57" i="15"/>
  <c r="F57" i="15"/>
  <c r="E57" i="15"/>
  <c r="D57" i="15"/>
  <c r="K56" i="15"/>
  <c r="J56" i="15"/>
  <c r="I56" i="15"/>
  <c r="H56" i="15"/>
  <c r="G56" i="15"/>
  <c r="F56" i="15"/>
  <c r="E56" i="15"/>
  <c r="D56" i="15"/>
  <c r="C57" i="15"/>
  <c r="C56" i="15"/>
  <c r="B57" i="15"/>
  <c r="B55" i="15"/>
  <c r="L42" i="15"/>
  <c r="L39" i="15"/>
  <c r="L40" i="15"/>
  <c r="L41" i="15"/>
  <c r="L50" i="15"/>
  <c r="L35" i="15"/>
  <c r="L36" i="15"/>
  <c r="L34" i="15"/>
  <c r="L30" i="15"/>
  <c r="L31" i="15"/>
  <c r="L29" i="15"/>
  <c r="L25" i="15"/>
  <c r="L26" i="15"/>
  <c r="L24" i="15"/>
  <c r="L14" i="15"/>
  <c r="L15" i="15"/>
  <c r="L16" i="15"/>
  <c r="L17" i="15"/>
  <c r="L18" i="15"/>
  <c r="L19" i="15"/>
  <c r="L20" i="15"/>
  <c r="L21" i="15"/>
  <c r="L13" i="15"/>
  <c r="L10" i="15"/>
  <c r="L46" i="15"/>
  <c r="L47" i="15"/>
  <c r="L45" i="15"/>
  <c r="K53" i="15"/>
  <c r="J53" i="15"/>
  <c r="I53" i="15"/>
  <c r="H53" i="15"/>
  <c r="G53" i="15"/>
  <c r="F53" i="15"/>
  <c r="E53" i="15"/>
  <c r="D53" i="15"/>
  <c r="K52" i="15"/>
  <c r="J52" i="15"/>
  <c r="I52" i="15"/>
  <c r="H52" i="15"/>
  <c r="G52" i="15"/>
  <c r="F52" i="15"/>
  <c r="P52" i="15"/>
  <c r="E52" i="15"/>
  <c r="D52" i="15"/>
  <c r="K51" i="15"/>
  <c r="J51" i="15"/>
  <c r="I51" i="15"/>
  <c r="H51" i="15"/>
  <c r="G51" i="15"/>
  <c r="F51" i="15"/>
  <c r="P51" i="15"/>
  <c r="E51" i="15"/>
  <c r="D51" i="15"/>
  <c r="K50" i="15"/>
  <c r="J50" i="15"/>
  <c r="I50" i="15"/>
  <c r="H50" i="15"/>
  <c r="G50" i="15"/>
  <c r="F50" i="15"/>
  <c r="E50" i="15"/>
  <c r="D50" i="15"/>
  <c r="O50" i="15"/>
  <c r="C53" i="15"/>
  <c r="C52" i="15"/>
  <c r="C51" i="15"/>
  <c r="C50" i="15"/>
  <c r="B53" i="15"/>
  <c r="B52" i="15"/>
  <c r="B51" i="15"/>
  <c r="B50" i="15"/>
  <c r="B49" i="15"/>
  <c r="B46" i="15"/>
  <c r="B47" i="15"/>
  <c r="B45" i="15"/>
  <c r="K47" i="15"/>
  <c r="J47" i="15"/>
  <c r="I47" i="15"/>
  <c r="H47" i="15"/>
  <c r="Q47" i="15"/>
  <c r="G47" i="15"/>
  <c r="F47" i="15"/>
  <c r="E47" i="15"/>
  <c r="D47" i="15"/>
  <c r="O47" i="15"/>
  <c r="K46" i="15"/>
  <c r="J46" i="15"/>
  <c r="I46" i="15"/>
  <c r="H46" i="15"/>
  <c r="Q46" i="15"/>
  <c r="G46" i="15"/>
  <c r="F46" i="15"/>
  <c r="E46" i="15"/>
  <c r="D46" i="15"/>
  <c r="K45" i="15"/>
  <c r="J45" i="15"/>
  <c r="I45" i="15"/>
  <c r="H45" i="15"/>
  <c r="G45" i="15"/>
  <c r="F45" i="15"/>
  <c r="E45" i="15"/>
  <c r="D45" i="15"/>
  <c r="C47" i="15"/>
  <c r="C46" i="15"/>
  <c r="C45" i="15"/>
  <c r="B44" i="15"/>
  <c r="L11" i="15"/>
  <c r="L12" i="15"/>
  <c r="L27" i="15"/>
  <c r="L28" i="15"/>
  <c r="L32" i="15"/>
  <c r="L33" i="15"/>
  <c r="L37" i="15"/>
  <c r="L38" i="15"/>
  <c r="L43" i="15"/>
  <c r="L44" i="15"/>
  <c r="L49" i="15"/>
  <c r="L55" i="15"/>
  <c r="L59" i="15"/>
  <c r="B42" i="15"/>
  <c r="B41" i="15"/>
  <c r="B40" i="15"/>
  <c r="B39" i="15"/>
  <c r="K42" i="15"/>
  <c r="J42" i="15"/>
  <c r="I42" i="15"/>
  <c r="H42" i="15"/>
  <c r="G42" i="15"/>
  <c r="F42" i="15"/>
  <c r="E42" i="15"/>
  <c r="D42" i="15"/>
  <c r="K41" i="15"/>
  <c r="J41" i="15"/>
  <c r="I41" i="15"/>
  <c r="H41" i="15"/>
  <c r="G41" i="15"/>
  <c r="F41" i="15"/>
  <c r="E41" i="15"/>
  <c r="D41" i="15"/>
  <c r="K40" i="15"/>
  <c r="J40" i="15"/>
  <c r="I40" i="15"/>
  <c r="H40" i="15"/>
  <c r="G40" i="15"/>
  <c r="F40" i="15"/>
  <c r="E40" i="15"/>
  <c r="D40" i="15"/>
  <c r="K39" i="15"/>
  <c r="J39" i="15"/>
  <c r="I39" i="15"/>
  <c r="H39" i="15"/>
  <c r="G39" i="15"/>
  <c r="F39" i="15"/>
  <c r="E39" i="15"/>
  <c r="D39" i="15"/>
  <c r="C42" i="15"/>
  <c r="C41" i="15"/>
  <c r="C40" i="15"/>
  <c r="C39" i="15"/>
  <c r="C36" i="15"/>
  <c r="C35" i="15"/>
  <c r="C34" i="15"/>
  <c r="B38" i="15"/>
  <c r="C31" i="15"/>
  <c r="K36" i="15"/>
  <c r="J36" i="15"/>
  <c r="I36" i="15"/>
  <c r="H36" i="15"/>
  <c r="G36" i="15"/>
  <c r="F36" i="15"/>
  <c r="E36" i="15"/>
  <c r="K35" i="15"/>
  <c r="J35" i="15"/>
  <c r="I35" i="15"/>
  <c r="H35" i="15"/>
  <c r="G35" i="15"/>
  <c r="F35" i="15"/>
  <c r="E35" i="15"/>
  <c r="K34" i="15"/>
  <c r="J34" i="15"/>
  <c r="I34" i="15"/>
  <c r="H34" i="15"/>
  <c r="G34" i="15"/>
  <c r="F34" i="15"/>
  <c r="E34" i="15"/>
  <c r="D36" i="15"/>
  <c r="D35" i="15"/>
  <c r="D34" i="15"/>
  <c r="B35" i="15"/>
  <c r="B36" i="15"/>
  <c r="B33" i="15"/>
  <c r="B28" i="15"/>
  <c r="B23" i="15"/>
  <c r="C30" i="15"/>
  <c r="C29" i="15"/>
  <c r="C26" i="15"/>
  <c r="C25" i="15"/>
  <c r="C24" i="15"/>
  <c r="K30" i="15"/>
  <c r="J30" i="15"/>
  <c r="I30" i="15"/>
  <c r="H30" i="15"/>
  <c r="G30" i="15"/>
  <c r="F30" i="15"/>
  <c r="E30" i="15"/>
  <c r="D30" i="15"/>
  <c r="K29" i="15"/>
  <c r="J29" i="15"/>
  <c r="I29" i="15"/>
  <c r="H29" i="15"/>
  <c r="G29" i="15"/>
  <c r="F29" i="15"/>
  <c r="E29" i="15"/>
  <c r="D29" i="15"/>
  <c r="K26" i="15"/>
  <c r="J26" i="15"/>
  <c r="I26" i="15"/>
  <c r="H26" i="15"/>
  <c r="G26" i="15"/>
  <c r="F26" i="15"/>
  <c r="E26" i="15"/>
  <c r="D26" i="15"/>
  <c r="O26" i="15"/>
  <c r="K25" i="15"/>
  <c r="J25" i="15"/>
  <c r="I25" i="15"/>
  <c r="H25" i="15"/>
  <c r="G25" i="15"/>
  <c r="F25" i="15"/>
  <c r="E25" i="15"/>
  <c r="D25" i="15"/>
  <c r="K24" i="15"/>
  <c r="J24" i="15"/>
  <c r="I24" i="15"/>
  <c r="H24" i="15"/>
  <c r="G24" i="15"/>
  <c r="F24" i="15"/>
  <c r="E24" i="15"/>
  <c r="D24" i="15"/>
  <c r="K21" i="15"/>
  <c r="J21" i="15"/>
  <c r="I21" i="15"/>
  <c r="H21" i="15"/>
  <c r="G21" i="15"/>
  <c r="F21" i="15"/>
  <c r="P21" i="15"/>
  <c r="E21" i="15"/>
  <c r="D21" i="15"/>
  <c r="K20" i="15"/>
  <c r="J20" i="15"/>
  <c r="I20" i="15"/>
  <c r="H20" i="15"/>
  <c r="G20" i="15"/>
  <c r="F20" i="15"/>
  <c r="P20" i="15"/>
  <c r="E20" i="15"/>
  <c r="D20" i="15"/>
  <c r="O20" i="15"/>
  <c r="K19" i="15"/>
  <c r="J19" i="15"/>
  <c r="I19" i="15"/>
  <c r="H19" i="15"/>
  <c r="Q19" i="15"/>
  <c r="G19" i="15"/>
  <c r="F19" i="15"/>
  <c r="P19" i="15"/>
  <c r="E19" i="15"/>
  <c r="D19" i="15"/>
  <c r="K18" i="15"/>
  <c r="J18" i="15"/>
  <c r="I18" i="15"/>
  <c r="H18" i="15"/>
  <c r="G18" i="15"/>
  <c r="F18" i="15"/>
  <c r="P18" i="15"/>
  <c r="E18" i="15"/>
  <c r="D18" i="15"/>
  <c r="K17" i="15"/>
  <c r="J17" i="15"/>
  <c r="I17" i="15"/>
  <c r="H17" i="15"/>
  <c r="G17" i="15"/>
  <c r="F17" i="15"/>
  <c r="P17" i="15"/>
  <c r="E17" i="15"/>
  <c r="D17" i="15"/>
  <c r="K16" i="15"/>
  <c r="J16" i="15"/>
  <c r="I16" i="15"/>
  <c r="H16" i="15"/>
  <c r="G16" i="15"/>
  <c r="F16" i="15"/>
  <c r="P16" i="15"/>
  <c r="E16" i="15"/>
  <c r="D16" i="15"/>
  <c r="K15" i="15"/>
  <c r="J15" i="15"/>
  <c r="I15" i="15"/>
  <c r="H15" i="15"/>
  <c r="G15" i="15"/>
  <c r="F15" i="15"/>
  <c r="P15" i="15"/>
  <c r="E15" i="15"/>
  <c r="D15" i="15"/>
  <c r="K14" i="15"/>
  <c r="J14" i="15"/>
  <c r="I14" i="15"/>
  <c r="H14" i="15"/>
  <c r="G14" i="15"/>
  <c r="F14" i="15"/>
  <c r="P14" i="15"/>
  <c r="E14" i="15"/>
  <c r="D14" i="15"/>
  <c r="K13" i="15"/>
  <c r="J13" i="15"/>
  <c r="I13" i="15"/>
  <c r="H13" i="15"/>
  <c r="G13" i="15"/>
  <c r="F13" i="15"/>
  <c r="P13" i="15"/>
  <c r="E13" i="15"/>
  <c r="D13" i="15"/>
  <c r="K10" i="15"/>
  <c r="J10" i="15"/>
  <c r="H10" i="15"/>
  <c r="Q10" i="15"/>
  <c r="G10" i="15"/>
  <c r="F10" i="15"/>
  <c r="E10" i="15"/>
  <c r="D10" i="15"/>
  <c r="O40" i="15"/>
  <c r="C10" i="15"/>
  <c r="C21" i="15"/>
  <c r="C20" i="15"/>
  <c r="C19" i="15"/>
  <c r="C18" i="15"/>
  <c r="C17" i="15"/>
  <c r="C16" i="15"/>
  <c r="C15" i="15"/>
  <c r="C14" i="15"/>
  <c r="C13" i="15"/>
  <c r="M22" i="16"/>
  <c r="L16" i="16"/>
  <c r="L17" i="16"/>
  <c r="L18" i="16"/>
  <c r="L19" i="16"/>
  <c r="L20" i="16"/>
  <c r="L21" i="16"/>
  <c r="L22" i="16"/>
  <c r="H16" i="16"/>
  <c r="M16" i="16"/>
  <c r="H17" i="16"/>
  <c r="M17" i="16"/>
  <c r="H18" i="16"/>
  <c r="H19" i="16"/>
  <c r="M19" i="16"/>
  <c r="H20" i="16"/>
  <c r="H21" i="16"/>
  <c r="M21" i="16"/>
  <c r="F17" i="16"/>
  <c r="F18" i="16"/>
  <c r="F19" i="16"/>
  <c r="F20" i="16"/>
  <c r="F21" i="16"/>
  <c r="F22" i="16"/>
  <c r="D18" i="16"/>
  <c r="E18" i="16"/>
  <c r="G18" i="16"/>
  <c r="I18" i="16"/>
  <c r="J18" i="16"/>
  <c r="K18" i="16"/>
  <c r="E19" i="16"/>
  <c r="G19" i="16"/>
  <c r="I19" i="16"/>
  <c r="J19" i="16"/>
  <c r="K19" i="16"/>
  <c r="E20" i="16"/>
  <c r="G20" i="16"/>
  <c r="I20" i="16"/>
  <c r="J20" i="16"/>
  <c r="K20" i="16"/>
  <c r="E21" i="16"/>
  <c r="G21" i="16"/>
  <c r="I21" i="16"/>
  <c r="J21" i="16"/>
  <c r="K21" i="16"/>
  <c r="E22" i="16"/>
  <c r="G22" i="16"/>
  <c r="T22" i="16"/>
  <c r="I22" i="16"/>
  <c r="J22" i="16"/>
  <c r="K22" i="16"/>
  <c r="D19" i="16"/>
  <c r="D20" i="16"/>
  <c r="D21" i="16"/>
  <c r="D22" i="16"/>
  <c r="C18" i="16"/>
  <c r="C19" i="16"/>
  <c r="C20" i="16"/>
  <c r="C21" i="16"/>
  <c r="C22" i="16"/>
  <c r="B21" i="16"/>
  <c r="B22" i="16"/>
  <c r="B19" i="16"/>
  <c r="B20" i="16"/>
  <c r="B18" i="16"/>
  <c r="AH37" i="5"/>
  <c r="AH52" i="5"/>
  <c r="AH51" i="5"/>
  <c r="AH42" i="5"/>
  <c r="A40" i="5"/>
  <c r="A41" i="5"/>
  <c r="AH41" i="5"/>
  <c r="AH18" i="5"/>
  <c r="AH33" i="5"/>
  <c r="AH58" i="5"/>
  <c r="A58" i="5"/>
  <c r="AH15" i="5"/>
  <c r="AH14" i="5"/>
  <c r="A47" i="25"/>
  <c r="I54" i="25"/>
  <c r="I53" i="25"/>
  <c r="I52" i="25"/>
  <c r="I51" i="25"/>
  <c r="I50" i="25"/>
  <c r="I49" i="25"/>
  <c r="I48" i="25"/>
  <c r="I47" i="25"/>
  <c r="I46" i="25"/>
  <c r="I45" i="25"/>
  <c r="I44" i="25"/>
  <c r="I43" i="25"/>
  <c r="I42" i="25"/>
  <c r="I41" i="25"/>
  <c r="I40" i="25"/>
  <c r="I39" i="25"/>
  <c r="I38" i="25"/>
  <c r="I37" i="25"/>
  <c r="I36" i="25"/>
  <c r="I35" i="25"/>
  <c r="I34" i="25"/>
  <c r="I33" i="25"/>
  <c r="I32" i="25"/>
  <c r="I31" i="25"/>
  <c r="I30" i="25"/>
  <c r="I29" i="25"/>
  <c r="I28" i="25"/>
  <c r="I27" i="25"/>
  <c r="I26" i="25"/>
  <c r="I25" i="25"/>
  <c r="I24" i="25"/>
  <c r="I23" i="25"/>
  <c r="I22" i="25"/>
  <c r="I21" i="25"/>
  <c r="I20" i="25"/>
  <c r="I19" i="25"/>
  <c r="I18" i="25"/>
  <c r="I17" i="25"/>
  <c r="I16" i="25"/>
  <c r="I15" i="25"/>
  <c r="I14" i="25"/>
  <c r="I13" i="25"/>
  <c r="I12" i="25"/>
  <c r="I11" i="25"/>
  <c r="I10" i="25"/>
  <c r="I9" i="25"/>
  <c r="I8" i="25"/>
  <c r="I7" i="25"/>
  <c r="I6" i="25"/>
  <c r="I5" i="25"/>
  <c r="H54" i="25"/>
  <c r="H53" i="25"/>
  <c r="H52" i="25"/>
  <c r="H51" i="25"/>
  <c r="H50" i="25"/>
  <c r="H49" i="25"/>
  <c r="H48" i="25"/>
  <c r="H47" i="25"/>
  <c r="H46" i="25"/>
  <c r="H45" i="25"/>
  <c r="H44" i="25"/>
  <c r="H43" i="25"/>
  <c r="H42" i="25"/>
  <c r="H41" i="25"/>
  <c r="H40" i="25"/>
  <c r="H39" i="25"/>
  <c r="H38" i="25"/>
  <c r="H37" i="25"/>
  <c r="H36" i="25"/>
  <c r="H35" i="25"/>
  <c r="H34" i="25"/>
  <c r="H33" i="25"/>
  <c r="H32" i="25"/>
  <c r="H31" i="25"/>
  <c r="H30" i="25"/>
  <c r="H29" i="25"/>
  <c r="H28" i="25"/>
  <c r="H27" i="25"/>
  <c r="H26" i="25"/>
  <c r="H25" i="25"/>
  <c r="H24" i="25"/>
  <c r="H23" i="25"/>
  <c r="H22" i="25"/>
  <c r="H21" i="25"/>
  <c r="H20" i="25"/>
  <c r="H19" i="25"/>
  <c r="H18" i="25"/>
  <c r="H17" i="25"/>
  <c r="H16" i="25"/>
  <c r="H15" i="25"/>
  <c r="H14" i="25"/>
  <c r="H13" i="25"/>
  <c r="H12" i="25"/>
  <c r="H11" i="25"/>
  <c r="H10" i="25"/>
  <c r="H9" i="25"/>
  <c r="H8" i="25"/>
  <c r="H7" i="25"/>
  <c r="H6" i="25"/>
  <c r="H5" i="25"/>
  <c r="G54" i="25"/>
  <c r="G53" i="25"/>
  <c r="G52" i="25"/>
  <c r="G51" i="25"/>
  <c r="G50" i="25"/>
  <c r="G49" i="25"/>
  <c r="G48" i="25"/>
  <c r="G47" i="25"/>
  <c r="G46" i="25"/>
  <c r="G45" i="25"/>
  <c r="G44" i="25"/>
  <c r="G43" i="25"/>
  <c r="G42" i="25"/>
  <c r="G41" i="25"/>
  <c r="G40" i="25"/>
  <c r="G39" i="25"/>
  <c r="G38" i="25"/>
  <c r="G37" i="25"/>
  <c r="G36" i="25"/>
  <c r="G35" i="25"/>
  <c r="G34" i="25"/>
  <c r="G33" i="25"/>
  <c r="G32" i="25"/>
  <c r="G31" i="25"/>
  <c r="G30" i="25"/>
  <c r="G29" i="25"/>
  <c r="G28" i="25"/>
  <c r="G27" i="25"/>
  <c r="G26" i="25"/>
  <c r="G25" i="25"/>
  <c r="G24" i="25"/>
  <c r="G23" i="25"/>
  <c r="G22" i="25"/>
  <c r="G21" i="25"/>
  <c r="G20" i="25"/>
  <c r="G19" i="25"/>
  <c r="G18" i="25"/>
  <c r="G17" i="25"/>
  <c r="G16" i="25"/>
  <c r="G15" i="25"/>
  <c r="G14" i="25"/>
  <c r="G13" i="25"/>
  <c r="G12" i="25"/>
  <c r="G11" i="25"/>
  <c r="G10" i="25"/>
  <c r="G9" i="25"/>
  <c r="G8" i="25"/>
  <c r="G7" i="25"/>
  <c r="G6" i="25"/>
  <c r="G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F9" i="25"/>
  <c r="F8" i="25"/>
  <c r="F7" i="25"/>
  <c r="F6" i="25"/>
  <c r="F5" i="25"/>
  <c r="E54" i="25"/>
  <c r="E53" i="25"/>
  <c r="E52" i="25"/>
  <c r="E51" i="25"/>
  <c r="E50" i="25"/>
  <c r="E49" i="25"/>
  <c r="E48" i="25"/>
  <c r="E47" i="25"/>
  <c r="E46" i="25"/>
  <c r="E45" i="25"/>
  <c r="E44" i="25"/>
  <c r="E43" i="25"/>
  <c r="E42" i="25"/>
  <c r="E41" i="25"/>
  <c r="E40" i="25"/>
  <c r="E39" i="25"/>
  <c r="E38" i="25"/>
  <c r="E37" i="25"/>
  <c r="E36" i="25"/>
  <c r="E35" i="25"/>
  <c r="E34" i="25"/>
  <c r="E33" i="25"/>
  <c r="E32" i="25"/>
  <c r="E31" i="25"/>
  <c r="E30" i="25"/>
  <c r="E29" i="25"/>
  <c r="E28" i="25"/>
  <c r="E27" i="25"/>
  <c r="E26" i="25"/>
  <c r="E25" i="25"/>
  <c r="E24" i="25"/>
  <c r="E23" i="25"/>
  <c r="E22" i="25"/>
  <c r="E21" i="25"/>
  <c r="E20" i="25"/>
  <c r="E19" i="25"/>
  <c r="E18" i="25"/>
  <c r="E17" i="25"/>
  <c r="E16" i="25"/>
  <c r="E15" i="25"/>
  <c r="E14" i="25"/>
  <c r="E13" i="25"/>
  <c r="E12" i="25"/>
  <c r="E11" i="25"/>
  <c r="E10" i="25"/>
  <c r="E9" i="25"/>
  <c r="E8" i="25"/>
  <c r="E7" i="25"/>
  <c r="E6" i="25"/>
  <c r="E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 i="25"/>
  <c r="B4" i="25"/>
  <c r="B5" i="25"/>
  <c r="B6" i="25"/>
  <c r="B8" i="25"/>
  <c r="B17" i="25"/>
  <c r="B20" i="25"/>
  <c r="B22" i="25"/>
  <c r="B24" i="25"/>
  <c r="B27" i="25"/>
  <c r="B28" i="25"/>
  <c r="B30" i="25"/>
  <c r="B32" i="25"/>
  <c r="B36" i="25"/>
  <c r="B38" i="25"/>
  <c r="B41" i="25"/>
  <c r="B43" i="25"/>
  <c r="B48" i="25"/>
  <c r="B49" i="25"/>
  <c r="B52" i="25"/>
  <c r="B53" i="25"/>
  <c r="A2" i="25"/>
  <c r="A4" i="25"/>
  <c r="A5" i="25"/>
  <c r="A6" i="25"/>
  <c r="A17" i="25"/>
  <c r="A22" i="25"/>
  <c r="A27" i="25"/>
  <c r="A30" i="25"/>
  <c r="A36" i="25"/>
  <c r="A41" i="25"/>
  <c r="A48" i="25"/>
  <c r="A52" i="25"/>
  <c r="A1" i="25"/>
  <c r="O14" i="20"/>
  <c r="M21" i="20"/>
  <c r="D21" i="20"/>
  <c r="C40" i="20"/>
  <c r="M25" i="20"/>
  <c r="M24" i="20"/>
  <c r="L28" i="20"/>
  <c r="G28" i="20"/>
  <c r="B28" i="20"/>
  <c r="E25" i="20"/>
  <c r="Q57" i="22"/>
  <c r="R57" i="22"/>
  <c r="Q58" i="22"/>
  <c r="R58" i="22"/>
  <c r="Q41" i="22"/>
  <c r="R41" i="22"/>
  <c r="Q55" i="22"/>
  <c r="R55" i="22"/>
  <c r="Q40" i="22"/>
  <c r="R40" i="22"/>
  <c r="N12" i="22"/>
  <c r="O12" i="22"/>
  <c r="P12" i="22"/>
  <c r="Q12" i="22"/>
  <c r="R12" i="22"/>
  <c r="N13" i="22"/>
  <c r="O13" i="22"/>
  <c r="P13" i="22"/>
  <c r="Q13" i="22"/>
  <c r="R13" i="22"/>
  <c r="N14" i="22"/>
  <c r="O14" i="22"/>
  <c r="P14" i="22"/>
  <c r="Q14" i="22"/>
  <c r="R14" i="22"/>
  <c r="N15" i="22"/>
  <c r="O15" i="22"/>
  <c r="P15" i="22"/>
  <c r="Q15" i="22"/>
  <c r="R15" i="22"/>
  <c r="N16" i="22"/>
  <c r="O16" i="22"/>
  <c r="P16" i="22"/>
  <c r="Q16" i="22"/>
  <c r="R16" i="22"/>
  <c r="N17" i="22"/>
  <c r="O17" i="22"/>
  <c r="P17" i="22"/>
  <c r="Q17" i="22"/>
  <c r="R17" i="22"/>
  <c r="N18" i="22"/>
  <c r="O18" i="22"/>
  <c r="P18" i="22"/>
  <c r="N19" i="22"/>
  <c r="O19" i="22"/>
  <c r="P19" i="22"/>
  <c r="N20" i="22"/>
  <c r="O20" i="22"/>
  <c r="P20" i="22"/>
  <c r="N21" i="22"/>
  <c r="O21" i="22"/>
  <c r="P21" i="22"/>
  <c r="N22" i="22"/>
  <c r="O22" i="22"/>
  <c r="P22" i="22"/>
  <c r="Q22" i="22"/>
  <c r="R22" i="22"/>
  <c r="N23" i="22"/>
  <c r="O23" i="22"/>
  <c r="P23" i="22"/>
  <c r="Q23" i="22"/>
  <c r="R23" i="22"/>
  <c r="N24" i="22"/>
  <c r="O24" i="22"/>
  <c r="P24" i="22"/>
  <c r="Q24" i="22"/>
  <c r="R24" i="22"/>
  <c r="N25" i="22"/>
  <c r="O25" i="22"/>
  <c r="P25" i="22"/>
  <c r="Q25" i="22"/>
  <c r="R25" i="22"/>
  <c r="N26" i="22"/>
  <c r="O26" i="22"/>
  <c r="P26" i="22"/>
  <c r="Q26" i="22"/>
  <c r="R26" i="22"/>
  <c r="N27" i="22"/>
  <c r="O27" i="22"/>
  <c r="P27" i="22"/>
  <c r="Q27" i="22"/>
  <c r="R27" i="22"/>
  <c r="O28" i="22"/>
  <c r="P28" i="22"/>
  <c r="Q28" i="22"/>
  <c r="R28" i="22"/>
  <c r="O29" i="22"/>
  <c r="P29" i="22"/>
  <c r="Q29" i="22"/>
  <c r="R29" i="22"/>
  <c r="O30" i="22"/>
  <c r="P30" i="22"/>
  <c r="Q30" i="22"/>
  <c r="R30" i="22"/>
  <c r="O31" i="22"/>
  <c r="P31" i="22"/>
  <c r="Q31" i="22"/>
  <c r="R31" i="22"/>
  <c r="O32" i="22"/>
  <c r="P32" i="22"/>
  <c r="Q32" i="22"/>
  <c r="R32" i="22"/>
  <c r="Q33" i="22"/>
  <c r="R33" i="22"/>
  <c r="Q38" i="22"/>
  <c r="R38" i="22"/>
  <c r="O11" i="22"/>
  <c r="P11" i="22"/>
  <c r="Q11" i="22"/>
  <c r="R11" i="22"/>
  <c r="N11" i="22"/>
  <c r="O9" i="22"/>
  <c r="Q9" i="22"/>
  <c r="R9" i="22"/>
  <c r="N9" i="22"/>
  <c r="AH55" i="5"/>
  <c r="AH50" i="5"/>
  <c r="AH49" i="5"/>
  <c r="AH47" i="5"/>
  <c r="AH46" i="5"/>
  <c r="AH45" i="5"/>
  <c r="AH39" i="5"/>
  <c r="AH36" i="5"/>
  <c r="AH32" i="5"/>
  <c r="AH26" i="5"/>
  <c r="AH17" i="5"/>
  <c r="AH13" i="5"/>
  <c r="AH12" i="5"/>
  <c r="E26" i="6"/>
  <c r="AH11" i="5"/>
  <c r="AH9" i="5"/>
  <c r="AH8" i="5"/>
  <c r="AH6" i="5"/>
  <c r="K22" i="18"/>
  <c r="AH5" i="5"/>
  <c r="A18" i="5"/>
  <c r="A13" i="5"/>
  <c r="B12" i="15"/>
  <c r="L18" i="23"/>
  <c r="C18" i="23"/>
  <c r="O4" i="22"/>
  <c r="Q4" i="22"/>
  <c r="R4" i="22"/>
  <c r="O5" i="22"/>
  <c r="Q5" i="22"/>
  <c r="R5" i="22"/>
  <c r="O6" i="22"/>
  <c r="O7" i="22"/>
  <c r="O8" i="22"/>
  <c r="N5" i="22"/>
  <c r="N6" i="22"/>
  <c r="N7" i="22"/>
  <c r="N8" i="22"/>
  <c r="N4" i="22"/>
  <c r="P62" i="22"/>
  <c r="E79" i="22"/>
  <c r="P23" i="16"/>
  <c r="R23" i="16"/>
  <c r="T23" i="16"/>
  <c r="V23" i="16"/>
  <c r="X23" i="16"/>
  <c r="J71" i="15"/>
  <c r="N4" i="23"/>
  <c r="P12" i="15"/>
  <c r="P23" i="15"/>
  <c r="P38" i="15"/>
  <c r="P44" i="15"/>
  <c r="P49" i="15"/>
  <c r="P55" i="15"/>
  <c r="P59" i="15"/>
  <c r="M23" i="20"/>
  <c r="J34" i="20"/>
  <c r="I34" i="20"/>
  <c r="H34" i="20"/>
  <c r="G34" i="20"/>
  <c r="F34" i="20"/>
  <c r="B38" i="20"/>
  <c r="E24" i="20"/>
  <c r="E23" i="20"/>
  <c r="O19" i="20"/>
  <c r="N19" i="20"/>
  <c r="M19" i="20"/>
  <c r="L19" i="20"/>
  <c r="K19" i="20"/>
  <c r="J19" i="20"/>
  <c r="I19" i="20"/>
  <c r="H19" i="20"/>
  <c r="G19" i="20"/>
  <c r="F19" i="20"/>
  <c r="E19" i="20"/>
  <c r="D19" i="20"/>
  <c r="C19" i="20"/>
  <c r="B19" i="20"/>
  <c r="O18" i="20"/>
  <c r="N18" i="20"/>
  <c r="M18" i="20"/>
  <c r="L18" i="20"/>
  <c r="K18" i="20"/>
  <c r="J18" i="20"/>
  <c r="I18" i="20"/>
  <c r="H18" i="20"/>
  <c r="G18" i="20"/>
  <c r="F18" i="20"/>
  <c r="E18" i="20"/>
  <c r="D18" i="20"/>
  <c r="C18" i="20"/>
  <c r="B18" i="20"/>
  <c r="M14" i="20"/>
  <c r="H14" i="20"/>
  <c r="E14" i="20"/>
  <c r="E12" i="20"/>
  <c r="E10" i="20"/>
  <c r="E8" i="20"/>
  <c r="B23" i="19"/>
  <c r="O20" i="19"/>
  <c r="N20" i="19"/>
  <c r="O19" i="19"/>
  <c r="N19" i="19"/>
  <c r="L20" i="19"/>
  <c r="K20" i="19"/>
  <c r="L19" i="19"/>
  <c r="K19" i="19"/>
  <c r="I20" i="19"/>
  <c r="H20" i="19"/>
  <c r="G20" i="19"/>
  <c r="I19" i="19"/>
  <c r="H19" i="19"/>
  <c r="G19" i="19"/>
  <c r="E20" i="19"/>
  <c r="D20" i="19"/>
  <c r="E19" i="19"/>
  <c r="C20" i="19"/>
  <c r="B20" i="19"/>
  <c r="C19" i="19"/>
  <c r="H70" i="18"/>
  <c r="I69" i="18"/>
  <c r="F68" i="8"/>
  <c r="G67" i="8"/>
  <c r="B86" i="6"/>
  <c r="C85" i="6"/>
  <c r="S23" i="18"/>
  <c r="S22" i="18"/>
  <c r="S21" i="18"/>
  <c r="S20" i="18"/>
  <c r="R23" i="18"/>
  <c r="R22" i="18"/>
  <c r="R21" i="18"/>
  <c r="R20" i="18"/>
  <c r="K24" i="18"/>
  <c r="K23" i="18"/>
  <c r="J24" i="18"/>
  <c r="J23" i="18"/>
  <c r="J22" i="18"/>
  <c r="J21" i="18"/>
  <c r="K20" i="18"/>
  <c r="J20" i="18"/>
  <c r="S15" i="18"/>
  <c r="S14" i="18"/>
  <c r="P15" i="18"/>
  <c r="L15" i="18"/>
  <c r="P14" i="18"/>
  <c r="L14" i="18"/>
  <c r="J14" i="18"/>
  <c r="H14" i="18"/>
  <c r="T10" i="18"/>
  <c r="R10" i="18"/>
  <c r="O10" i="18"/>
  <c r="L10" i="18"/>
  <c r="H47" i="18"/>
  <c r="U23" i="18"/>
  <c r="Q17" i="18"/>
  <c r="N17" i="18"/>
  <c r="M17" i="18"/>
  <c r="I17" i="18"/>
  <c r="U15" i="18"/>
  <c r="T15" i="18"/>
  <c r="R15" i="18"/>
  <c r="Q15" i="18"/>
  <c r="O15" i="18"/>
  <c r="N15" i="18"/>
  <c r="M15" i="18"/>
  <c r="K15" i="18"/>
  <c r="J15" i="18"/>
  <c r="I15" i="18"/>
  <c r="H15" i="18"/>
  <c r="U14" i="18"/>
  <c r="T14" i="18"/>
  <c r="R14" i="18"/>
  <c r="Q14" i="18"/>
  <c r="O14" i="18"/>
  <c r="N14" i="18"/>
  <c r="M14" i="18"/>
  <c r="K14" i="18"/>
  <c r="I14" i="18"/>
  <c r="Q26" i="8"/>
  <c r="K21" i="18"/>
  <c r="B14" i="16"/>
  <c r="K17" i="16"/>
  <c r="J17" i="16"/>
  <c r="I17" i="16"/>
  <c r="G17" i="16"/>
  <c r="E17" i="16"/>
  <c r="D17" i="16"/>
  <c r="C17" i="16"/>
  <c r="K16" i="16"/>
  <c r="J16" i="16"/>
  <c r="I16" i="16"/>
  <c r="G16" i="16"/>
  <c r="F16" i="16"/>
  <c r="E16" i="16"/>
  <c r="D16" i="16"/>
  <c r="C16" i="16"/>
  <c r="L15" i="16"/>
  <c r="K15" i="16"/>
  <c r="J15" i="16"/>
  <c r="I15" i="16"/>
  <c r="H15" i="16"/>
  <c r="G15" i="16"/>
  <c r="F15" i="16"/>
  <c r="E15" i="16"/>
  <c r="D15" i="16"/>
  <c r="C15" i="16"/>
  <c r="L14" i="16"/>
  <c r="K14" i="16"/>
  <c r="J14" i="16"/>
  <c r="I14" i="16"/>
  <c r="H14" i="16"/>
  <c r="G14" i="16"/>
  <c r="F14" i="16"/>
  <c r="E14" i="16"/>
  <c r="D14" i="16"/>
  <c r="C14" i="16"/>
  <c r="L13" i="16"/>
  <c r="K13" i="16"/>
  <c r="J13" i="16"/>
  <c r="I13" i="16"/>
  <c r="H13" i="16"/>
  <c r="G13" i="16"/>
  <c r="F13" i="16"/>
  <c r="E13" i="16"/>
  <c r="D13" i="16"/>
  <c r="C13" i="16"/>
  <c r="L12" i="16"/>
  <c r="K12" i="16"/>
  <c r="J12" i="16"/>
  <c r="I12" i="16"/>
  <c r="H12" i="16"/>
  <c r="G12" i="16"/>
  <c r="F12" i="16"/>
  <c r="M12" i="16"/>
  <c r="E12" i="16"/>
  <c r="D12" i="16"/>
  <c r="C12" i="16"/>
  <c r="L11" i="16"/>
  <c r="K11" i="16"/>
  <c r="J11" i="16"/>
  <c r="I11" i="16"/>
  <c r="H11" i="16"/>
  <c r="G11" i="16"/>
  <c r="F11" i="16"/>
  <c r="E11" i="16"/>
  <c r="D11" i="16"/>
  <c r="C11" i="16"/>
  <c r="L10" i="16"/>
  <c r="K10" i="16"/>
  <c r="J10" i="16"/>
  <c r="I10" i="16"/>
  <c r="H10" i="16"/>
  <c r="G10" i="16"/>
  <c r="F10" i="16"/>
  <c r="E10" i="16"/>
  <c r="D10" i="16"/>
  <c r="C10" i="16"/>
  <c r="L9" i="16"/>
  <c r="K9" i="16"/>
  <c r="J9" i="16"/>
  <c r="I9" i="16"/>
  <c r="H9" i="16"/>
  <c r="G9" i="16"/>
  <c r="F9" i="16"/>
  <c r="E9" i="16"/>
  <c r="D9" i="16"/>
  <c r="C9" i="16"/>
  <c r="L8" i="16"/>
  <c r="K8" i="16"/>
  <c r="J8" i="16"/>
  <c r="I8" i="16"/>
  <c r="H8" i="16"/>
  <c r="G8" i="16"/>
  <c r="F8" i="16"/>
  <c r="E8" i="16"/>
  <c r="D8" i="16"/>
  <c r="C8" i="16"/>
  <c r="L7" i="16"/>
  <c r="K7" i="16"/>
  <c r="J7" i="16"/>
  <c r="I7" i="16"/>
  <c r="H7" i="16"/>
  <c r="G7" i="16"/>
  <c r="F7" i="16"/>
  <c r="M7" i="16"/>
  <c r="E7" i="16"/>
  <c r="D7" i="16"/>
  <c r="C7" i="16"/>
  <c r="B8" i="16"/>
  <c r="B9" i="16"/>
  <c r="B10" i="16"/>
  <c r="B11" i="16"/>
  <c r="B12" i="16"/>
  <c r="B13" i="16"/>
  <c r="B15" i="16"/>
  <c r="B16" i="16"/>
  <c r="B17" i="16"/>
  <c r="B7" i="16"/>
  <c r="B5" i="16"/>
  <c r="B4" i="16"/>
  <c r="M25" i="16"/>
  <c r="B56" i="15"/>
  <c r="B34" i="15"/>
  <c r="B31" i="15"/>
  <c r="B30" i="15"/>
  <c r="B29" i="15"/>
  <c r="B26" i="15"/>
  <c r="B25" i="15"/>
  <c r="B24" i="15"/>
  <c r="B21" i="15"/>
  <c r="B20" i="15"/>
  <c r="B19" i="15"/>
  <c r="B18" i="15"/>
  <c r="B17" i="15"/>
  <c r="B16" i="15"/>
  <c r="B15" i="15"/>
  <c r="B14" i="15"/>
  <c r="B13" i="15"/>
  <c r="B10" i="15"/>
  <c r="B9" i="15"/>
  <c r="E1" i="10"/>
  <c r="A29" i="5"/>
  <c r="A47" i="5"/>
  <c r="A16" i="5"/>
  <c r="A15" i="5"/>
  <c r="A19" i="5"/>
  <c r="A33" i="5"/>
  <c r="A26" i="5"/>
  <c r="A23" i="5"/>
  <c r="A48" i="5"/>
  <c r="A31" i="5"/>
  <c r="A24" i="5"/>
  <c r="A20" i="5"/>
  <c r="A12" i="5"/>
  <c r="A11" i="5"/>
  <c r="AA10" i="5"/>
  <c r="D24" i="6"/>
  <c r="A10" i="5"/>
  <c r="A9" i="5"/>
  <c r="A5" i="5"/>
  <c r="I28" i="8"/>
  <c r="H28" i="8"/>
  <c r="S27" i="8"/>
  <c r="Q27" i="8"/>
  <c r="P27" i="8"/>
  <c r="I27" i="8"/>
  <c r="H27" i="8"/>
  <c r="P26" i="8"/>
  <c r="H26" i="8"/>
  <c r="Q25" i="8"/>
  <c r="P25" i="8"/>
  <c r="I25" i="8"/>
  <c r="H25" i="8"/>
  <c r="Q24" i="8"/>
  <c r="P24" i="8"/>
  <c r="I24" i="8"/>
  <c r="H24" i="8"/>
  <c r="O21" i="8"/>
  <c r="L21" i="8"/>
  <c r="K21" i="8"/>
  <c r="G21" i="8"/>
  <c r="S19" i="8"/>
  <c r="R19" i="8"/>
  <c r="Q19" i="8"/>
  <c r="P19" i="8"/>
  <c r="O19" i="8"/>
  <c r="N19" i="8"/>
  <c r="M19" i="8"/>
  <c r="L19" i="8"/>
  <c r="K19" i="8"/>
  <c r="J19" i="8"/>
  <c r="I19" i="8"/>
  <c r="H19" i="8"/>
  <c r="G19" i="8"/>
  <c r="F19" i="8"/>
  <c r="S18" i="8"/>
  <c r="R18" i="8"/>
  <c r="Q18" i="8"/>
  <c r="P18" i="8"/>
  <c r="O18" i="8"/>
  <c r="N18" i="8"/>
  <c r="M18" i="8"/>
  <c r="L18" i="8"/>
  <c r="K18" i="8"/>
  <c r="J18" i="8"/>
  <c r="I18" i="8"/>
  <c r="H18" i="8"/>
  <c r="G18" i="8"/>
  <c r="F18" i="8"/>
  <c r="R14" i="8"/>
  <c r="P14" i="8"/>
  <c r="M14" i="8"/>
  <c r="J14" i="8"/>
  <c r="I12" i="8"/>
  <c r="I10" i="8"/>
  <c r="B51" i="6"/>
  <c r="E28" i="6"/>
  <c r="D28" i="6"/>
  <c r="M27" i="6"/>
  <c r="L27" i="6"/>
  <c r="E27" i="6"/>
  <c r="D27" i="6"/>
  <c r="M26" i="6"/>
  <c r="L26" i="6"/>
  <c r="D26" i="6"/>
  <c r="M25" i="6"/>
  <c r="L25" i="6"/>
  <c r="E25" i="6"/>
  <c r="D25" i="6"/>
  <c r="M24" i="6"/>
  <c r="L24" i="6"/>
  <c r="E24" i="6"/>
  <c r="K21" i="6"/>
  <c r="H21" i="6"/>
  <c r="G21" i="6"/>
  <c r="C21" i="6"/>
  <c r="O19" i="6"/>
  <c r="N19" i="6"/>
  <c r="M19" i="6"/>
  <c r="L19" i="6"/>
  <c r="K19" i="6"/>
  <c r="J19" i="6"/>
  <c r="I19" i="6"/>
  <c r="H19" i="6"/>
  <c r="G19" i="6"/>
  <c r="F19" i="6"/>
  <c r="E19" i="6"/>
  <c r="D19" i="6"/>
  <c r="C19" i="6"/>
  <c r="B19" i="6"/>
  <c r="O18" i="6"/>
  <c r="N18" i="6"/>
  <c r="M18" i="6"/>
  <c r="L18" i="6"/>
  <c r="K18" i="6"/>
  <c r="J18" i="6"/>
  <c r="I18" i="6"/>
  <c r="H18" i="6"/>
  <c r="G18" i="6"/>
  <c r="F18" i="6"/>
  <c r="E18" i="6"/>
  <c r="D18" i="6"/>
  <c r="C18" i="6"/>
  <c r="B18" i="6"/>
  <c r="N14" i="6"/>
  <c r="L14" i="6"/>
  <c r="I14" i="6"/>
  <c r="F14" i="6"/>
  <c r="E12" i="6"/>
  <c r="E10" i="6"/>
  <c r="E8" i="6"/>
  <c r="O67" i="15"/>
  <c r="Q67" i="15"/>
  <c r="Q51" i="15"/>
  <c r="O60" i="15"/>
  <c r="P31" i="15"/>
  <c r="O56" i="22"/>
  <c r="D78" i="22"/>
  <c r="P56" i="22"/>
  <c r="E78" i="22"/>
  <c r="Q52" i="15"/>
  <c r="T14" i="16"/>
  <c r="K8" i="26"/>
  <c r="L8" i="26"/>
  <c r="M8" i="26"/>
  <c r="Q39" i="15"/>
  <c r="O41" i="15"/>
  <c r="O65" i="15"/>
  <c r="I11" i="26"/>
  <c r="K11" i="26"/>
  <c r="K6" i="26"/>
  <c r="L7" i="26"/>
  <c r="O53" i="15"/>
  <c r="Q60" i="15"/>
  <c r="O61" i="15"/>
  <c r="Q61" i="15"/>
  <c r="O64" i="15"/>
  <c r="Q64" i="15"/>
  <c r="M5" i="26"/>
  <c r="K10" i="26"/>
  <c r="L11" i="26"/>
  <c r="L6" i="26"/>
  <c r="M6" i="26"/>
  <c r="M7" i="26"/>
  <c r="P24" i="15"/>
  <c r="P25" i="15"/>
  <c r="P26" i="15"/>
  <c r="P29" i="15"/>
  <c r="P34" i="15"/>
  <c r="L5" i="26"/>
  <c r="L10" i="26"/>
  <c r="M10" i="26"/>
  <c r="M15" i="16"/>
  <c r="V7" i="16"/>
  <c r="P8" i="16"/>
  <c r="T8" i="16"/>
  <c r="X8" i="16"/>
  <c r="R9" i="16"/>
  <c r="V9" i="16"/>
  <c r="P10" i="16"/>
  <c r="T10" i="16"/>
  <c r="X10" i="16"/>
  <c r="R11" i="16"/>
  <c r="V11" i="16"/>
  <c r="P12" i="16"/>
  <c r="R17" i="16"/>
  <c r="N12" i="16"/>
  <c r="P21" i="16"/>
  <c r="O34" i="15"/>
  <c r="P39" i="15"/>
  <c r="P40" i="15"/>
  <c r="P41" i="15"/>
  <c r="P42" i="15"/>
  <c r="P56" i="15"/>
  <c r="P57" i="15"/>
  <c r="P66" i="15"/>
  <c r="T17" i="16"/>
  <c r="R20" i="16"/>
  <c r="V20" i="16"/>
  <c r="Q13" i="15"/>
  <c r="R39" i="22"/>
  <c r="G77" i="22"/>
  <c r="P7" i="16"/>
  <c r="T7" i="16"/>
  <c r="P9" i="16"/>
  <c r="T9" i="16"/>
  <c r="V10" i="16"/>
  <c r="P11" i="16"/>
  <c r="V22" i="16"/>
  <c r="R22" i="16"/>
  <c r="X18" i="16"/>
  <c r="X12" i="16"/>
  <c r="R19" i="16"/>
  <c r="Q50" i="15"/>
  <c r="O51" i="15"/>
  <c r="O52" i="15"/>
  <c r="N56" i="22"/>
  <c r="C78" i="22"/>
  <c r="O62" i="22"/>
  <c r="D79" i="22"/>
  <c r="P10" i="15"/>
  <c r="O39" i="15"/>
  <c r="Q40" i="15"/>
  <c r="Q41" i="15"/>
  <c r="O42" i="15"/>
  <c r="Q42" i="15"/>
  <c r="M8" i="16"/>
  <c r="N8" i="16"/>
  <c r="M10" i="16"/>
  <c r="N10" i="16"/>
  <c r="V12" i="16"/>
  <c r="P13" i="16"/>
  <c r="T13" i="16"/>
  <c r="X13" i="16"/>
  <c r="R14" i="16"/>
  <c r="V14" i="16"/>
  <c r="P15" i="16"/>
  <c r="T15" i="16"/>
  <c r="X15" i="16"/>
  <c r="R16" i="16"/>
  <c r="R7" i="16"/>
  <c r="V19" i="16"/>
  <c r="O16" i="15"/>
  <c r="Q18" i="15"/>
  <c r="Q25" i="15"/>
  <c r="O45" i="15"/>
  <c r="Q45" i="15"/>
  <c r="O46" i="15"/>
  <c r="Q53" i="15"/>
  <c r="I26" i="8"/>
  <c r="X17" i="16"/>
  <c r="R10" i="22"/>
  <c r="G76" i="22"/>
  <c r="R12" i="16"/>
  <c r="T12" i="16"/>
  <c r="R13" i="16"/>
  <c r="V13" i="16"/>
  <c r="P14" i="16"/>
  <c r="X14" i="16"/>
  <c r="R15" i="16"/>
  <c r="V15" i="16"/>
  <c r="P16" i="16"/>
  <c r="P17" i="16"/>
  <c r="H29" i="8"/>
  <c r="P28" i="8"/>
  <c r="J25" i="18"/>
  <c r="K34" i="20"/>
  <c r="L28" i="6"/>
  <c r="R24" i="18"/>
  <c r="Q28" i="8"/>
  <c r="K25" i="18"/>
  <c r="S24" i="18"/>
  <c r="D29" i="6"/>
  <c r="T18" i="16"/>
  <c r="X22" i="16"/>
  <c r="M11" i="16"/>
  <c r="N11" i="16"/>
  <c r="Q62" i="22"/>
  <c r="F79" i="22"/>
  <c r="N7" i="16"/>
  <c r="X21" i="16"/>
  <c r="R21" i="16"/>
  <c r="V18" i="16"/>
  <c r="P18" i="16"/>
  <c r="N16" i="16"/>
  <c r="X19" i="16"/>
  <c r="O10" i="15"/>
  <c r="Q14" i="15"/>
  <c r="O15" i="15"/>
  <c r="Q17" i="15"/>
  <c r="O19" i="15"/>
  <c r="Q20" i="15"/>
  <c r="O21" i="15"/>
  <c r="Q21" i="15"/>
  <c r="O24" i="15"/>
  <c r="Q24" i="15"/>
  <c r="O25" i="15"/>
  <c r="Q26" i="15"/>
  <c r="O29" i="15"/>
  <c r="Q29" i="15"/>
  <c r="O30" i="15"/>
  <c r="Q30" i="15"/>
  <c r="Q34" i="15"/>
  <c r="M9" i="16"/>
  <c r="N9" i="16"/>
  <c r="N10" i="22"/>
  <c r="C76" i="22"/>
  <c r="Q10" i="22"/>
  <c r="F76" i="22"/>
  <c r="O10" i="22"/>
  <c r="D76" i="22"/>
  <c r="N39" i="22"/>
  <c r="C77" i="22"/>
  <c r="P19" i="16"/>
  <c r="M20" i="16"/>
  <c r="N20" i="16"/>
  <c r="N19" i="16"/>
  <c r="T20" i="16"/>
  <c r="N15" i="16"/>
  <c r="N17" i="16"/>
  <c r="P20" i="16"/>
  <c r="N22" i="16"/>
  <c r="P22" i="16"/>
  <c r="V21" i="16"/>
  <c r="T19" i="16"/>
  <c r="R18" i="16"/>
  <c r="Q36" i="15"/>
  <c r="P45" i="15"/>
  <c r="P46" i="15"/>
  <c r="P47" i="15"/>
  <c r="P50" i="15"/>
  <c r="P53" i="15"/>
  <c r="O56" i="15"/>
  <c r="Q56" i="15"/>
  <c r="O57" i="15"/>
  <c r="Q57" i="15"/>
  <c r="P61" i="15"/>
  <c r="P64" i="15"/>
  <c r="Q65" i="15"/>
  <c r="O66" i="15"/>
  <c r="Q66" i="15"/>
  <c r="O31" i="15"/>
  <c r="Q31" i="15"/>
  <c r="O39" i="22"/>
  <c r="D77" i="22"/>
  <c r="P39" i="22"/>
  <c r="E77" i="22"/>
  <c r="R56" i="22"/>
  <c r="G78" i="22"/>
  <c r="R62" i="22"/>
  <c r="G79" i="22"/>
  <c r="O36" i="15"/>
  <c r="O35" i="15"/>
  <c r="Q35" i="15"/>
  <c r="Q56" i="22"/>
  <c r="F78" i="22"/>
  <c r="T16" i="16"/>
  <c r="X7" i="16"/>
  <c r="V8" i="16"/>
  <c r="R10" i="16"/>
  <c r="T11" i="16"/>
  <c r="X11" i="16"/>
  <c r="V16" i="16"/>
  <c r="V17" i="16"/>
  <c r="Q39" i="22"/>
  <c r="F77" i="22"/>
  <c r="N21" i="16"/>
  <c r="M18" i="16"/>
  <c r="N18" i="16"/>
  <c r="X20" i="16"/>
  <c r="X16" i="16"/>
  <c r="O13" i="15"/>
  <c r="O14" i="15"/>
  <c r="Q15" i="15"/>
  <c r="Q16" i="15"/>
  <c r="O17" i="15"/>
  <c r="O18" i="15"/>
  <c r="X9" i="16"/>
  <c r="R8" i="16"/>
  <c r="M14" i="16"/>
  <c r="N14" i="16"/>
  <c r="M13" i="16"/>
  <c r="N13" i="16"/>
  <c r="T21" i="16"/>
  <c r="M11" i="26"/>
  <c r="P24" i="16"/>
  <c r="C24" i="16"/>
  <c r="C26" i="16"/>
  <c r="H78" i="22"/>
  <c r="D71" i="15"/>
  <c r="K4" i="23"/>
  <c r="H76" i="22"/>
  <c r="F71" i="15"/>
  <c r="L4" i="23"/>
  <c r="V24" i="16"/>
  <c r="I24" i="16"/>
  <c r="F30" i="16"/>
  <c r="H79" i="22"/>
  <c r="T24" i="16"/>
  <c r="G24" i="16"/>
  <c r="E30" i="16"/>
  <c r="H71" i="15"/>
  <c r="M4" i="23"/>
  <c r="X24" i="16"/>
  <c r="K24" i="16"/>
  <c r="G30" i="16"/>
  <c r="H77" i="22"/>
  <c r="R24" i="16"/>
  <c r="E24" i="16"/>
  <c r="D30" i="16"/>
  <c r="C30" i="16"/>
  <c r="O4" i="23"/>
  <c r="K18" i="23"/>
  <c r="K21" i="23"/>
  <c r="L25" i="23"/>
  <c r="I76" i="22"/>
  <c r="C31" i="16"/>
  <c r="E26" i="16"/>
  <c r="A4" i="23"/>
  <c r="K25" i="23"/>
  <c r="G26" i="16"/>
  <c r="B4" i="23"/>
  <c r="C4" i="23"/>
  <c r="I26" i="16"/>
  <c r="D4" i="23"/>
  <c r="K26" i="16"/>
  <c r="E4" i="23"/>
  <c r="F4" i="23"/>
  <c r="B18" i="23"/>
  <c r="B21" i="23"/>
  <c r="B25" i="23"/>
  <c r="C25" i="23"/>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MPERATIVOS!$B$75:$D$79" type="102" refreshedVersion="6" minRefreshableVersion="5">
    <extLst>
      <ext xmlns:x15="http://schemas.microsoft.com/office/spreadsheetml/2010/11/main" uri="{DE250136-89BD-433C-8126-D09CA5730AF9}">
        <x15:connection id="Rango">
          <x15:rangePr sourceName="_xlcn.WorksheetConnection_IMPERATIVOSB75D791"/>
        </x15:connection>
      </ext>
    </extLst>
  </connection>
</connections>
</file>

<file path=xl/sharedStrings.xml><?xml version="1.0" encoding="utf-8"?>
<sst xmlns="http://schemas.openxmlformats.org/spreadsheetml/2006/main" count="2775" uniqueCount="931">
  <si>
    <t>SECRETARÍA JURÍDICA DISTRITAL</t>
  </si>
  <si>
    <t>NOMBRE DEL INDICADOR</t>
  </si>
  <si>
    <t>DEPENDENCIA</t>
  </si>
  <si>
    <t>PROCESO</t>
  </si>
  <si>
    <t>IMPERATIVO</t>
  </si>
  <si>
    <t>MIDE</t>
  </si>
  <si>
    <t>Riesgos</t>
  </si>
  <si>
    <t>Meta Plan</t>
  </si>
  <si>
    <t xml:space="preserve">Otro </t>
  </si>
  <si>
    <t>FORMULA DEL INDICADOR</t>
  </si>
  <si>
    <t>UNIDAD DE MEDIDA</t>
  </si>
  <si>
    <t>VARIABLES</t>
  </si>
  <si>
    <t>EXPLICACION DE LA VARIABLE</t>
  </si>
  <si>
    <t>FUENTE DE INFORMACION</t>
  </si>
  <si>
    <t>Línea base</t>
  </si>
  <si>
    <t>Fuente de información línea base</t>
  </si>
  <si>
    <t>1er TRIMESTRE</t>
  </si>
  <si>
    <t>2do TRIMESTRE</t>
  </si>
  <si>
    <t>3er TRIMESTRE</t>
  </si>
  <si>
    <t>4to TRIMESTRE</t>
  </si>
  <si>
    <t>TOTAL VIGENCIA</t>
  </si>
  <si>
    <t>Modernización de Sistemas de Información</t>
  </si>
  <si>
    <t>Respaldo Jurídico que genera confianza</t>
  </si>
  <si>
    <t>Optimización de procesos</t>
  </si>
  <si>
    <t>Planeación  y Mejora Continua</t>
  </si>
  <si>
    <t>Gestión de las Comunicaciones</t>
  </si>
  <si>
    <t>Gestión de TIC</t>
  </si>
  <si>
    <t>Gestión Documental</t>
  </si>
  <si>
    <t>Gestión del Talento Humano</t>
  </si>
  <si>
    <t>Gestión Jurídica Distrital</t>
  </si>
  <si>
    <t>Gestión Disciplinaria Distrital</t>
  </si>
  <si>
    <t>Inspección Vigilancia y Control ESAL</t>
  </si>
  <si>
    <t>Gestión Normativa y Conceptual</t>
  </si>
  <si>
    <t>Gestión Judicial y Extrajudicial del Distrito</t>
  </si>
  <si>
    <t>Notificaciones</t>
  </si>
  <si>
    <t>Gestión Financiera y Contable</t>
  </si>
  <si>
    <t xml:space="preserve">Gestión de Servicios Administrativos y Recursos 
Físicos
</t>
  </si>
  <si>
    <t>Gestión Contractual</t>
  </si>
  <si>
    <t>Evaluación  Independiente</t>
  </si>
  <si>
    <t>Control Interno Disciplinario</t>
  </si>
  <si>
    <t>Atención a la Ciudadanía</t>
  </si>
  <si>
    <t>Posicionamiento como ente rector</t>
  </si>
  <si>
    <t xml:space="preserve">    </t>
  </si>
  <si>
    <t>Plan de Gestión</t>
  </si>
  <si>
    <t>meta vigencia</t>
  </si>
  <si>
    <t>logro</t>
  </si>
  <si>
    <t>NOMBRE_DEL_INDICADOR</t>
  </si>
  <si>
    <t>Numerador</t>
  </si>
  <si>
    <t>Denominador</t>
  </si>
  <si>
    <t>EXPLICACION DE LA VARIABLE NUMERADOR</t>
  </si>
  <si>
    <t>EXPLICACION DE LA VARIABLE DENOMINADOR</t>
  </si>
  <si>
    <t>FUENTE DE INFORMACION NUMERADOR</t>
  </si>
  <si>
    <t>FUENTE DE INFORMACION denominador</t>
  </si>
  <si>
    <t>Anualización</t>
  </si>
  <si>
    <t>Periodicidad</t>
  </si>
  <si>
    <t>Tipo</t>
  </si>
  <si>
    <t>recopila</t>
  </si>
  <si>
    <t>analiza</t>
  </si>
  <si>
    <t>decisiones</t>
  </si>
  <si>
    <t>PR 2016</t>
  </si>
  <si>
    <t>PR 2017</t>
  </si>
  <si>
    <t>PR 2018</t>
  </si>
  <si>
    <t>PR 2020</t>
  </si>
  <si>
    <t>EJE 2016</t>
  </si>
  <si>
    <t>EJE 2017</t>
  </si>
  <si>
    <t>EJE 2018</t>
  </si>
  <si>
    <t>EJE 2019</t>
  </si>
  <si>
    <t>EJE 2020</t>
  </si>
  <si>
    <t>1er trim</t>
  </si>
  <si>
    <t>2do trim</t>
  </si>
  <si>
    <t>3er trim</t>
  </si>
  <si>
    <t>4to trim</t>
  </si>
  <si>
    <t>EJE 1er trim</t>
  </si>
  <si>
    <t>EJE 2do trim</t>
  </si>
  <si>
    <t>EJE 3er trim</t>
  </si>
  <si>
    <t>EJE 4to trim</t>
  </si>
  <si>
    <t>422 NÚMERO DE DÍAS PROMEDIO UTILIZADO PARA LA EXPEDICIÓN DE CONCEPTOS</t>
  </si>
  <si>
    <t>GESTIÓN NORMATIVA Y CONCEPTUAL</t>
  </si>
  <si>
    <t>DIRECCIÓN DISTRITAL DE DOCTRINA Y ASUNTOS NORMATIVOS</t>
  </si>
  <si>
    <t>Proceso</t>
  </si>
  <si>
    <t>Promedio de días utilizados para expedir conceptos</t>
  </si>
  <si>
    <t>Días</t>
  </si>
  <si>
    <t>Sumatoria de días utilizados para expedir conceptos</t>
  </si>
  <si>
    <t>Cantidad de conceptos expedidos</t>
  </si>
  <si>
    <t>Sumatoria del total de los días utilizados para expedir conceptos</t>
  </si>
  <si>
    <t>Número de conceptos emitidos</t>
  </si>
  <si>
    <t>Matriz de seguimiento a trámites de la DDDAN</t>
  </si>
  <si>
    <t>23 dias</t>
  </si>
  <si>
    <t>Secretaria de la DDDAN</t>
  </si>
  <si>
    <t>Contratista de la DDDAN</t>
  </si>
  <si>
    <t>Director(a) de la DDDAN</t>
  </si>
  <si>
    <t>ND</t>
  </si>
  <si>
    <t>423 NÚMERO DE ESTUDIOS JURÍDICOS, REALIZADOS EN TEMAS DE INTERÉS PARA EL DISTRITO CAPITAL</t>
  </si>
  <si>
    <t>POSICIONAMIENTO COMO ENTE RECTOR</t>
  </si>
  <si>
    <t>GESTIÓN JURÍDICA DISTRITAL</t>
  </si>
  <si>
    <t>DIRECCIÓN DISTRITAL DE POLÍTICA E INFORMÁTICA JURÍDICA</t>
  </si>
  <si>
    <t>Sumatoria de estudios jurídicos</t>
  </si>
  <si>
    <t>Sumatoria de Estudios Jurídicos</t>
  </si>
  <si>
    <t>N.A.</t>
  </si>
  <si>
    <t>Trimestral</t>
  </si>
  <si>
    <t>425 NÚMERO DE EVENTOS DE ORIENTACIÓN JURÍDICA DESARROLLADOS</t>
  </si>
  <si>
    <t>INSPECCIÓN VIGILANCIA Y CONTROL ESAL</t>
  </si>
  <si>
    <t>DIRECCIÓN DISTRITAL DE INSPECCIÓN, VIGILANCIA Y CONTROL DE PERSONAS JURÍDICAS SIN ÁNIMO DE LUCRO</t>
  </si>
  <si>
    <t>Sumatoria de eventos de orientación jurídica</t>
  </si>
  <si>
    <t>426 NÚMERO DE CIUDADANOS ORIENTADOS EN DERECHOS Y OBLIGACIONES DE LAS ENTIDADES SIN ÁNIMO DE LUCRO - ESAL</t>
  </si>
  <si>
    <t xml:space="preserve">RESPALDO JURÍDICO QUE GENERA CONFIANZA. </t>
  </si>
  <si>
    <t>427 PORCENTAJE DE PERCEPCIÓN DE LOS SERVICIOS PRESTADOS A ENTIDADES SIN ÁNIMO DE LUCRO - ESAL</t>
  </si>
  <si>
    <t>428 NÚMERO DE DIRECTRICES EN MATERIA DE POLÍTICA PÚBLICA DISCIPLINARIA DISTRITAL FORMULADAS POR LA DDAD</t>
  </si>
  <si>
    <t>GESTIÓN DISCIPLINARIA DISTRITAL</t>
  </si>
  <si>
    <t>DIRECCIÓN DISTRITAL DE ASUNTOS DISCIPLINARIOS</t>
  </si>
  <si>
    <t>429 NÚMERO DE SERVIDORES PÚBLICOS DEL DISTRITO ORIENTADOS EN TEMAS DE RESPONSABILIDAD DISCIPLINARIA</t>
  </si>
  <si>
    <t>430 NÚMERO DE CAPACITACIONES BRINDADAS A LOS OPERADORES DISCIPLINARIOS DISTRITALES EN TEMAS PROPIOS DEL DERECHO DISCIPLINARIO</t>
  </si>
  <si>
    <t>424 NÚMERO DE SISTEMAS DE INFORMACIÓN JURÍDICOS CON DESARROLLO, SOPORTE Y MANTENIMIENTO</t>
  </si>
  <si>
    <t xml:space="preserve">MODERNIZACIÓN DE SISTEMAS DE INFORMACIÓN. </t>
  </si>
  <si>
    <t>GESTIÓN DE TIC</t>
  </si>
  <si>
    <t xml:space="preserve">OFICINA DE TECNOLOGÍAS DE LA INFORMACIÓN Y LAS COMUNICACIONES </t>
  </si>
  <si>
    <t>Sumatoria de Sistemas de información con desarrollo, soporte y mantenimiento</t>
  </si>
  <si>
    <t>Sistemas de información jurídicos</t>
  </si>
  <si>
    <t>GESTIÓN JUDICIAL Y EXTRAJUDICIAL DEL DISTRITO</t>
  </si>
  <si>
    <t>DIRECCIÓN DISTRITAL DE DEFENSA JUDICIAL Y PREVENCIÓN DEL DAÑO ANTIJURÍDICO</t>
  </si>
  <si>
    <t>Proyecto Inversión</t>
  </si>
  <si>
    <t xml:space="preserve">Calidad  </t>
  </si>
  <si>
    <t>META</t>
  </si>
  <si>
    <t>LOGRO</t>
  </si>
  <si>
    <t>PROGRAMADO</t>
  </si>
  <si>
    <t>EJECUTADO</t>
  </si>
  <si>
    <t>PMR</t>
  </si>
  <si>
    <t>Procesos</t>
  </si>
  <si>
    <t>Plan de Desarrollo</t>
  </si>
  <si>
    <t>Proyecto de Inversión</t>
  </si>
  <si>
    <t>Resultado</t>
  </si>
  <si>
    <t>Producto</t>
  </si>
  <si>
    <t xml:space="preserve">Sistema de Información de Procesos Judiciales  SIPROJ WEB - Bogotá. </t>
  </si>
  <si>
    <t>Constante</t>
  </si>
  <si>
    <t>Eficiencia</t>
  </si>
  <si>
    <t>Profesional Universitario Grado 1</t>
  </si>
  <si>
    <t xml:space="preserve">Director(a) Distirtal de Defensa Judicial y Prevención del Daño Antijurídico  </t>
  </si>
  <si>
    <t>por definir</t>
  </si>
  <si>
    <t>IMPERATIVOS</t>
  </si>
  <si>
    <t>ÁREA</t>
  </si>
  <si>
    <t>TIPO DE PROCESO</t>
  </si>
  <si>
    <t>DIRECTIVO</t>
  </si>
  <si>
    <t>DESPACHO</t>
  </si>
  <si>
    <t>Control Interno disciplinario</t>
  </si>
  <si>
    <t xml:space="preserve">CONTROL y EVALUACION </t>
  </si>
  <si>
    <t>DESPACHO SECRETARÍA JURÍDICA</t>
  </si>
  <si>
    <t>DALILA ASTRID HERNÁNDEZ CORZO</t>
  </si>
  <si>
    <t>Desarrollar el 100 % de las herramientas para implementar el Sistema Integrado de Gestion de la Entidad.</t>
  </si>
  <si>
    <t xml:space="preserve">Modernización de sistemas de información. </t>
  </si>
  <si>
    <t>PLANEACIÓN</t>
  </si>
  <si>
    <t>OFICINA ASESORA DE PLANEACIÓN  / PROYECTO DE INVERSIÓN 7502</t>
  </si>
  <si>
    <t>CAMILO ANDRÉS PEÑA CARBONELL</t>
  </si>
  <si>
    <t>Adelantar 1 Ejercicio para establecer la plataforma estrategica de la Entidad</t>
  </si>
  <si>
    <t xml:space="preserve">Respaldo jurídico que genera confianza. </t>
  </si>
  <si>
    <t>CONTROL INTERNO</t>
  </si>
  <si>
    <t>Gestión  de las Comunicaciones y Atención a la Ciudadanía</t>
  </si>
  <si>
    <t>ESTRATÉGICO</t>
  </si>
  <si>
    <t>OFICINA DE CONTROL INTERNO</t>
  </si>
  <si>
    <t>PIEDAD NIETO PABÓN</t>
  </si>
  <si>
    <t>Fortalecer el 100 % de los Sistemas de Información Jurídicos</t>
  </si>
  <si>
    <t>Optimización de procesos.</t>
  </si>
  <si>
    <t>TIC</t>
  </si>
  <si>
    <t>APOYO</t>
  </si>
  <si>
    <t>OFICINA DE TECNOLOGÍAS DE LA INFORMACIÓN Y LAS COMUNICACIONES / PROYECTO DE INVERSIÓN 7508</t>
  </si>
  <si>
    <t>DIEGO EMILIO OJEDA MONCAYO</t>
  </si>
  <si>
    <t>Realizar 4 Capacitaciones a operadores y sustanciadores en temas disciplinarios</t>
  </si>
  <si>
    <t>SUBSECRETARÍA</t>
  </si>
  <si>
    <t>Gestión de Recursos  Físicos</t>
  </si>
  <si>
    <t>SUBSECRETARÍA JURÍDICA DISTRITAL / PROYECTO DE INVERSIÓN 7501</t>
  </si>
  <si>
    <t>WILLIAM ANTONIO BURGOS DURANGO</t>
  </si>
  <si>
    <t>Orientar a 12,000 Servidores públicos en temas de responsabilidad disciplinaria</t>
  </si>
  <si>
    <t>DISICIPLINARIA</t>
  </si>
  <si>
    <t>Gestión de Recursos Financieros</t>
  </si>
  <si>
    <t>JUAN CARLOS LEON ALVARADO</t>
  </si>
  <si>
    <t>Formular 8 Directrices en materia de política pública disciplinaria.</t>
  </si>
  <si>
    <t>POLITICA</t>
  </si>
  <si>
    <t>GLORIA EDITH MARTINEZ SIERRA</t>
  </si>
  <si>
    <t>Realizar 20 Estudios Jurídicos en temas de impacto e interés para el Distrito Capital</t>
  </si>
  <si>
    <t>DOCTRINA</t>
  </si>
  <si>
    <t>ANA LUCY CASTRO CASTRO</t>
  </si>
  <si>
    <t>Emitir en un tiempo no superior a 22 dias habiles conceptos jurídicos</t>
  </si>
  <si>
    <t>DEFENSA</t>
  </si>
  <si>
    <t>MISIONAL</t>
  </si>
  <si>
    <t>LUZ HELENA RODRÍGUEZ QUIMBAYO</t>
  </si>
  <si>
    <t>Mantener el 82% de eficiencia fiscal para la defensa judicial en el Distrito Capital</t>
  </si>
  <si>
    <t>PERSONAS JURÍDICAS</t>
  </si>
  <si>
    <t>ANDREA ROBAYO ALFONSO</t>
  </si>
  <si>
    <t>Lograr un nivel de percepción del 87 % de los servicios prestados a Entidades sin Animo de lucro - ESAL</t>
  </si>
  <si>
    <t>CORPORATIVA</t>
  </si>
  <si>
    <t>DIRECCIÓN DE GESTIÓN CORPORATIVA</t>
  </si>
  <si>
    <t>ETHEL VÁSQUEZ ROJAS</t>
  </si>
  <si>
    <t>Orientar a 3,000 Ciudadanos en derechos y obligaciones de las Entidades sin Animo de Lucro - ESAL</t>
  </si>
  <si>
    <t>Llevar a cabo 46 Eventos de orientación jurídica.</t>
  </si>
  <si>
    <t>GESTIÓN DE LAS COMUNICACIONES</t>
  </si>
  <si>
    <t>Porcentaje de avance del Plan de Comunicaciones de la Secretaría Jurídica Distrital</t>
  </si>
  <si>
    <t>Total acciones programdas en el Plan de la vigencia</t>
  </si>
  <si>
    <t>Son las acciones programadas y cumplidas del Plan de Comunicaciones</t>
  </si>
  <si>
    <t>Acciones programadas y aprobadas necesarias para llevar a cabo el plan de Comunicaciones</t>
  </si>
  <si>
    <t>Plan de Comunicaciones / Informes de gestión</t>
  </si>
  <si>
    <t>Eficacia</t>
  </si>
  <si>
    <t>Profesional Universitario Grado 18</t>
  </si>
  <si>
    <t>Asesor (a) Despacho</t>
  </si>
  <si>
    <t>Nivel de ahorro</t>
  </si>
  <si>
    <t>Profesional universitario grado 1</t>
  </si>
  <si>
    <t>Programado</t>
  </si>
  <si>
    <t>Ejecutado</t>
  </si>
  <si>
    <t>1er Trimestre</t>
  </si>
  <si>
    <t>2do Trimestre</t>
  </si>
  <si>
    <t>3er Trimestre</t>
  </si>
  <si>
    <t>4to Trimestre</t>
  </si>
  <si>
    <t>analisis de la vigencia</t>
  </si>
  <si>
    <t>Sumatoria de directrices en materia política pública disciplinaria distrital</t>
  </si>
  <si>
    <t>Suma</t>
  </si>
  <si>
    <t>Profesional Universitario Grado 2</t>
  </si>
  <si>
    <t xml:space="preserve">Director(a) Distirtal de Política e Informática Jurídica </t>
  </si>
  <si>
    <t>Número de Sistemas de Información con diagnóstico y propuesta de intervención</t>
  </si>
  <si>
    <t>Por definir</t>
  </si>
  <si>
    <t>Anual</t>
  </si>
  <si>
    <t>Jefe Oficina TIC</t>
  </si>
  <si>
    <t>TOTAL PLAN DE GOBIERNO</t>
  </si>
  <si>
    <t xml:space="preserve">Informes de gestión, informes de ejecución del evento, planillas de asistencia, invitaciones correo electronico, Circulares </t>
  </si>
  <si>
    <t>Sumatoria de ciudadanos orientados en derechos y obligaciones</t>
  </si>
  <si>
    <t>Registro de asistencia del día de los eventos.</t>
  </si>
  <si>
    <t>Mensual</t>
  </si>
  <si>
    <t>Profesional Universitario Grado 18/ Contratista</t>
  </si>
  <si>
    <t>Director(a) Distirtal de Inspección Vigilancia y Control de PJ Sin Ánimo de Lucro</t>
  </si>
  <si>
    <t>Promedio de las respuestas del nivel de satisfacción de los encuestados de los servicios prestados por la DDIVC</t>
  </si>
  <si>
    <t>Promedio de las respuestas de calificación, evaluadas por los usuarios de los servicios ofrecidos por la Dirección de IVC.</t>
  </si>
  <si>
    <t>Resultado de la encuesta aplicada / informe de gestión</t>
  </si>
  <si>
    <t>Informe de gestión de la DDIVC 2016</t>
  </si>
  <si>
    <t>Creciente</t>
  </si>
  <si>
    <t>Profesional Universitario Grado 18 / Contratista</t>
  </si>
  <si>
    <t>Sumatoria del número de directrices en materia de política pública disciplinaria distrital formuladas por la DDAD</t>
  </si>
  <si>
    <t>Las directrices se considerarán formuladas con la proyección y presentación al comité de Asuntos Disiciplinarios</t>
  </si>
  <si>
    <t>Profesional universitario grado15</t>
  </si>
  <si>
    <t xml:space="preserve">Profesional universitario grado15 </t>
  </si>
  <si>
    <t>Director (a) Distrital de Asuntos Disciplinarios</t>
  </si>
  <si>
    <t>Sumatoria de servidores públicos del Distrito orientados en temas de responsabilidad disciplinaria</t>
  </si>
  <si>
    <t>Sumatoria del número servidores públicos del Distrito orientados en temas de responsabilidad disciplinaria</t>
  </si>
  <si>
    <t>Sumatoria del número de capacitaciones a operadores disciplinarios en temas del derecho disciplinarios</t>
  </si>
  <si>
    <t>Suma del número de capacitaciones  a operadores disiciplinarios</t>
  </si>
  <si>
    <t>Semestral</t>
  </si>
  <si>
    <t>Profesional Universitario 10</t>
  </si>
  <si>
    <t>Profesional Especialziado Grado 24</t>
  </si>
  <si>
    <t>Jefe Oficina de Control Interno</t>
  </si>
  <si>
    <t>EVALUACIÓN INDEPENDIENTE</t>
  </si>
  <si>
    <t>OPTIMIZACIÓN DE PROCESOS</t>
  </si>
  <si>
    <t>Sumatoria de seguimientos al Plan de Mejoramiento.</t>
  </si>
  <si>
    <t>Seguimientos</t>
  </si>
  <si>
    <t>NUMERO DE SEGUIMIENTOS AL PLAN DE MEJORAMIENTO.</t>
  </si>
  <si>
    <t>GESTIÓN DOCUMENTAL</t>
  </si>
  <si>
    <t>IMPLEMENTACIÓN DEL MODELO DE GESTIÓN DOCUMENTAL DE LA SECRETARÍA JURÍDICA DISTRITAL</t>
  </si>
  <si>
    <t>Avance en la implementación del Modelo de Gestión Documental de la SJD</t>
  </si>
  <si>
    <t>Modelo de gestión documental sostenible</t>
  </si>
  <si>
    <t>Fases del modelo de gestión documental implementadas</t>
  </si>
  <si>
    <t>Total de fases definidas para la implementación  del MGD</t>
  </si>
  <si>
    <t>Número de fases implementadas en su totalidad, del modelo de Gestión Documental MGD</t>
  </si>
  <si>
    <t>Fases definidas en el Plan de Trabajo, necesarias para implementar el MGD</t>
  </si>
  <si>
    <t>Plan de Trabajo para la implementación del MGD</t>
  </si>
  <si>
    <t>Auxiliar administrativo DGC</t>
  </si>
  <si>
    <t>Profesional Especializado DGC</t>
  </si>
  <si>
    <t>Director (a) de Gestión Corporativa</t>
  </si>
  <si>
    <t>GESTIÓN DE RECURSOS PRESUPUESTALES</t>
  </si>
  <si>
    <t>Porcentaje de ejecución presupuestal</t>
  </si>
  <si>
    <t>presupuesto ejecutado</t>
  </si>
  <si>
    <t>Presupuesto ejecutado</t>
  </si>
  <si>
    <t>Presupuesto disponible</t>
  </si>
  <si>
    <t>Valor acumulado de los registros presupuestales</t>
  </si>
  <si>
    <t>Resultado de la apropiación inicial y las modificaciones que se den a la apropiación (suspenciones, reducciones, adiciones)</t>
  </si>
  <si>
    <t>Efectividad</t>
  </si>
  <si>
    <t>Profesional Universitario</t>
  </si>
  <si>
    <t>Profesional Especializado</t>
  </si>
  <si>
    <t>Decreciente</t>
  </si>
  <si>
    <t>GESTIÓN DEL TALENTO HUMANO</t>
  </si>
  <si>
    <t>NIVEL DE SATISFACCIÓN DE LA GESTIÓN DEL TALENTO HUMANO EN LA SJD</t>
  </si>
  <si>
    <t>Nivel de Satisfacción</t>
  </si>
  <si>
    <t>El promedio del nivel de percepción por parte de los servidpores de la SJD, respecto de componentes de la Gestión del Talento Humano</t>
  </si>
  <si>
    <t>Encuestas tabuladas y registradas en la matriz de satisfacción del Talento Humano</t>
  </si>
  <si>
    <t>Técnico DGC</t>
  </si>
  <si>
    <t>GESTIÓN ADMINISTRATIVA</t>
  </si>
  <si>
    <t>SERVICIOS ADMINISTRATIVOS GESTIONADOS</t>
  </si>
  <si>
    <t>Son los requerimientos de servicios efecrtivamente prestados</t>
  </si>
  <si>
    <t>Son las solicitudes de servicios de logísticaviabilizados (cafetería, personal de apoyo, transporte, entre otros)</t>
  </si>
  <si>
    <t>Cuadro de control de consolidación de solicitud de servicios</t>
  </si>
  <si>
    <t>Auxiliar administrativo de la DGC</t>
  </si>
  <si>
    <t>ATENCIÓN A LA CIUDADANÍA</t>
  </si>
  <si>
    <t>ASIGNACIÓN DE REQUERIMIENTOS A TRAVÉS DEL SDQS</t>
  </si>
  <si>
    <t>Promedio de los días utilizados para la asignación de las PQRS</t>
  </si>
  <si>
    <t>días para asignar</t>
  </si>
  <si>
    <t>Sumatoria de los días utilizados para la asignación de los PQRS</t>
  </si>
  <si>
    <t>Total de PQRS asignadas a la Secretaría Jurídica Distrital</t>
  </si>
  <si>
    <t>Se toma la fecha final (asignación) menos la fecha inicial (recibido) por cada PQRS, y se resta. Se suman para el total de días.</t>
  </si>
  <si>
    <t>Se suman todas la PQRs recibidas</t>
  </si>
  <si>
    <t>Reporte del aplicativo SDQS</t>
  </si>
  <si>
    <t xml:space="preserve">Técnico </t>
  </si>
  <si>
    <t>GESTIÓN CONTRACTUAL</t>
  </si>
  <si>
    <t>Número de solicitudes de contratación tramitadas satisfactoriamente, divididas en el total de solicitudes radicadas ante la DGC</t>
  </si>
  <si>
    <t>Solicitudes de gestión contractual tramitadas</t>
  </si>
  <si>
    <t>Número de contratos elaborados para firma del ordenador del gasto</t>
  </si>
  <si>
    <t>Total de solicitudes de contratación radicadas</t>
  </si>
  <si>
    <t>Cuadro de control solicitudes de contratación</t>
  </si>
  <si>
    <t>SIGA</t>
  </si>
  <si>
    <t>Auxiliar / Secretaria</t>
  </si>
  <si>
    <t>Porcentaje de procesos judiciales y extrajudiciales de la D.D.D.J. representados jurídicamente</t>
  </si>
  <si>
    <t>Porcentaje de Entidades Distritales con seguimiento a la información registrada en SIPROJ</t>
  </si>
  <si>
    <t>Sumatoria de documentos de análisis orientados a la prevención de Daño antijurídico</t>
  </si>
  <si>
    <t>Porcentaje de Implementación de la herramienta de seguimiento de la DDDAN</t>
  </si>
  <si>
    <t>Porcentaje de avance en la construcción y puesta en funcionamiento del comité de Doctrina.</t>
  </si>
  <si>
    <t>Porcentaje de avance en la implementación de un modelo de gestión del talento humano.</t>
  </si>
  <si>
    <t>PLANEACIÓN Y MEJORA CONTINUA</t>
  </si>
  <si>
    <t>Porcentaje de avance de entrega de la propuesta de mejora continua de la Dirección de Gestión Corporativa</t>
  </si>
  <si>
    <t>propuesta de mejora</t>
  </si>
  <si>
    <t>PROCESOS JUDICIALES Y EXTRAJUDICIALES DE LA D.D.D.J. REPRESENTADOS JURÍDICAMENTE</t>
  </si>
  <si>
    <t>ENTIDADES DISTRITALES CON SEGUIMIENTO A LA INFORMACIÓN REGISTRADA EN SIPROJ</t>
  </si>
  <si>
    <t>IMPLEMENTACIÓN DE LA HERRAMIENTA DE SEGUIMIENTO DE LA DDDAN</t>
  </si>
  <si>
    <t>CONSTRUCCIÓN Y PUESTA EN FUNCIONAMIENTO DEL COMITÉ DE DOCTRINA.</t>
  </si>
  <si>
    <t>IMPLEMENTACIÓN DE UN MODELO DE GESTIÓN DEL TALENTO HUMANO.</t>
  </si>
  <si>
    <t xml:space="preserve">Modelo de Gestión del Talento Humano de </t>
  </si>
  <si>
    <t>Construcción del Comité de Doctrina</t>
  </si>
  <si>
    <t>Herramienta de Seguimiento</t>
  </si>
  <si>
    <t>Documento de Análisis</t>
  </si>
  <si>
    <t>Entidades Distritales</t>
  </si>
  <si>
    <t>Procesos judiciales y extrajudiciales</t>
  </si>
  <si>
    <t>Porcentaje de avance en la metodología de verificación de la impelementación y actualización del SID</t>
  </si>
  <si>
    <t>Metodología de verificación</t>
  </si>
  <si>
    <t>Porcentaje de avance en el fortalecmiento de un canal  de comunicaciónque optimice la atención a la ciudadanía</t>
  </si>
  <si>
    <t>Procentaje de procesos administrativos sancionatorios terminados</t>
  </si>
  <si>
    <t>Porcentaje de avance de la estrategia para la optimización del SIPEJ</t>
  </si>
  <si>
    <t>OFICINA ASESORA DE PLANEACIÓN</t>
  </si>
  <si>
    <t>Número de estrategias de posicionamiento estructuradas por la OAP</t>
  </si>
  <si>
    <t>Estrategias de posicionamiento</t>
  </si>
  <si>
    <t>Número de Informes de seguimiento de la gestión de la SJD bajo la herramienta BSC</t>
  </si>
  <si>
    <t>Porcentaje de avance en el diseño de una estrategia que mejore la gestión institucional en la SJD</t>
  </si>
  <si>
    <t>Porcentaje de implementación del Sistema Integrado de Gestión de la Secretaría Jurídica</t>
  </si>
  <si>
    <t>AVANCE DEL DOCUMENTO TÉCNICO PARA LA FORMULACIÓN DE POLÍTICA DE IVC EN EL DISTRITO CAPITAL</t>
  </si>
  <si>
    <t>PROCESOS ADMINISTRATIVOS SANCIONATORIOS TERMINADOS</t>
  </si>
  <si>
    <t>ESTRATEGIA PARA LA OPTIMIZACIÓN DEL SIPEJ</t>
  </si>
  <si>
    <t>ESTRATEGIAS DE POSICIONAMIENTO ESTRUCTURADAS POR LA OAP</t>
  </si>
  <si>
    <t>CERTIFICACIÓN DE LA ENTIDAD</t>
  </si>
  <si>
    <t>INFORMES DE SEGUIMIENTO DE LA GESTIÓN DE LA SJD BAJO LA HERRAMIENTA BSC</t>
  </si>
  <si>
    <t>IMPLEMENTACIÓN DEL SISTEMA INTEGRADO DE GESTIÓN DE LA SECRETARÍA JURÍDICA</t>
  </si>
  <si>
    <t>INCORPORACIÓN DE LA NORMATIVIDAD A REGIMEN LEGAL</t>
  </si>
  <si>
    <t>Porcentaje de avance en la implementación de la herramienta de seguimiento y control a coNDuctas con mayor incidencia disiciplinaria</t>
  </si>
  <si>
    <t>DOCUMENTO PARA LA CONSTRUCCIÓN DE LA HERRAMIENTA TECNOLÓGICA</t>
  </si>
  <si>
    <t>Porcentaje de avance del documento técnico para la formulación de política de IVC en el distrito capital</t>
  </si>
  <si>
    <t>Documento Técnico</t>
  </si>
  <si>
    <t>AVANCE EN EL FORTALECMIENTO DE UN CANAL  DE COMUNICACIÓN QUE OPTIMICE LA ATENCIÓN A LA CIUDADANÍA</t>
  </si>
  <si>
    <t>Número de seguimientos realizados al Plan de Mejoramiento</t>
  </si>
  <si>
    <t>Promedio ponderado de las evaluaciones a las preguntas de la encuesta de percepción</t>
  </si>
  <si>
    <t>Nivel de satisfacción</t>
  </si>
  <si>
    <t>Demandas ganadas</t>
  </si>
  <si>
    <t>Nivel de percepción ponderada de la encuesta de Coordinación Jurídica Distrital</t>
  </si>
  <si>
    <t xml:space="preserve">PERCEPCIÓN FAVORABLE DE LA COORDINACIÓN JURÍDICA DISTRITAL SUPERIOR AL 88%, </t>
  </si>
  <si>
    <t>procesos</t>
  </si>
  <si>
    <t>ÉXITO PROCESAL EN EL DISTRITO CAPITAL</t>
  </si>
  <si>
    <t>Versión:</t>
  </si>
  <si>
    <t>(en blanco)</t>
  </si>
  <si>
    <t>SUBSECRETARÍA JURÍDICA DISTRITAL</t>
  </si>
  <si>
    <t>ENTREGA DEL COMPENDIO DE DOCTRINA JURÍDICA</t>
  </si>
  <si>
    <t>EJECUCIÓN DEL PROYECTO DE INVERSIÓN CON CÓDIGO 7501</t>
  </si>
  <si>
    <t>REQUERIMIENTOS JURÍDICOS GESTIONADOS EN LOS TIEMPOS ESTABLECIDOS.</t>
  </si>
  <si>
    <t/>
  </si>
  <si>
    <t>DIRECCIÓN_DISTRITAL_DE_ASUNTOS_DISCIPLINARIOS</t>
  </si>
  <si>
    <t>DIRECCIÓN_DISTRITAL_DE_DEFENSA_JUDICIAL_Y_PREVENCIÓN_DEL_DAÑO_ANTIJURÍDICO</t>
  </si>
  <si>
    <t>DIRECCIÓN_DISTRITAL_DE_DOCTRINA_Y_ASUNTOS_NORMATIVOS</t>
  </si>
  <si>
    <t>DIRECCIÓN_DISTRITAL_DE_INSPECCIÓN__VIGILANCIA_Y_CONTROL_DE_PERSONAS_JURÍDICAS_SIN_ÁNIMO_DE_LUCRO</t>
  </si>
  <si>
    <t>DIRECCIÓN_DISTRITAL_DE_POLÍTICA_E_INFORMÁTICA_JURÍDICA</t>
  </si>
  <si>
    <t>OFICINA_ASESORA_DE_PLANEACIÓN</t>
  </si>
  <si>
    <t>OFICINA_DE_CONTROL_INTERNO</t>
  </si>
  <si>
    <t>OFICINA_DE_TECNOLOGÍAS_DE_LA_INFORMACIÓN_Y_LAS_COMUNICACIONES</t>
  </si>
  <si>
    <t>SUBSECRETARÍA_JURÍDICA_DISTRITAL</t>
  </si>
  <si>
    <t>BUSQUEDA</t>
  </si>
  <si>
    <r>
      <t>DESPACHO</t>
    </r>
    <r>
      <rPr>
        <sz val="11"/>
        <color theme="0"/>
        <rFont val="Calibri"/>
        <family val="2"/>
        <scheme val="minor"/>
      </rPr>
      <t>_</t>
    </r>
    <r>
      <rPr>
        <sz val="11"/>
        <color theme="1"/>
        <rFont val="Calibri"/>
        <family val="2"/>
        <scheme val="minor"/>
      </rPr>
      <t>SECRETARÍA</t>
    </r>
    <r>
      <rPr>
        <sz val="11"/>
        <color theme="0"/>
        <rFont val="Calibri"/>
        <family val="2"/>
        <scheme val="minor"/>
      </rPr>
      <t>_</t>
    </r>
    <r>
      <rPr>
        <sz val="11"/>
        <color theme="1"/>
        <rFont val="Calibri"/>
        <family val="2"/>
        <scheme val="minor"/>
      </rPr>
      <t>JURÍDICA</t>
    </r>
  </si>
  <si>
    <r>
      <t>DIRECCIÓN</t>
    </r>
    <r>
      <rPr>
        <sz val="11"/>
        <color theme="0"/>
        <rFont val="Calibri"/>
        <family val="2"/>
        <scheme val="minor"/>
      </rPr>
      <t>_</t>
    </r>
    <r>
      <rPr>
        <sz val="11"/>
        <color theme="1"/>
        <rFont val="Calibri"/>
        <family val="2"/>
        <scheme val="minor"/>
      </rPr>
      <t>DE</t>
    </r>
    <r>
      <rPr>
        <sz val="11"/>
        <color theme="0"/>
        <rFont val="Calibri"/>
        <family val="2"/>
        <scheme val="minor"/>
      </rPr>
      <t>_</t>
    </r>
    <r>
      <rPr>
        <sz val="11"/>
        <color theme="1"/>
        <rFont val="Calibri"/>
        <family val="2"/>
        <scheme val="minor"/>
      </rPr>
      <t>GESTIÓN</t>
    </r>
    <r>
      <rPr>
        <sz val="11"/>
        <color theme="0"/>
        <rFont val="Calibri"/>
        <family val="2"/>
        <scheme val="minor"/>
      </rPr>
      <t>_</t>
    </r>
    <r>
      <rPr>
        <sz val="11"/>
        <color theme="1"/>
        <rFont val="Calibri"/>
        <family val="2"/>
        <scheme val="minor"/>
      </rPr>
      <t>CORPORATIVA</t>
    </r>
  </si>
  <si>
    <t>División del valor de las pretensiones indexadas de los procesos terminados en el periodo de análisis</t>
  </si>
  <si>
    <t>Demandas ganadas por el Distrito / Total demandas X 100</t>
  </si>
  <si>
    <t>Sumatoria de solicitudes atendidas, dividido total de servicios requeridos</t>
  </si>
  <si>
    <t>Total demandas contra el Distrito, casos ganados por el Distrito</t>
  </si>
  <si>
    <t>Total demandas contra el Distrito</t>
  </si>
  <si>
    <t>Cantidad  de seguimientos al Plan de Mejoramiento realizados en la vigencia a las diferentes dependencias de la SJD</t>
  </si>
  <si>
    <t>Informe de auditorías o seguimientos con  sugerencias o recomendaciones.</t>
  </si>
  <si>
    <t>SECRETARÍA DE HACIEndA - REPORTE PREDIS</t>
  </si>
  <si>
    <t>Niveles de satisafcción ponderados</t>
  </si>
  <si>
    <t>Servivios atendidos</t>
  </si>
  <si>
    <t>Solicitudes de servicios atendidos</t>
  </si>
  <si>
    <t>Solicitudes de servicios demandas</t>
  </si>
  <si>
    <t>Corresponde a las minutas de contrato entregados para firma</t>
  </si>
  <si>
    <t>La variable aplica para las solicitudes de contratación directa que corresponden al 70% de la contratación de la entidad.</t>
  </si>
  <si>
    <t>nd</t>
  </si>
  <si>
    <t>Acta de comité donde se presenta la directriz formulada</t>
  </si>
  <si>
    <t>Sumatoria del valor de las pretensiones indexadas de los procesos terminados con sentencia ejecutoriada favorable al D.C.</t>
  </si>
  <si>
    <t>SECRETARÍA DE HACIEndA - REPORTE PREDIS 2016</t>
  </si>
  <si>
    <t>PLAN DE DESARROLLO</t>
  </si>
  <si>
    <t>Valores</t>
  </si>
  <si>
    <t>PROG 2016</t>
  </si>
  <si>
    <t>EJEC 2016</t>
  </si>
  <si>
    <t>PROG 2017</t>
  </si>
  <si>
    <t>EJEC 2017</t>
  </si>
  <si>
    <t>PROG 2018</t>
  </si>
  <si>
    <t>PROG 2019</t>
  </si>
  <si>
    <t>EJEC 2019</t>
  </si>
  <si>
    <t>PROG 2020</t>
  </si>
  <si>
    <t>EJEC 2020</t>
  </si>
  <si>
    <t xml:space="preserve">PLAN </t>
  </si>
  <si>
    <t>ACCIÓN</t>
  </si>
  <si>
    <t>GESTIÓN</t>
  </si>
  <si>
    <t xml:space="preserve">IMPRESIÓN </t>
  </si>
  <si>
    <t>Elaboró. Juan Carlos Cepeda Moncada</t>
  </si>
  <si>
    <t>PROG</t>
  </si>
  <si>
    <t>EJEC</t>
  </si>
  <si>
    <t>LINEAMIENTOS NORMATIVOS EXPEDIDOS Y PUBLICADOS EN REGIMEN LEGAL</t>
  </si>
  <si>
    <t>AVANCE EN LA HERRAMIENTA DE SEGUIMIENTO Y CONTROL A CONDUCTAS DISCIPLINARIAS CON MAYOR INCIDENCIA</t>
  </si>
  <si>
    <t>METODOLOGÍA DE VERIFICACIÓN DE LA IMPLEMENTACIÓN Y ACTUALIZACIÓN DEL S.I.D. 3</t>
  </si>
  <si>
    <t>CONSULTA POR DEPENDENCIA</t>
  </si>
  <si>
    <t>EVIDENCIA</t>
  </si>
  <si>
    <t>Etapas realizadas para la implementación del SIG</t>
  </si>
  <si>
    <t>Se definieron etapas de implementación, articulación y mantenimiento</t>
  </si>
  <si>
    <t>Etapas culminadas conforme a las especificaciones</t>
  </si>
  <si>
    <t>Informe de gestión de la OAP</t>
  </si>
  <si>
    <t>Informes de seguimiento a la gestión institucional</t>
  </si>
  <si>
    <t>Número de informes de seguimiento a la gestión institucional presentados</t>
  </si>
  <si>
    <t>Corresponde a los informes productos de los seguimientos a la gestión de la Entidad</t>
  </si>
  <si>
    <t>Informes de seguimiento y gestión institucional</t>
  </si>
  <si>
    <t>OBSERVACIONES</t>
  </si>
  <si>
    <t>Promedio De las evaluaciones de satisfacción realizadas por los diferentes componentes del proceso</t>
  </si>
  <si>
    <t>Número de estrategias de posicionamiento de la OAP</t>
  </si>
  <si>
    <t>Cantidad de estrategias de posicionamiento de la gestión de la OAP, estructuradas</t>
  </si>
  <si>
    <t>Estrategia de mejora institucional</t>
  </si>
  <si>
    <t>Diseño de una estrategia que mejore la gestión institucional en la SJD</t>
  </si>
  <si>
    <t>Propuesta de mejora institucional</t>
  </si>
  <si>
    <t>Plan de Trabajo de la Oap</t>
  </si>
  <si>
    <t>PO-009-GESTIÓN NORMATIVA Y CONCEPTUAL</t>
  </si>
  <si>
    <t>PO-006-GESTIÓN JURÍDICA DISTRITAL</t>
  </si>
  <si>
    <t>PO-003-GESTIÓN DE TIC</t>
  </si>
  <si>
    <t>PO-008-INSPECCIÓN VIGILANCIA Y CONTROL ESAL</t>
  </si>
  <si>
    <t>PO-007-GESTIÓN DISCIPLINARIA DISTRITAL</t>
  </si>
  <si>
    <t>PO-002-GESTIÓN DE LAS COMUNICACIONES</t>
  </si>
  <si>
    <t>PO-010-GESTIÓN JUDICIAL Y EXTRAJUDICIAL DEL DISTRITO</t>
  </si>
  <si>
    <t>PO-015-EVALUACIÓN INDEPENDIENTE</t>
  </si>
  <si>
    <t>PO-004-GESTIÓN DOCUMENTAL</t>
  </si>
  <si>
    <t>PO-005-GESTIÓN DEL TALENTO HUMANO</t>
  </si>
  <si>
    <t>PO-013-GESTIÓN ADMINISTRATIVA</t>
  </si>
  <si>
    <t>PO-017-ATENCIÓN A LA CIUDADANÍA</t>
  </si>
  <si>
    <t>PO-014-GESTIÓN CONTRACTUAL</t>
  </si>
  <si>
    <t>PO-001-PLANEACIÓN Y MEJORA CONTINUA</t>
  </si>
  <si>
    <t>PO-011-NOTIFICACIONES</t>
  </si>
  <si>
    <t>PO-016-CONTROL INTERNO DISCIPLINARIO</t>
  </si>
  <si>
    <t>SOLICITUDES DE CONTRATACIÓN TRAMITADAS SATISFACTORIAMENTE</t>
  </si>
  <si>
    <t>CONSULTA POR PROCESO</t>
  </si>
  <si>
    <t>PO_001_PLANEACION_Y_MEJORA_CONTINUA</t>
  </si>
  <si>
    <t>PO_002_GESTIÓN_DE_LAS_COMUNICACIONES</t>
  </si>
  <si>
    <t>PO_011_NOTIFICACIONES</t>
  </si>
  <si>
    <t>PO_003_GESTIÓN_DE_TIC</t>
  </si>
  <si>
    <t>PO_004_GESTIÓN_DOCUMENTAL</t>
  </si>
  <si>
    <t>PO_005_GESTIÓN_DEL_TALENTO_HUMANO</t>
  </si>
  <si>
    <t>PO_006_GESTIÓN_JURÍDICA_DISTRITAL</t>
  </si>
  <si>
    <t>PO_007_GESTIÓN_DISCIPLINARIA_DISTRITAL</t>
  </si>
  <si>
    <t>PO_008_INSPECCIÓN_VIGILANCIA_Y_CONTROL_ESAL</t>
  </si>
  <si>
    <t>PO_009_GESTIÓN_NORMATIVA_Y_CONCEPTUAL</t>
  </si>
  <si>
    <t>PO_010_GESTIÓN_JUDICIAL_Y_EXTRAJUDICIAL_DEL_DISTRITO</t>
  </si>
  <si>
    <t>PO_013_GESTIÓN_ADMINISTRATIVA</t>
  </si>
  <si>
    <t>PO_014_GESTIÓN_CONTRACTUAL</t>
  </si>
  <si>
    <t>PO_015_EVALUACIÓN_INDEPENDIENTE</t>
  </si>
  <si>
    <t>PO_016_CONTROL_INTERNO_DISCIPLINARIO</t>
  </si>
  <si>
    <t>PO_017_ATENCIÓN_A_LA_CIUDADANÍA</t>
  </si>
  <si>
    <t>Acciones ejecutadas en el periodo</t>
  </si>
  <si>
    <t>Acciones</t>
  </si>
  <si>
    <t>AVANCE EN LA ACTUALIZACIÓN DE LA INFRAESTRUCTURA HW SW COM</t>
  </si>
  <si>
    <t>AVANCE EN LA ACTUALIZACIÓN DEL SOFTWARE ADMINISTRATIVO Y MISIONAL</t>
  </si>
  <si>
    <t>Evidencia</t>
  </si>
  <si>
    <t>rad1</t>
  </si>
  <si>
    <t>rad2</t>
  </si>
  <si>
    <t>rad3</t>
  </si>
  <si>
    <t>rad4</t>
  </si>
  <si>
    <t>DIRECTRICES O PROYECTOS NORMATIVOS ELABORADOS DE REPRESENTACIÓN JUDICIAL Y EXTRAJUDICIAL PARA LA ADMINISTRACIÓN DISTRITAL</t>
  </si>
  <si>
    <t xml:space="preserve">PORCENTAJE DE ACTOS ADMINISTRATIVOS PUBLICADOS, COMUNICADOS Y/O NOTIFICADOS </t>
  </si>
  <si>
    <t>NOTIFICACIONES</t>
  </si>
  <si>
    <t xml:space="preserve">(Número de actos administrativos  publicados, comunicados y/o notificados / Total de actos administrativos recibidos)*100 </t>
  </si>
  <si>
    <t>Actos Adminsitrativos</t>
  </si>
  <si>
    <t>Actos Administrativos publicados, comunicados y/o notificados.</t>
  </si>
  <si>
    <t>Total de Actos Administrativos recibidos</t>
  </si>
  <si>
    <t>Cantidad de actos administrativos que se publicaron, comunicarón y/o notificaron, según lo establecido en el acto.</t>
  </si>
  <si>
    <t>Cantidad de actos Administrativos recibidos en el proceso de Notificaciones</t>
  </si>
  <si>
    <t>Base de datos proceso de Notificaciones</t>
  </si>
  <si>
    <t>PORCENTAJE DE CUMPLIMIENTO DEL PLAN DE COMUNICACIONES DE LA SECRETARÍA JURÍDICA DISTRITAL</t>
  </si>
  <si>
    <t>PORCENTAJE DE EFICIENCIA FISCAL EN LA DEFENSA JUDICIAL DE LOS INTERESES DEL DISTRITO CAPITAL</t>
  </si>
  <si>
    <t>NÚMERO DE ENTIDADES DISTRITALES CON SEGUIMIENTO A LA INFORMACIÓN REGISTRADA EN SIPROJ</t>
  </si>
  <si>
    <t>PORCENTAJE DE PROCESOS JUDICIALES Y EXTRAJUDICIALES DE LA D.D.D.J. REPRESENTADOS JURÍDICAMENTE</t>
  </si>
  <si>
    <t>PORCENTAJE DE CUMPLIMIENTO DEL PLAN ANUAL DE AUDITORIA</t>
  </si>
  <si>
    <t>Sumatoria de las actividades realizadas dentro del Plan de Auditoría /
Total actividades del Plan de Auditoría</t>
  </si>
  <si>
    <t>Actividades del Plan de Auditoría</t>
  </si>
  <si>
    <t>N° de Actividades desarrolladas del Plan de Auditoría</t>
  </si>
  <si>
    <t>Actividades Programadas en el Plan de Auditoría</t>
  </si>
  <si>
    <t>Cantidad  de actividades realizadas en el Plan de Auditoría</t>
  </si>
  <si>
    <t>Cantidad de actividades programadas en el Plan Anual de Auditoria</t>
  </si>
  <si>
    <t>Informes de las actividades realizadas.</t>
  </si>
  <si>
    <t>Plan Anual de Auditoria.</t>
  </si>
  <si>
    <t>Informe de las encuesta</t>
  </si>
  <si>
    <t>Cumplimiento del plan de trabajo para la Construcción de la Plataforma Estratégica de la Secretaría Jurídica Distrital</t>
  </si>
  <si>
    <t>Fases de implementación</t>
  </si>
  <si>
    <t>Fases definidas para la implementación de la Plataforma estratégica de la Entidad</t>
  </si>
  <si>
    <t>Corresponde al nivel de avance de la Plataforma estratégica</t>
  </si>
  <si>
    <t>PORCENTAJE DE CUMPLIMIENTO PARA LA CONSTRUCCIÓN DE LA PLATAFORMA ESTRATÉGICA DE LA SJD</t>
  </si>
  <si>
    <t>HOJA DE VIDA INDICADOR</t>
  </si>
  <si>
    <t>mensual</t>
  </si>
  <si>
    <t>bimestral</t>
  </si>
  <si>
    <t>trimestral</t>
  </si>
  <si>
    <t>semestral</t>
  </si>
  <si>
    <t>anual</t>
  </si>
  <si>
    <t>creciente</t>
  </si>
  <si>
    <t>suma</t>
  </si>
  <si>
    <t>decreciente</t>
  </si>
  <si>
    <t>constante</t>
  </si>
  <si>
    <t>CARGO DEL RESPONSABLE QUE RECOPILA LA INFORMACIÓN:</t>
  </si>
  <si>
    <t>CARGO  DEL RESPONSABLE QUE ANALIZA LA INFORMACIÓN:</t>
  </si>
  <si>
    <t xml:space="preserve">CARGO DEL RESPONSABLE  QUE TOMA DECISIONES:
</t>
  </si>
  <si>
    <t>INFORMACION OPERACIONAL</t>
  </si>
  <si>
    <t>Firma Responsable Indicador</t>
  </si>
  <si>
    <t>Fecha</t>
  </si>
  <si>
    <t>Trámite</t>
  </si>
  <si>
    <t>Linea Base</t>
  </si>
  <si>
    <t>Fuente de información</t>
  </si>
  <si>
    <t>PO-012-GESTIÓN FINANCIERA</t>
  </si>
  <si>
    <t>GESTIÓN FINANCIERA</t>
  </si>
  <si>
    <t>PORCENTAJE DE AVANCE EN EL  IMPLEMENTACIÓN  DE LA INFRAESTRUCTURA TECNOLÓGICA QUE SOPORTA LOS SISTEMAS DE INFORMACIÓN JURÍDICOS</t>
  </si>
  <si>
    <t>AVANCE EN LA IMPLEMENTACIÓN DE LA ARQUITECTURA EMPRESARIAL EN LA SJD</t>
  </si>
  <si>
    <t>PROGRAMACIÓN PLAN DE GOBIERNO</t>
  </si>
  <si>
    <t>AÑO</t>
  </si>
  <si>
    <t>MAGNITUD</t>
  </si>
  <si>
    <t>CREACIÓN</t>
  </si>
  <si>
    <t>AVANCE EN LA ESTRATEGIA ORIENTADA A MEJORAR LAS PRÁCTICAS DE GESTIÓN INSTITUCIONAL</t>
  </si>
  <si>
    <t>%CUMPLIMIENTO 2017</t>
  </si>
  <si>
    <t>Historico programado</t>
  </si>
  <si>
    <t>Historico ejecutado</t>
  </si>
  <si>
    <t>%CUMPLIMIENTO 2018</t>
  </si>
  <si>
    <t>%CUMPLIMIENTO 2019</t>
  </si>
  <si>
    <t>CUMPLIMIENTO</t>
  </si>
  <si>
    <t>AVANCE ACUMULADO DEL PLAN DE DESARROLLO</t>
  </si>
  <si>
    <t>CUMPLIMIENTO ANUAL DEL PLAN ESTRATÉGICO</t>
  </si>
  <si>
    <t>AVANCE EN LA PROPUESTA DE MEJORA CONTINUA DE LA DIRECCIÓN DE GESTIÓN CORPORATIVA ELABORADA</t>
  </si>
  <si>
    <t>Porcentaje de avance en la implementación de la infraestructura  tecnologica que soporta los Sistemas de Información Jurídicos</t>
  </si>
  <si>
    <t>Implementación de la infraestructura  tecnologica</t>
  </si>
  <si>
    <t>Sumatoria del avance en la implementación de la infraestructura  tecnologica que soporta los Sistemas de Información Jurídicos</t>
  </si>
  <si>
    <t>Acciones de adecuación de la infraestructura tecnológica (redes, equipos, conectividad)</t>
  </si>
  <si>
    <t xml:space="preserve">Total MODERNIZACIÓN DE SISTEMAS DE INFORMACIÓN. </t>
  </si>
  <si>
    <t>Total OPTIMIZACIÓN DE PROCESOS</t>
  </si>
  <si>
    <t>Total POSICIONAMIENTO COMO ENTE RECTOR</t>
  </si>
  <si>
    <t xml:space="preserve">Total RESPALDO JURÍDICO QUE GENERA CONFIANZA. </t>
  </si>
  <si>
    <t>Total (en blanco)</t>
  </si>
  <si>
    <t>PONDERACIÓN</t>
  </si>
  <si>
    <t>% CUMPLIMIENTO AÑO</t>
  </si>
  <si>
    <t xml:space="preserve">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t>
  </si>
  <si>
    <t>TOTAL</t>
  </si>
  <si>
    <t>pond 2016</t>
  </si>
  <si>
    <t>pond 2017</t>
  </si>
  <si>
    <t>pond 2018</t>
  </si>
  <si>
    <t>pond 2019</t>
  </si>
  <si>
    <t>pond 2020</t>
  </si>
  <si>
    <t>SE SOLICITA MODIFICACIÓN RAD 3-2017-4325, alineado con el indicador AVANCE EN LA ACTUALIZACIÓN DE LA INFRAESTRUCTURA HW SW COM</t>
  </si>
  <si>
    <t>TOTAL IMPERATIVO</t>
  </si>
  <si>
    <t>TOTAL ENTIDAD</t>
  </si>
  <si>
    <t>EJECUCIÓN</t>
  </si>
  <si>
    <t>INTERVALO</t>
  </si>
  <si>
    <t>PUNTOS</t>
  </si>
  <si>
    <t>X</t>
  </si>
  <si>
    <t>Y</t>
  </si>
  <si>
    <t>VALOR INICIAL</t>
  </si>
  <si>
    <t>VALOR FINAL</t>
  </si>
  <si>
    <t>PLAN DE ESTRATÉGICO</t>
  </si>
  <si>
    <t>AVANCE EN LA IMPLEMENTACIÓN DE LA ARQUITECTURA EMPRESARIAL TIC EN LA SJD</t>
  </si>
  <si>
    <t>Porcentaje de avance en la implementación de la arquitectura empresarial TIC en la Secretaría Jurídica Distrital</t>
  </si>
  <si>
    <t>Arquietectuta Empresarial TIC implementada</t>
  </si>
  <si>
    <t>Sumatoria del avance en la implementación de la arquietectura TIC</t>
  </si>
  <si>
    <t>Fases definidas para la implementación del modelo de arquitectura TIC en la SJD</t>
  </si>
  <si>
    <t>DESARROLLO</t>
  </si>
  <si>
    <t>AVANCE PLAN</t>
  </si>
  <si>
    <t xml:space="preserve">PLAN DE GESTIÓN </t>
  </si>
  <si>
    <t>Herramienta de seguimiento y control</t>
  </si>
  <si>
    <t>DEPENDENCIA 1</t>
  </si>
  <si>
    <t xml:space="preserve">FALTA FICHA </t>
  </si>
  <si>
    <t>CUMPLIDA</t>
  </si>
  <si>
    <t>PLAN DE GOBIERNO</t>
  </si>
  <si>
    <t>Porcentaje de avance en la actualización del software administrativo y misional</t>
  </si>
  <si>
    <t>% de actualización</t>
  </si>
  <si>
    <t>pendiente</t>
  </si>
  <si>
    <t>Valor de las pretenciones indexadas de los procesos terminados a favor del distrto</t>
  </si>
  <si>
    <t>Valor total de las pretensiones indexadas de los procesos terminados durante el periodo de análisis, en el Distrto Capital</t>
  </si>
  <si>
    <t>Sumatoria del valor de las pretensiones indexadas de los procesos terminados, desde el 1 de enero de 2016 hasta la fecha de análisis</t>
  </si>
  <si>
    <t>PR 2019</t>
  </si>
  <si>
    <t>EJE  2018</t>
  </si>
  <si>
    <t>NIVEL DE IMPLEMENTACIÓN DE HERRAMIENTAS DE GESTIÓN Y ADMINISTRATIVAS</t>
  </si>
  <si>
    <t xml:space="preserve">DEPENDENCIA    </t>
  </si>
  <si>
    <t>se anula por solicitud de la OCI rad</t>
  </si>
  <si>
    <t>PLAN OPERATIVO ANUAL 2018</t>
  </si>
  <si>
    <t>Valor de Registros presupuestales expedidos</t>
  </si>
  <si>
    <t>Porcentaje de ejecución presupuestal del proyecto 7501</t>
  </si>
  <si>
    <t xml:space="preserve">ejecución presupuestal </t>
  </si>
  <si>
    <t>Valor acumulado de los registros presupuestales expedidos por el proyecto 7501</t>
  </si>
  <si>
    <t xml:space="preserve">Valor de la asignación inicial menos reducciones o traslados presupuestales </t>
  </si>
  <si>
    <t>Secretaría de Hacienda Distrital, reporte PRDEIS</t>
  </si>
  <si>
    <t>PROFESIONAL ESPECIALIZADO SUBSECRETARÍA</t>
  </si>
  <si>
    <t>PROFESIONAL ESPECIALIZADO DIRECCIUÓN CORPORATIVA</t>
  </si>
  <si>
    <t>SUBSECRETARIO DE DESPACHO</t>
  </si>
  <si>
    <t>Promedio de requeirimientos jurídicos gestionados dntro d los tiempos estbalecidos</t>
  </si>
  <si>
    <t>Requerimientos Jurídicos</t>
  </si>
  <si>
    <t>Número de requerimientos tramitados de la Subsecretaría</t>
  </si>
  <si>
    <t>Número de requerimientos que ingresan a la subsecretaría</t>
  </si>
  <si>
    <t>Requerimientos gestionados en un periodo de tiempo determinado</t>
  </si>
  <si>
    <t>Descargue de los trámites gestioandos por la Subsecretaría en determinado tiempo</t>
  </si>
  <si>
    <t>Excel administradp por la Secretaria de la Subsecretaría</t>
  </si>
  <si>
    <t>N.D.</t>
  </si>
  <si>
    <t>Secretaria Subsecretaría</t>
  </si>
  <si>
    <t>PORCENTAJE DE ADECUACIÓN Y DOTACIÓN DE LA SECRETARÍA JURÍDICA DISTRITAL PARA LA SJD</t>
  </si>
  <si>
    <t>Observaciones</t>
  </si>
  <si>
    <t>MODIFICACIÓN</t>
  </si>
  <si>
    <t xml:space="preserve">VERSIÓN </t>
  </si>
  <si>
    <t>VERSIÓN  1</t>
  </si>
  <si>
    <t>VERSIÓN  2</t>
  </si>
  <si>
    <t>El acumulado del número de estudios con temáticas de alto impacto para el D.C.</t>
  </si>
  <si>
    <t>Secretaría Jurídica - Política/informática / informes de contratistas</t>
  </si>
  <si>
    <t>Informe de Gestión Oficina TIC / Diagnóstico de Sistema Integrado de Información</t>
  </si>
  <si>
    <t>Profesional Especializado TIC</t>
  </si>
  <si>
    <t>Eventos de orientación realizados para la actualización del cuerpo de abogados del Distrito Capital</t>
  </si>
  <si>
    <t>Número de ciudadanos registrados que asisten a los eventos</t>
  </si>
  <si>
    <t>Es el número de ciudadanos que asisten y participan a los eventos, se verifica a través del registro de asistencia.</t>
  </si>
  <si>
    <t>Se tabula y analiza el instrumento de encuesta una vez por semestre. Se aplica en el punto a la ciudadanía y/o se remite por correo electrónico.</t>
  </si>
  <si>
    <t>Los servidores públicos orientados en temaáticas de responsabilidad disciplinaria</t>
  </si>
  <si>
    <t xml:space="preserve">Registro de asistencia in situ / Reportes de herramientas de orientación y/o formación </t>
  </si>
  <si>
    <t>Sumatoria de capacitaciones brindadas  en temas propios del derecho disciplinario</t>
  </si>
  <si>
    <t>Porcentaje de avance en la implementación de la Arquitectura Empresarial de la Secretaría Jurídica Distrital</t>
  </si>
  <si>
    <t>Nivel de Implementación</t>
  </si>
  <si>
    <t>Actividades desarrolladas para implementar y/o articular la Arquitectura Empresarial en la Secretaría Jurídica Distrital</t>
  </si>
  <si>
    <t xml:space="preserve">Actividades programadas para la implementación y/o articulación de la Arquitectura Empresarial en la SJD </t>
  </si>
  <si>
    <t>Actividades, tareas o compromisos desarrollados en el marco de la A.E.</t>
  </si>
  <si>
    <t>Lineamientos temáticos definidos para desarrollar y ajustar el modelo de operación edl SJD</t>
  </si>
  <si>
    <t>Informe de Gestión de contratista / Documento de Trabajo A.E.</t>
  </si>
  <si>
    <t>Porpuesta de implementación de A.E.</t>
  </si>
  <si>
    <t>Contratista OAP</t>
  </si>
  <si>
    <t>Jefe OAP</t>
  </si>
  <si>
    <t>Creación</t>
  </si>
  <si>
    <t>Etapas definidas para la implementación del SIG</t>
  </si>
  <si>
    <t>Plan de Trabajo para la implementación del SIG</t>
  </si>
  <si>
    <t>JEFE OAP</t>
  </si>
  <si>
    <t>Plan de Desarrollo Pag 678 / Sec Gral -2015</t>
  </si>
  <si>
    <t>Número de Estudios</t>
  </si>
  <si>
    <t>Número de Eventos</t>
  </si>
  <si>
    <t>Número de Ciudadanos</t>
  </si>
  <si>
    <t>Porcentaje de Nivel de Percepción</t>
  </si>
  <si>
    <t>Número de Directrices</t>
  </si>
  <si>
    <t>Número de Servidores públicos</t>
  </si>
  <si>
    <t>Número de Capacitaciones</t>
  </si>
  <si>
    <t>23 Estudios</t>
  </si>
  <si>
    <t>44 eventos</t>
  </si>
  <si>
    <t>2800 ciudadanos</t>
  </si>
  <si>
    <t>86 % de percepción favorable</t>
  </si>
  <si>
    <t>7 Directrices</t>
  </si>
  <si>
    <t>9.073 Servidores</t>
  </si>
  <si>
    <t>Porcentaje de Implementación</t>
  </si>
  <si>
    <t>FINALIZADO POR CUMPLIMIENTO EN EL 2017</t>
  </si>
  <si>
    <t>Proyecto de Inversión 7502</t>
  </si>
  <si>
    <t>Proyecto de Inversión 7501</t>
  </si>
  <si>
    <t>Proyecto de Inversión 7508</t>
  </si>
  <si>
    <t>Proyecto de Inversión 7509</t>
  </si>
  <si>
    <t>AÑO 2016</t>
  </si>
  <si>
    <t>AÑO 2017</t>
  </si>
  <si>
    <t>AÑO 2018</t>
  </si>
  <si>
    <t>INIDCADOR</t>
  </si>
  <si>
    <t>CUMPLIMIENTO DEL PLAN DE COMUNICACIONES DE LA SECRETARÍA JURÍDICA DISTRITAL</t>
  </si>
  <si>
    <t>IMPLEMENTACIÓN DE HERRAMIENTAS DE GESTIÓN Y ADMINISTRATIVAS</t>
  </si>
  <si>
    <t>ADECUACIÓN Y DOTACIÓN DE LA SECRETARÍA JURÍDICA DISTRITAL PARA LA SJD</t>
  </si>
  <si>
    <t>PROPUESTA DE MEJORA CONTINUA DE LA DIRECCIÓN DE GESTIÓN CORPORATIVA ELABORADA</t>
  </si>
  <si>
    <t xml:space="preserve">ACTOS ADMINISTRATIVOS PUBLICADOS, COMUNICADOS Y/O NOTIFICADOS </t>
  </si>
  <si>
    <t>DIRECTRICES EN MATERIA DE POLÍTICA PÚBLICA DISCIPLINARIA DISTRITAL FORMULADAS POR LA DDAD</t>
  </si>
  <si>
    <t>SERVIDORES PÚBLICOS DEL DISTRITO ORIENTADOS EN TEMAS DE RESPONSABILIDAD DISCIPLINARIA</t>
  </si>
  <si>
    <t>CAPACITACIONES BRINDADAS A LOS OPERADORES DISCIPLINARIOS DISTRITALES EN TEMAS PROPIOS DEL DERECHO DISCIPLINARIO</t>
  </si>
  <si>
    <t>HERRAMIENTA DE SEGUIMIENTO Y CONTROL A CONDUCTAS DISCIPLINARIAS CON MAYOR INCIDENCIA</t>
  </si>
  <si>
    <t>EFICIENCIA FISCAL EN LA DEFENSA JUDICIAL DE LOS INTERESES DEL DISTRITO CAPITAL</t>
  </si>
  <si>
    <t>DÍAS PROMEDIO UTILIZADO PARA LA EXPEDICIÓN DE CONCEPTOS</t>
  </si>
  <si>
    <t>CIUDADANOS ORIENTADOS EN DERECHOS Y OBLIGACIONES DE LAS ENTIDADES SIN ÁNIMO DE LUCRO - ESAL</t>
  </si>
  <si>
    <t>PERCEPCIÓN DE LOS SERVICIOS PRESTADOS A ENTIDADES SIN ÁNIMO DE LUCRO - ESAL</t>
  </si>
  <si>
    <t>DOCUMENTO TÉCNICO PARA LA FORMULACIÓN DE POLÍTICA DE IVC EN EL DISTRITO CAPITAL</t>
  </si>
  <si>
    <t>FORTALECMIENTO DE UN CANAL  DE COMUNICACIÓN QUE OPTIMICE LA ATENCIÓN A LA CIUDADANÍA</t>
  </si>
  <si>
    <t>ESTUDIOS JURÍDICOS, REALIZADOS EN TEMAS DE INTERÉS PARA EL DISTRITO CAPITAL</t>
  </si>
  <si>
    <t>EVENTOS DE ORIENTACIÓN JURÍDICA DESARROLLADOS</t>
  </si>
  <si>
    <t>IMPLEMENTACIÓN DE LA ARQUITECTURA EMPRESARIAL EN LA SJD</t>
  </si>
  <si>
    <t>ESTRATEGIA ORIENTADA A MEJORAR LAS PRÁCTICAS DE GESTIÓN INSTITUCIONAL</t>
  </si>
  <si>
    <t>CUMPLIMIENTO PARA LA CONSTRUCCIÓN DE LA PLATAFORMA ESTRATÉGICA DE LA SJD</t>
  </si>
  <si>
    <t>CUMPLIMIENTO DEL PLAN ANUAL DE AUDITORIA</t>
  </si>
  <si>
    <t>SISTEMAS DE INFORMACIÓN JURÍDICOS CON DESARROLLO, SOPORTE Y MANTENIMIENTO</t>
  </si>
  <si>
    <t xml:space="preserve"> ACTUALIZACIÓN DEL SOFTWARE ADMINISTRATIVO Y MISIONAL</t>
  </si>
  <si>
    <t>IMPLEMENTACIÓN  DE LA INFRAESTRUCTURA TECNOLÓGICA QUE SOPORTA LOS SISTEMAS DE INFORMACIÓN JURÍDICOS</t>
  </si>
  <si>
    <t>IMPLEMENTACIÓN DE LA ARQUITECTURA EMPRESARIAL TIC EN LA SJD (armonizado del Plan de Gestión)</t>
  </si>
  <si>
    <t>IMPLEMENTACIÓN DEL MODELO DE GESTIÓN DOCUMENTAL DE LA SECRETARÍA JURÍDICA DISTRITAL (armonizado con el Plan de Gestión)</t>
  </si>
  <si>
    <r>
      <t xml:space="preserve">ÉXITO PROCESAL EN EL DISTRITO CAPITAL </t>
    </r>
    <r>
      <rPr>
        <b/>
        <sz val="11"/>
        <color theme="1"/>
        <rFont val="Calibri"/>
        <family val="2"/>
        <scheme val="minor"/>
      </rPr>
      <t>(Meta Resultado)</t>
    </r>
  </si>
  <si>
    <r>
      <t xml:space="preserve">PERCEPCIÓN FAVORABLE DE LA COORDINACIÓN JURÍDICA DISTRITAL SUPERIOR AL 88% </t>
    </r>
    <r>
      <rPr>
        <b/>
        <sz val="11"/>
        <color theme="1"/>
        <rFont val="Calibri"/>
        <family val="2"/>
        <scheme val="minor"/>
      </rPr>
      <t>(Meta Resultado)</t>
    </r>
  </si>
  <si>
    <t>3-2018-1040</t>
  </si>
  <si>
    <t>Encuesta de percepción año 2016</t>
  </si>
  <si>
    <t>finalizado</t>
  </si>
  <si>
    <t xml:space="preserve">Cantidades de entidades con seguimiento </t>
  </si>
  <si>
    <t>Total entidades registradas en siprojweb con actividades</t>
  </si>
  <si>
    <t>Sumatoria de las Entidades con seguimiento con las cuales se realizan actividades de mejoramiento de la información registrada en el siprojweb</t>
  </si>
  <si>
    <t>Entidades con seguimiento con las cuales se realizan actividades de mejoramiento de la información registrada en el siprojweb</t>
  </si>
  <si>
    <t>SIPROJWEB</t>
  </si>
  <si>
    <t>Procesos a representar extrajudicialmente por la SJD</t>
  </si>
  <si>
    <t>Procesos con representación legal a través de los abogados de la DDDJPDA</t>
  </si>
  <si>
    <t>Cantidad de procesos representados extrajudicialmente</t>
  </si>
  <si>
    <t>Procesos registrados con representación legal a través de los abogados de la DDDJPDA</t>
  </si>
  <si>
    <t xml:space="preserve">Cantidad de proyectos normativos elaborados </t>
  </si>
  <si>
    <t>NA</t>
  </si>
  <si>
    <t>Documentos elaborados que contienen directrices o proyectos normativos de representación judicial y ectrajudicial para la Administración Distrital</t>
  </si>
  <si>
    <t>inidcadores</t>
  </si>
  <si>
    <t>Durante el primer trimestre de 2018, se emitieron 6 conceptos jurídicos en un tiempo promedio de 12 días hábiles, el menor tiempo de respuesta fue de 7 días hábiles y el mayor tiempo de respuesta fue de 30 días hábiles. Logrando así mantener el tiempo promedio para la emisión de conceptos jurídicos
por debajo de la meta.</t>
  </si>
  <si>
    <t>No presenta retrasos, toda vez que la ejecución se realizará para el segundo trimestre de acuerdo con la programación establecida. Se avanzó en la proyección y planeación de los eventos de orientación jurídica, tales como: la elaboración de estudio previos y prepliegos, publicación de los mismos en la plataforma SECOP II, y se proyectó por parte de la Dirección de Política la Circular que define los temas y fechas de los eventos de orientación jurídica.</t>
  </si>
  <si>
    <t>No presenta retrasos, toda vez que la ejecución se realizará para el segundo trimestre de acuerdo con la programación establecida.</t>
  </si>
  <si>
    <t>No presenta retrasos, toda vez que la ejecución se realizará para el segundo trimestre de acuerdo con la programación establecida. En el primer trimestre del año se realizó la etapa precontractual para llevar a cabo la actividad.</t>
  </si>
  <si>
    <t>Se recibieron 140 fallos de sentencias los cuales los cuales fueron remitidos a las entidades competentes. Se realizaron 1193 gestiones relacionadas con tutelas: 1012 traslados, 97 archivos y 84 Tutelas que son representadas directamente por abogados de representación judicial. El impacto del éxito de eficiencia fiscal acumulado en términos de pretensiones indexadas ha permitido ahorrar a la ciudad $1.8 Billones de pesos y el D.C. ha sido condenado en 225 mil millones de pesos, lo cual representa un éxito del 89%. La ciudadanía en general ya que se puede beneficiar con nuevos proyectos sociales en educación y salud</t>
  </si>
  <si>
    <t xml:space="preserve">A 31 de marzo de 2018 se logró el 89% de eficiencia fiscal, representado en el valor de las pretensiones indexadas de los procesos que finalizaron con fallo a favor de las entidades del Distrito Capital. Se identificaron 29 procesos de mayor impacto cuyo cumplimiento se encuentra en seguimiento por parte de la Dirección de Defensa Judicial. Se asistió a 7 audiencias de cumplimiento. Se participó en 7 comités de verificación con órganos de control. De igual manera, se participó en la coordinación de 27 mesas de trabajo con las diferentes entidades distritales vinculas en el cumplimiento de sentencias. Durante el primer trimestre de 2018 la Dirección Distrital de Defensa Judicial y Prevención del Daño Antijurídico realizó acompañamiento a diferentes entidades distritales en temas de impacto para el Distrito. El impacto del éxito de eficiencia fiscal acumulado en términos de pretensiones indexadas ha permitido ahorrar a la ciudad $1.8 Billones de pesos y el D.C. ha sido condenado en 225 mil millones de pesos, lo cual representa un éxito del 89%.  Como población beneficiada se identifica a la ciudadanía en general ya que se puede beneficiar con nuevos proyectos sociales en educación y salud. </t>
  </si>
  <si>
    <t>PO_012_GESTIÓN_FINANCIERA</t>
  </si>
  <si>
    <t xml:space="preserve">Como avance para el primer trimestre de la vigencia se cuenta con el Plan de Trabajo para efectuar la implementación del Modelo Integrado de Planeación y Gestión-MIPG en la Entidad, se elabora proyecto de Resolución para la creación del Comité Institucional de Gestión y Desempeño, como parte fundamental para la instauración de la institucionalidad del MIPG en la Secretaría Jurídica Distrital. 
Así mismo durante el primer trimestre del año en curso, se brindó acompañamiento y apoyo a los gestores de los diferentes procesos en el levantamiento y/o actualización de la documentación del Sistema de Gestión de la Entidad, así mismo, se realizó el análisis de capacidad e interacción de los procesos y procedimientos a través de la medición de la duración de las actividades definidas, así como puntos de control entre otros. De manera simultánea, se efectuaron actividades encaminadas a la divulgación de los Procesos y Procedimientos publicados en la Intranet para conocimiento y apropiación de todos los servidores de la Secretaría Jurídica Distrital.
Con el fin de evidenciar el avance de la documentación de los procesos y procedimientos de la Secretaría Jurídica Distrital, los documentos fueron inventariados de acuerdo al tipo, conforme con a los criterios de oficialización, publicación o flujo de creación por parte del proceso. A partir de la información obtenida en dicha revisión, fue posible realizar control detallado sobre los documentos de la entidad. En cuanto al aplicativo del Sistema de Gestión S.M.A.R.T., se realizaron cargues de información en los módulos, necesarios para la puesta en marcha del aplicativo e inicio de los flujos documentales en la entidad. Así mismo, se llevó a cabo el respectivo cargue de información al aplicativo SIG en el módulo de Indicadores, necesarios para la puesta en marcha del aplicativo y los seguimientos posteriores. Se da inicio a la actualización de los procedimientos de la Oficina Asesora de Planeación, en razón a la acción de mejora formulada por la revisión al Proceso de Planeación y Mejora Continua. En el primer trimestre se realiza la actualización del procedimiento de Elaboración y Control de Documentos, por medio del flujo documental del aplicativo del Sistema Integrado de Gestión.Se asignaron los administradores de cada módulo del aplicativo del Sistema Integrado de Gestión y, de acuerdo con las temáticas, se habilitaron los permisos, roles y perfiles asignados para cada uno de ellos. 
Se dictaron capacitaciones técnicas y funcionales a los administradores de módulos, gestores calidad de la entidad, gestores de activos de información, entre otros servidores interesados, en las cuales fueron indicadas las pautas para la parametrización y uso del aplicativo del Sistema Integrado de Gestión.  Así mismo, se brindó mantenimiento y soporte a los requerimientos de los usuarios de los módulos, por medio de la gestión de comunicación con los desarrolladores del aplicativo. Dentro de las actividades orientadas a adelantar las gestiones para la certificación de la entidad bajo la norma NTC ISO 9001: 2015, en el mes de marzo del presente año se definió el alcance del Sistema de Gestión de Calidad, los objetivos de calidad los cuales se encuentran alineados con la política del Sistema Integrado de Gestión vigente y los Imperativos Estratégicos. Igualmente se definieron las cuestiones internas de la Entidad en lo relacionado con los grupos de interés, tramites, productos y servicios.  Actualmente se está definiendo una metodología integrada que permita actualizar información relacionada con el contexto de la organización que facilite su utilización en el marco del Sistema de Gestión de Calidad, Modelo Integrado de Planeación y Gestión, así como Arquitectura Empresarial. Se tiene prevista su aplicación para el mes de abril.   
De otra parte, se adelantó el seguimiento a los informes de autogestión de los planes y proyectos de la Secretaria Jurídica Distrital, correspondiente al último trimestre vigencia 2017, así como el Análisis, verificación, actualización, validación y cierre de la información relacionada con el seguimiento y avance de las metas de los proyectos de inversión a través del SEGPLAN, correspondiente al cuarto trimestre del 2017, en los componentes de gestión, inversión, territorialización y actividades. Igualmente, se realizó la reprogramación de los Componentes de Inversión y de Gestión y la programación de la territorialización de la inversión Distrital y las actividades para la vigencia 2018. Se llevó a cabo la consolidación del Informe de Gestión y Resultados de la Secretaria Jurídica Distrital vigencia 2017.
Se consolido la encuesta de satisfacción de los servicios prestados por la Secretaria Jurídica Distrital (Circular 001 de 2018) realizada a 50 Entidades Distritales la cual determinó, que el nivel de satisfacción de los servicios prestados por la Secretaria Jurídica Distrital fue del 94.57% de percepción favorable, logrando aumentar la precepción favorable respecto de la vigencia anterior la cual fue del 90%. 
Se adelantaron las acciones pertinentes en lo referente al componente de racionalización de trámites del Plan Anticorrupción y de Atención al Ciudadano. Adicionalmente, se emite la certificación mensual de los trámites publicados en la guía de trámites y servicios del Distrito, y se consolida el Informe de identificación de trámites y Opas. 
Se efectuó la revisión de las actividades realizadas en cada uno de los Subsistemas del Sistema Integrado de Gestión durante la vigencia 2017 y se presenta informe del avance y estado de la implementación del Sistema Integrado de Gestión. Así mismo, se documentan las acciones que dan cumplimiento a los planes de mejoramiento formulados para dar tratamiento a las oportunidades de mejora con ocasión de la auditoría interna de la vigencia 2017.
Se brinda asesoría y acompañamiento a las dependencias, en cuanto a la formulación de las acciones preventivas y registro del plan de mejoramiento a través del Módulo Mejora del aplicativo que soporta el Sistema Integrado de Gestión de la Secretaría Jurídica Distrital.
Se realizó el cargue de la información correspondiente a MECI 2017, en el aplicativo del Sistema Integrado de Gestión, con el fin de trazar los antecedentes del Modelo en la vigencia anterior, en aprovechamiento de la herramienta tecnológica para la sistematización de los seguimientos realizados de forma manual.
</t>
  </si>
  <si>
    <t>Subsecretario Jurídico</t>
  </si>
  <si>
    <t>Se aplica encuesta en el segundo trimestre</t>
  </si>
  <si>
    <t>En el trimestre se avanzó en la identificación de los elementos o insumos presentes en la SJD, que permiten identificar la arquitectura misional, el cumplimiento de su razón de ser, tales como como la normatividad asociada con la misión y las funciones de la tecnología y la información, se identificó el marco estratégico, los planes de acción, el Organigrama, las Funciones, Mapa de procesos, la documentación asociada a los procesos y procedimientos y se identificaron los grupos de interés vinculados con la misión y con el acceso a los medios tecnológicos que facilita la SJD. Se identificaron y priorizaron los procesos misionales y el direccionamiento de los planes y programas de la SJD.</t>
  </si>
  <si>
    <t>Se suscribieron 9 contratos de prestación de servicios en el marco del proyecto de inversión 7501
1.Se expidió la circular 003 del 2018 por la cual se da orientaciones de carácter informativo y reporte de la correspondiente información financiera a las entidades distritales que ejercen la función de inspección, vigilancia y control de entidades sin ánimo de lucro domiciliadas en Bogotá, D.C.
*Se realizó una mesa de trabajo con el grupo de financieros con el fin de unificar criterios
*Se identificaron las ESAL que reciben recursos publicos y se analizó información jurídica de las Entidades Sin Ánimo de Lucro, en el desarrollo de su objeto social, cumplimiento de obligaciones legales y estatutarias. 
*Se realizaron visitas administrativas a las Esal que reciben aportes de entidades u organismos distritales y durante el periodo se efectuaron 5 visitas administrativas.
*Se realizaron 755 gestiones en el SIPEJ con el animo de verificar el cumplimiento de las Esal
Aumento en la percepción de los servicios prestados dada la estandarización de la presentación de información, unificación de criterios del ejercicio de la función de inspección, vigilancia y control y verificación del cumplimiento del objeto social de las Esal.
Miembros de entidades sin ánimo de lucro y/o ciudadanía en general</t>
  </si>
  <si>
    <t>Publicación oportuna en la página web de los informes de PQRS, con los respectivos análisis y conclusiones Iniciación del proceso de cualificación en el proceso de atención a la ciudadanía para 15 servidores de la Secretaría Jurídica Distrital Revisión del portafolio de bienes y servicios (pendiente publicación) Inicio del proyecto piloto para la puesta en marcha del punto de atención a la ciudadanía en el Supercade de la Cra 30 a partir del 2 de mayo de 2018 Inclusión en el Plan de Incentivos 2018, del sistema para destacar el desempeño de los servidores con relación al servicio prestado a la ciudadanía Actualización permanente de la página web de la SJD con el directorio de servidores y contratistas Publicación oportuna del informe de PQRS a la Veeduría Distrital</t>
  </si>
  <si>
    <t>AVANCE EN EL FORTALECIMIENTO DE UN CANAL  DE COMUNICACIÓN QUE OPTIMICE LA ATENCIÓN A LA CIUDADANÍA</t>
  </si>
  <si>
    <t>Se estableció la metodología para recolectar información primaria que de cuenta de la problemática, la aplicación de encuestas a las entidades sin ánimo de lucro y ciudadanía en general y la realización de mesas de trabajo con las entidades definidas como actores.   /     Se realizó durante el mes de marzo una mesas de trabajo con la Secretaría de Educación con el fin de establecer la metodología de trabajo a seguir</t>
  </si>
  <si>
    <t>AVANCE EN LA CONSTRUCCIÓN Y PUESTA EN FUNCIONAMIENTO DEL ESPACIO DE DIÁLOGO JURÍDICO.</t>
  </si>
  <si>
    <t xml:space="preserve">AVANCE EN LA HERRAMIENTA DE SEGUIMIENTO Y CONTROL A LAS DIRECTIVAS EN MATERIA DISCIPLINARIA. </t>
  </si>
  <si>
    <t>CUMPLIDA    60%</t>
  </si>
  <si>
    <t>AVANCE EN LA METODOLOGÍA DE VERIFICACIÓN Y ACTUALIZACIÓN DEL S.I.D. 3</t>
  </si>
  <si>
    <t xml:space="preserve">PORCENTAJE DE QUEJAS DISCIPLINARIAS RADICADAS EN LA DIRECCIÓN DISTRITAL DE ASUNTOS DISCIPLINARIOS </t>
  </si>
  <si>
    <t>de la Dirección cargan los documentos digitalizados con las principales actuaciones procesales realizadas en cada caso asignado. </t>
  </si>
  <si>
    <t>Para el 1er trimestre no se programó resultado de medición de la Satisfacción, no obstante, procedemos a poner a su conocimiento los avances del proceso de talento humano. 
1) Adopción de la Política de Seguridad y Salud en el Trabajo, Reglamento de Higiene y Seguridad Industrial, como documentos marco de la gestión en SST.
 2) Construcción, revisión, aprobación y publicación de procedimientos de SST.
3). Funcionamiento del Comité Paritario de Seguridad y Salud en el Trabajo y Comité de Convivencia Laboral.
 4). Desarrollo del Programa de capacitación en SST. 
5) Formulación y ejecución de actividades de promoción y prevención, programas de vigilancia epidemiológica, caracterización del ausentismo. 
6. Gestión de peligros y riesgos: aplicación metodología evaluación de riesgos y formulación plan de intervención de los mismos; seguimiento a la ejecución de las acciones de intervención. 
7). Gestión de amenazas: elaboración y socialización del Plan de emergencias, conformación y capacitación de la brigada, participación en Comité de Ayuda Mutua de la Localidad, adquisición de elementos para la prevención y atención de emergencias.
Desarrollo de actividades en el marco del Programa de Bienestar Social de la Entidad - Se proyectó:  el Plan de Incentivos de la Entidad, los criterios de desempate al mejor empleado de la entidad, los criterios para la financiación de la educación formal de los servidores y sus hijos, para aprobación del Comité de Bienestar, Capacitación e Incentivos. Proyección del Plan Institucional de Capacitación para la vigencia de 2018, para aprobación del mencionado Comité. 
Creación de los Gestores de la felicidad, Conmemoración del día de la mujer, Conmemoración del día del hombre, dentro del marco del Programa de Bienestar Social.
Desarrollo de campañas de gestión de la felicidad "El poder de la sonrisa" y "Comunicación Asertiva", Video concurso gestión de la felicidad, Envió de piezas publicitarias de ambientes inclusivos, envío de inscripciones a gimnasio, inscripción y acompañamiento de los funcionarios de la Entidad a los juegos inter - entidades organizados por el DASCD.</t>
  </si>
  <si>
    <r>
      <t>Servicios</t>
    </r>
    <r>
      <rPr>
        <sz val="12"/>
        <color theme="1"/>
        <rFont val="Book Antiqua"/>
        <family val="1"/>
      </rPr>
      <t xml:space="preserve">:  Transporte, La capacidad de respuesta frente a los servicios solicitados fue del 77%, debido a que el vehículo que presta el servicio a las diferentes dependencias, fue objeto de mantenimiento correctivo, lo que implicó estar fuera de servicio por una semana. </t>
    </r>
    <r>
      <rPr>
        <b/>
        <sz val="12"/>
        <color theme="1"/>
        <rFont val="Book Antiqua"/>
        <family val="1"/>
      </rPr>
      <t>Caja Menor:</t>
    </r>
    <r>
      <rPr>
        <sz val="12"/>
        <color theme="1"/>
        <rFont val="Book Antiqua"/>
        <family val="1"/>
      </rPr>
      <t xml:space="preserve"> Se presentó capacidad de respuesta del 100%, teniendo en cuenta que las 18 solicitudes presentadas por las diferentes dependencias, fueron atendidas en su totalidad. </t>
    </r>
    <r>
      <rPr>
        <b/>
        <sz val="12"/>
        <color theme="1"/>
        <rFont val="Book Antiqua"/>
        <family val="1"/>
      </rPr>
      <t>Bienes.</t>
    </r>
    <r>
      <rPr>
        <sz val="12"/>
        <color theme="1"/>
        <rFont val="Book Antiqua"/>
        <family val="1"/>
      </rPr>
      <t xml:space="preserve"> Movimientos Almacén: Se atendió el 100% de las solicitudes relacionadas con los bienes de la entidad (ingresos, traslados y egresos). </t>
    </r>
    <r>
      <rPr>
        <b/>
        <sz val="12"/>
        <color theme="1"/>
        <rFont val="Book Antiqua"/>
        <family val="1"/>
      </rPr>
      <t>Viáticos y Gastos de Viaje</t>
    </r>
    <r>
      <rPr>
        <sz val="12"/>
        <color theme="1"/>
        <rFont val="Book Antiqua"/>
        <family val="1"/>
      </rPr>
      <t>: Se presentaron dos solicitudes de servicio las cuales fueron atendidas en su totalidad.</t>
    </r>
  </si>
  <si>
    <t>PROCENTAJE SERVICIOS ADMINISTRATIVOS GESTIONADOS</t>
  </si>
  <si>
    <t>PORCENTAJE DE ASIGNACIÓN DE REQUERIMIENTOS A TRAVÉS DEL SDQS</t>
  </si>
  <si>
    <t>PORCENTAJE SERVICIOS ADMINISTRATIVOS GESTIONADOS</t>
  </si>
  <si>
    <t xml:space="preserve">Durante el primer trimestre se solicitaron por parte de las dependencias 78 solicitudes de contratación, se tramitaron 77 en su totalidad, salvo una sola solicitud que no se tramito por falta de documentación. </t>
  </si>
  <si>
    <t>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t>
  </si>
  <si>
    <t>AVANCE DE ADECUACIÓN Y DOTACIÓN DE LA SECRETARÍA JURÍDICA DISTRITAL PARA LA SJD</t>
  </si>
  <si>
    <t>Se analiza el informe de inspección ergonómica de puestos de trabajo entregado por Positiva Compañía de Seguros, para establecer las necesidades de dotación ergonómica según las recomendaciones (Ver anexo 1)</t>
  </si>
  <si>
    <t>AVANCE EN LA IMPLEMENTACIÓN DE LAS HERRAMIENTAS DE GESTIÓN Y ADMINISTRATIVAS</t>
  </si>
  <si>
    <t>Se vienen elaborando los documentos y formatos para formalizar los instrumentos archivísticos para la SJD, establecidos en el decreto 2609 de 2012: Procedimiento de Bancos Terminológicos, Procedimiento Guía de Servicios y Tramites Internos de la SJD, Procedimiento Levantamiento Información de Tablas de Retención Documental,  Modelo de Requisitos para Implementación del SGDEA - MOREQ, Formato de Tabla de Retención Documental,  y Formato Único de Inventario Documental FUID</t>
  </si>
  <si>
    <t xml:space="preserve">Se tiene proyectado avance a partir del segundo trimestre, no obstante en conjunto con la oficina Asesora de Planeación procede a desarrollar una mesa de trabajo con la Dirección de Gestión Corporativa con el fin de definir los puntos a desarrollar de manera mancomunada para la implementación del Modelo Integrado de Planeación y Gestión, identificando así que la participación de la DGC es vital en el componente de talento humano, para ello la DGC procede a poner a disposición los recursos necesarios (Físico y Económicos) para  cumplimiento de los requisitos establecidos en el componente de Talento Humano de Modelo Integrado de Planeación y Gestión. 
Respecto del análisis de Cargas a efectuar en la Organización se ha recibido una propuesta de parte de una empresa consultora, la cual nos da un punto de vista económico para proceder con la contratación a partir del segundo semestre del año en curso.
</t>
  </si>
  <si>
    <t>PORCENTAJE DE AVANCE EN IMPLEMENTACIÓN DEL MODELO DE GESTIÓN DEL TALENTO HUMANO.</t>
  </si>
  <si>
    <t>NUMERO DE SOLICITUDES DE CONTRATACIÓN TRAMITADAS</t>
  </si>
  <si>
    <t>No presenta retrasos, toda vez que la ejecución se realizará para el segundo trimestre de acuerdo con la programación establecida. En el primer trimestre del año se ha realizado el levantamiento de los insumos para la construcción de las directrices en materia de política pública.</t>
  </si>
  <si>
    <t>Se Proyectaron y presentararon los documentos procesales necesarios para la adecuado representación y Defensa de los intereses del D.C. . Durante el primer trimestre de 2018 se programaron 90 audiencias en los diferentes despachos, las cuales fueron atendidas por los abogados de Representación de la Dirección. Los abogados de representación realizaron 17 fichas de conciliación y 3 de pacto de cumplimiento. Los abogados asistieron a 9 entidades distritales para realizar acompañamiento a los Comites de Conciliación. De igual manera presentaron los informes mensuales correspondientes a las actividades realizadas durante el periodo</t>
  </si>
  <si>
    <t>Se encuentra en selección del tema sobre el cual se van a realizar dichos documentos. Sin embargo, se relacionan los actos administrativos que se han proyectado desde la Dirección Distrital de Defensa Judicial y Prevención del Daño Antijurídico (8 Circulares)</t>
  </si>
  <si>
    <t>Durante el primer trimestre se profirieron un total de 31 actos administrativos con los cuales se dio fin a los procesos administrativos sancionatorios que se encontraban en curso así: 7 actos administrativos en enero, 10 actos administrativos en febrero y 15 actos administrativos en marzo</t>
  </si>
  <si>
    <t>No presenta retrasos, toda vez que la ejecución se realizará para el segundo trimestre de acuerdo con la programación establecida.  No obstante, se realizan avances tales como: el registro de informacion en los sistemas de informaciónb jurídica : SIPROJ y Régimen Legal, para facilitar la busqueda de información para la realización de los estudios jurídicos.</t>
  </si>
  <si>
    <t>ARMONIZADO</t>
  </si>
  <si>
    <t xml:space="preserve">Este indicador fue armonizado con el indicador de herramientas AVANCE EN LA IMPLEMENTACIÓN DE LAS HERRAMIENTAS DE GESTIÓN Y ADMINISTRATIVAS y se le hara seguimiento a travez del indicador mencionado. </t>
  </si>
  <si>
    <t xml:space="preserve">Se proyectaron lineamientos con el fin de mejorar los procesos contractuales en los que participan las diferentes Entidades del Distrito.
a.  Directiva 001 (Lineamientos y buenas prácticas para la liquidación de contratos) 
b.   Circular 001 de 2018 (Buenas prácticas en materia de expedición y publicación de adendas en los procesos de licitación pública). 
c.  Circular 002 de 2018 (Buenas prácticas en el contenido de los manuales de contratación de las entidades distritales con régimen especial). 
d. Directiva 002 de 2018 (Tratamiento de datos personales). 
Adicionalmente la Dirección Distrital de Política e Informática Jurídica, expidió:
- Circular 008 de 2018, el cual puede consultarse en: http://www.bogotajuridica.gov.co/ sisjur/normas/Norma1.jsp?i=75003.
- Circular 005 de 2018, “Solicitud de información de propiedad intelectual en las entidades del sector central y cronograma de trabajo”.
</t>
  </si>
  <si>
    <t xml:space="preserve">MODELO DE GERENCIA JURÍDICA </t>
  </si>
  <si>
    <t>Se tiene programada la ejecución de la meta para el cuarto trimestre de la vigencia no obstante se han ralizado algunas actividades como :  Remisión de la herramienta de adopción e implementación del Decreto que adopta el modelo, y del documento de prevención del daño antijurídico y revisión del plan de acción para la implementación del Modelo de Gerencia.</t>
  </si>
  <si>
    <t>CUMPLIDO</t>
  </si>
  <si>
    <t>a) Normas incorporadas: En el período comprendido entre el 1 de enero y el 31 de
marzo, se han incorporado 562 normas al sistema de Información Jurídica Régimen
Legal.
b) Tematizaciones: En el mismo período, fueron tematizadas 543 normas en el
sistema de información jurídico Régimen Legal.
c) Boletines Jurídicos: Han sido expedidos 13 Boletines Jurídicos: Boletín No. 1
(01/01/2018) – Boletín No. 13 (26/03/2018). Estos Boletines son remitidos a un
número de 2300 personas y publicados en Régimen Legal para consulta de los
usuarios; contienen de manera semanal las normas distritales y nacionales de
mayor impacto en el Distrito, de las cuales se exalta una noticia de interés y una
noticia destacada para el Distrito, y se agrega un dato curioso de la ciudad de
Bogotá. (Además estos pueden ser consultados en la página web de la Secretaría
Jurídica Distrital y en Régimen Legal.</t>
  </si>
  <si>
    <r>
      <rPr>
        <b/>
        <sz val="11"/>
        <color theme="1"/>
        <rFont val="Calibri"/>
        <family val="2"/>
        <scheme val="minor"/>
      </rPr>
      <t>Para el primer trimestre se elaboraron los siguientes informes de ley definidos en el Plan Anual de Auditoria - 2018:</t>
    </r>
    <r>
      <rPr>
        <sz val="11"/>
        <color theme="1"/>
        <rFont val="Calibri"/>
        <family val="2"/>
        <scheme val="minor"/>
      </rPr>
      <t xml:space="preserve">
1.    Informe de Control Interno Contable (publicado en la Web)
2.    Evaluación Institucional por Dependencias 
3.    Austeridad en el Gasto (Publicado Pagina Web)
4.    Informe PQRS (publicado Pagina Web)
5.    Informe Pormenorizado del Sistema de Control Interno (Pagina Web)
6.    Reporte Plan Anual Auditoria (Anexo Físico)Las Auditorias a procesos darán inicio el miércoles cuatro (04) de abril de 2018.
</t>
    </r>
    <r>
      <rPr>
        <b/>
        <sz val="11"/>
        <color theme="1"/>
        <rFont val="Calibri"/>
        <family val="2"/>
        <scheme val="minor"/>
      </rPr>
      <t>Se elaboraron los siguientes seguimientos establecidos en el Plan Anual de Auditoria - 2018:</t>
    </r>
    <r>
      <rPr>
        <sz val="11"/>
        <color theme="1"/>
        <rFont val="Calibri"/>
        <family val="2"/>
        <scheme val="minor"/>
      </rPr>
      <t xml:space="preserve">
1.Análisis y diseño del Sistema Integrado misional
2.Seguimiento al Plan de mejoramiento con la Contraloría Distrital 
3.Seguimiento a los planes de mejoramiento resultado de las
auditorías internas 
4.Seguimiento a la consolidación y rendición de la cuenta anual a la
Contraloría Distrital 
5.Seguimiento al plan anticorrupción y mapas de riesgos 
6.Seguimiento Informe Contable cumplimiento resolución 706 de 2016
7.Seguimiento al Informe Derechos de Autor Software
8.Seguimiento a las funciones del Comité de Conciliaciones</t>
    </r>
  </si>
  <si>
    <t>1. Se realizaron estrategias comunicativas externas con el fin de contribuir a divulgar y posicionar ante la opinión pública a la Secretaría Jurídica Distrital como la máxima autoridad en materia jurídica en Bogotá.
2. Generación de acciones estratégicas en redes sociales que permitan informar a la opinión pública sobre las actividades de la Secretaría Jurídica Distrital.
3. Se realizo la seleccion del material de interes, difundido por los medios de comunicación para el conocimiento de la Secretaria Jurídica Distrital, Dalila Hernández Corzo, y la entidad.</t>
  </si>
  <si>
    <t xml:space="preserve">PORCENTAJE DE EJECUCIÓN DE LOS RECURSOS DE FUNCIONAMIENTO </t>
  </si>
  <si>
    <t xml:space="preserve">En enero de 2018, Tesorería Distrital pago las cuentas por pagar que la SJD emitió a 29 de diciembre de 2018.  
Las Reservas de los Contratos de Combustibles y Mantenimiento de vehículos se están ejecutando conforme a los gastos que los carros asignados a la Secretaría Jurídica Distrital demandan.
A la fecha se tienen los saldos iniciales a 1 de enero de 2018 aplicando el nuevo marco normativo contable de la SJD
</t>
  </si>
  <si>
    <t>PORCENTAJE DE AVANCE EN LA IMPLEMENTACIÓN DE LA ARQUITECTURA EMPRESARIAL EN LA SJD</t>
  </si>
  <si>
    <t xml:space="preserve">NÚMERO DE INFORMES DE SEGUIMIENTO DE LA GESTIÓN DE LA SJD BAJO LA HERRAMIENTA BSC PRESENTADOS </t>
  </si>
  <si>
    <t>PORCENTAJE DE IMPLEMENTACIÓN DEL SISTEMA INTEGRADO DE GESTIÓN DE LA SECRETARÍA JURÍDICA</t>
  </si>
  <si>
    <t>PORCENTAJE DE AVANCE EN EL DISEÑO DE ESTRATEGIAS DE POSICIONAMIENTO PROPUESTAS POR LA OAP DE LA SJD</t>
  </si>
  <si>
    <t>PORCENTAJE DE AVANCE EN LA ESTRATEGIA ORIENTADA A MEJORAR LAS PRÁCTICAS DE GESTIÓN INSTITUCIONAL</t>
  </si>
  <si>
    <t xml:space="preserve">En el primer trimestre del año en curso la DDAD realizó 11 visitas a las oficinas de control interno disciplinario o las que cumplan sus funciones de las siguientes entidades: Secretaría Distrital de Salud, Instituto Distrital de la Participación y Acción Comunal IDPAC, Secretaría Distrital de Movilidad, Secretaría Distrital de Seguridad, Conviviencia y Justicia, UAE de Rehabilitación y Mantenimiento Vial UAERMV, UAE de Catastro Distrital UAECD, Bomberos, Secretaría Distrital de Planeación, Fondo de Prestaciones Económicas, cesantías y Pensiones FONCEP, Empresa de Transporte del Tercer Milenio Trasmilenio S.A, Secretaría Distrital del Hábitat. </t>
  </si>
  <si>
    <r>
      <t>Se desarrollo el 100% de la Implementación de la metodologia para verificar la implementación y actualización del S.I.D., con la aplicación de una encuesta y realizando un ánalisis de las visitas y las capacitaciones, evidenciando que las entidades Distritales no reportan en el SID, los procesos que se encuentran en las OCID, este ánalisis logró la creación de estrategias por parte de la DDAD para la utilización e implementación del SID en las entidades Distritales.</t>
    </r>
    <r>
      <rPr>
        <b/>
        <sz val="11"/>
        <color theme="1"/>
        <rFont val="Calibri"/>
        <family val="2"/>
        <scheme val="minor"/>
      </rPr>
      <t>META CUMPLIDA.</t>
    </r>
  </si>
  <si>
    <t>En la actividad Implementar la Infraestructura TIC (Hard, Software y Comunicaciones) se adquirieron las licencias y el soporte de ORACLE, en cuanto a la adquisición de Licencias MS esta línea de contratación fue modificada en el plan inicial y se elimina, como los recursos no se utilizaron se solicitó a la Dirección de Gestión Corporativa se incluya nuevamente esta línea, por otra parte, la contratación del correo electrónico se realizará en el mes de abril, debido a que el servicio finalizará en ese mes. De acuerdo con la actividad Modernizar los Sistemas de Información Misionales y Administrativos de la SJD se realizaron las siguientes actividades: En el proyecto de Análisis, Diseño de la solución del Sistema Integrado Jurídico y la documentación generada en el desarrollo del proyecto en su Fase de Inicio se elaboró el Project Charter, el Plan de Gestion del Proyecto, los planes subsidiarios y el Cronograma del proyecto, estos documentos fueron aprobados conjuntamente con el equipo de Interventoria y el equipo que gerencia el proyecto . En la Fase de Ejecución se realizaron las reuniones preliminares de Levantamiento de Información con cada una de las Direcciones de la SJD con acompañamiento del equipo que gerencia el proyecto y el de interventoria, asi mismo se realizaron las respectivas reuniones semanales de seguimiento al proyecto y  se han identificados las necesidades de integración o interoperabilidad con otras entidades del distrito o del orden Nacional; de igual manera, se han realizado sesiones con algunas de estas entidades.
Con la adquisición de las licencias y el soporte de Oracle se mantiene un servicio opctimo de la infraestructura tecnológica, que permite que se preste un servicio oportuno en las aplicaciones misionales y administrativas de la entidad. Por otra parte, con el inicio del proyecto de Análisis, Diseño de la solución del Sistema Integrado Jurídico se ha obtenido un gran interés en la ejecución del proyecto en el cual a intervenido el Despacho, las Direcciones, el equipo que Gerencia del proyecto con el Contratista y la Interventoria en la fase de inicio y el levantamiento de requerimientos que permitirá inicar con la estructuración del diseño de la solución.</t>
  </si>
  <si>
    <t>Se reportará los dos sistemas informáticos con diagnóstico o intervenidos en el segundo semestre de la vigencia</t>
  </si>
  <si>
    <t>PERCEPCIÓN FAVORABLE POR PARTE DE LOS USUARIOS SOBRE LA COORDINACIÓN JURÍDICA DEL DISTRITO CAPITAL</t>
  </si>
  <si>
    <t>PROG  2016</t>
  </si>
  <si>
    <t>CUMPLIMIENTO POR AÑO METAS PLAN DE DESARROLLO 2016-2020</t>
  </si>
  <si>
    <t>FINALIZADA</t>
  </si>
  <si>
    <t>FINALIZADA 1
CUMPLIDA 2</t>
  </si>
  <si>
    <t>MEDICIÓN</t>
  </si>
  <si>
    <t>Cuenta de FINALIZADA 1
CUMPLIDA 2</t>
  </si>
  <si>
    <t>NIVEL DE CUMPLIMIENTO</t>
  </si>
  <si>
    <t>ESTUDIOS JURÍDICOS REALIZADOS EN TEMAS DE INTERÉS PARA EL DISTRITO CAPITAL</t>
  </si>
  <si>
    <t>POLÍTICA</t>
  </si>
  <si>
    <t>OFICINA TIC</t>
  </si>
  <si>
    <t>ESAL</t>
  </si>
  <si>
    <t>DISCIPLINARIOS</t>
  </si>
  <si>
    <t xml:space="preserve"> DISCIPLINARIOS </t>
  </si>
  <si>
    <t>IMPLEMENTACIÓN DE LAS HERRAMIENTAS DE GESTIÓN Y ADMINISTRATIVAS</t>
  </si>
  <si>
    <t>META PDD</t>
  </si>
  <si>
    <t>22 DÍAS</t>
  </si>
  <si>
    <t>20 ESTUDIOS</t>
  </si>
  <si>
    <t>7 SISTEMAS</t>
  </si>
  <si>
    <t>46 EVENTOS</t>
  </si>
  <si>
    <t>3.000 CIUDADANOS</t>
  </si>
  <si>
    <t>8 DIRECTRICES</t>
  </si>
  <si>
    <t>5 ORIENTACIONES</t>
  </si>
  <si>
    <t>12.000 SERVIDORES</t>
  </si>
  <si>
    <t>1 ENTIDAD</t>
  </si>
  <si>
    <t>100% HERRAMIENTAS</t>
  </si>
  <si>
    <t>100% ARQUITECTURA</t>
  </si>
  <si>
    <t>82% ÉXITO</t>
  </si>
  <si>
    <t>82% EFICIENCIA</t>
  </si>
  <si>
    <t>88% PERCEPCIÓN</t>
  </si>
  <si>
    <t>87% PERCEPCIÓN</t>
  </si>
  <si>
    <t>100% SISTEMA</t>
  </si>
  <si>
    <t>2019-2020</t>
  </si>
  <si>
    <t>PLAN DE DESARROLLO / Qúe nos falta</t>
  </si>
  <si>
    <t>PROGRAMADO  / PLAN DE GOBIERNO</t>
  </si>
  <si>
    <t xml:space="preserve">PLAN ESTRATÉGICO </t>
  </si>
  <si>
    <t>Total general</t>
  </si>
  <si>
    <t>PROGRAMADO 2018</t>
  </si>
  <si>
    <t>EJECUTADO 2018</t>
  </si>
  <si>
    <t>Se divulga información de interés para la opinión pública, respecto de la gestión de la Entidad ante los medios de comunicación y ciudadanía en general. Para el segundo trimestre de la vigencia, mediante la página www.secretariajuridica.gov.co y el twitter juridicadistri ,   la ciudadanía en general, servidores públicos y partes interesadas, tienen la oportunidad de obtener información en diferentes temas:
 10 Actualizaciones en normatividad jurídica para el Distrito – Política e Informática Jurídica.
 Día de la familia.
 Fallo niega demanda que pretendía quitar derechos salariales a funcionarios del Distrito.
 Investigación a dos entidades sin ánimo de lucro por desviación de su objeto social.
 Dirección de Asuntos Disciplinarios superó meta del segundo trimestre en orientación a servidores públicos.
 Secretaría Jurídica Distrital comprometida con la defensa del régimen salariales de los servidores del Distrito.
 Se incrementan los controles a entidades sin ánimo de lucro.
 Ahorros representativos de la Bogotá Jurídica.
 Distrito dará mayor puntaje a licitantes con trabajadores en situación de discapacidad.
 Estrategias para la Implementación del Modelo Integrado de Planeación y Gestión – MIPG.
 |Portafolio de Bienes y Servicios – Secretaria Jurídica Distrital.</t>
  </si>
  <si>
    <t xml:space="preserve">DIRECCIÓN DE GESTIÓN CORPORATIVA </t>
  </si>
  <si>
    <t xml:space="preserve">Correo electrónico del 9 de julio </t>
  </si>
  <si>
    <t>GESTION ADMINISTRATIVA</t>
  </si>
  <si>
    <t>Cantidad de bienes adquiridos / Programa de compras</t>
  </si>
  <si>
    <t>Porcentaje de dotación</t>
  </si>
  <si>
    <t>Sumatoria de los bienes adquiridos e instalados</t>
  </si>
  <si>
    <t>Plan de Compras para la vigencia</t>
  </si>
  <si>
    <t>Mide cantidad de bienes adquiridos e instalados enlas instalaciones de la Secretaría Jurídica Distrital.</t>
  </si>
  <si>
    <t>Involucra el diagnóstico de necesidades de bienes a adquirir e instalar en una vigenca</t>
  </si>
  <si>
    <t>Informes de Contratista</t>
  </si>
  <si>
    <t>Plan Anual de adquisiciones y cronograma de instalaciones</t>
  </si>
  <si>
    <t>GESTION DOCUMENTAL</t>
  </si>
  <si>
    <t>Fases implementadas del MGDS / 100% de etapas definidas del MGDS</t>
  </si>
  <si>
    <t>Fases Implementadas</t>
  </si>
  <si>
    <t>Fases desarrolladas e implementadas</t>
  </si>
  <si>
    <t>Total de Fases definidas para implementar el MGDS</t>
  </si>
  <si>
    <t>Mide el % de ejecucion de la implementacion de herramientas administrativas para la vigencia del Proyecto MGDS</t>
  </si>
  <si>
    <t>Totalidad de  fases necesarias para implementar el MGDS</t>
  </si>
  <si>
    <t>Informe de PMR / Cronograma de Planeación</t>
  </si>
  <si>
    <t>Cronograma de Planeación</t>
  </si>
  <si>
    <t>Contratista</t>
  </si>
  <si>
    <t>Se presentó capacidad de respuesta del 100%, teniendo en cuenta que las 13 solicitudes presentadas por las diferentes dependencias, fueron atendidas en su totalidad. Bienes. Movimientos Almacén: Se atendió el 100% de las solicitudes relacionadas con los bienes de la entidad (ingresos, traslados y egresos).  Viáticos y Gastos de Viaje: Se dio atención a las solicitudes presentadas.</t>
  </si>
  <si>
    <t>Se elaboró el Estudio Previo para el “Suministro e instalación el mobiliario necesario para adecuar y dotar las instalaciones de la Secretaría Jurídica Distrital asignadas en el edificio municipal de la manzana Liévano”, el cual esta en proceso de revisión y en estudio de mercado  (Estudios previos adquisición mobiliario"). De otra parte la Directora de Gestión Corporativa y su equipo de trabajo procedio a desarrollar la gestión necesaria para la adquisición de vehiculos, ya que la Secretaría Jurídica no cuenta con vehiculos de su propiedad para atender las necesidades transporte para fines misionales a los servidores de la Secretaría Juridica Distrital, lo anterior con la correspondiente aprobación de la Secretaría de Hacienda Distrital.  "Justificación Vehiculos".</t>
  </si>
  <si>
    <t>En el segundo trimestre del año se orientaron a 865 servidores públicos y particulares que ejercen funciones públicas, en materia de responsabilidad disciplinaria conforme a lo solicitado por cada entidad.</t>
  </si>
  <si>
    <t>En el segundo trimestre del año se realizó la etapa contractual con el acompañamiento y apoyo de la Dirección de gestión corporativa, en ejecución del contrato No. 088-2018 se está adelantando de manera mancomunada con el contratista Douglas Trade S.A.S, los términos, características y demás detalles para el desarrollo de las capacitaciones que se van a desarrollar en el tercer trimestre del año. De igual manera se está realizando la convocatoria y divulgación de la capacitación por medio de la circular 03 a todas las entidades del Distrito Capital</t>
  </si>
  <si>
    <t>En el segundo trimestre del año en curso la DDAD realizó 10 visitas a las oficinas de control interno disciplinario o las que cumplan sus funciones de las siguientes entidades: Instituto para la Economía Social -IPES-, Orquesta Filarmónica de Bogotá -OFB-, Jardín Botánico Jose Celestino Mutis -JBB-, Instituto Distrital de Desarrollo y Deporte -IDRD-, Caja de Vivienda Popular, Instituto para la Protección de la niñez y la juventud -IDIPRON- Instituto Desarrollo Urbano -IDU-, Instituto para la Investigación Educativa y el Desarrollo Pedagógico -IDEP-, Instituto Distrital de Turismo -IDT-, Unidad Administrativa Especial de Servicios Públicos UAESP</t>
  </si>
  <si>
    <t xml:space="preserve"> Los abogados de representación judicial realizaron lo siguiente: Se asistió a 78 diligencias en los diferentes despachos judiciales, se relacionan las 8 fichas de conciliación y las 17 de pacto de cumplimiento realizadas por cada uno de los abogados de representación
directamente en el Sistema de Información de Procesos Judiciales SIPROJWEB. Presentaron informe mensual de los movimientos o actuaciones procesales surtidas en los procesos judiciales asignados. Asistieron a 12 entidades distritales a participar en los Comités de
Conciliación, en los cuales se trataron 108 casos y presentaron 10 casos al Comité de Conciliación de la Secretaría Jurídica. 
</t>
  </si>
  <si>
    <t xml:space="preserve">Durante el Trimestre se notificaron y registraron en SIPROJ 473 procesos judiciales, 190 Conciliaciones Judiciales, 22 subsanaciones a Conciliaciones Extrajudiciales. y se gestionaron 1415 tutelas. Se realizaron 24 mesas de seguimiento con la participación de 19 entidades y 147
funcionarios. Se realizaron 22 mesas de trabajo relacionadas con el tema contable y en las cuales se solicita la participación del área financiera y jurídica de 19 entidades y 68 funcionarios. Se realizaron 47 sesiones de capacitación a usuarios nuevos con la participación de 36
entidades y 83 funcionarios. Se realizaron 18 mesas de trabajo y seguimiento a procesos penales con la participación de 16 entidades y 53 funcionarios. Se crearon 30 usuarios nuevos y se activaron 66 usuarios de diferentes entidades. Se realizaron las parametrizaciones
solicitadas por los usuarios. Se realizaron 4 mesas de trabajo con Secretaría de Hacienda para adelantar el desarrollo de la nueva metodología de contingente judicial. Se participó en 4 mesas de trabajo con la firma INDUDATA para el levantamiento de requerimientos para el
desarrollo del nuevo sistema de información. Se realizó análisis de Informe de Gestión de las Entidades Distritales. </t>
  </si>
  <si>
    <t xml:space="preserve">Decreto 2012 5-04-2018 • Por medio del cual se establecen disposiciones para el ejercicio de la representación judicial y extrajudicial de las Entidades del Nivel Central de Bogotá, D.C., se efectúan unas delegaciones y se dictan otras disposiciones.
Directiva 15 31-05-2018 Lineamientos Para la Prevención del Daño Antijurídico en materia de Contrato Realidad.
Adicionalmente desde la Direción Distrital de Defensa Judicial y Prevención del Daño Antijurídico se proyecto: Resolucion 45 del 24-05-2018, Resolución 49 del 29-05-2018 y las Circulares 13, 15 y 17. </t>
  </si>
  <si>
    <t>LOGRO DE ÉXITO PROCESAL A JUNIO DE 2018: A la fecha El Distrito Capital presenta 5.117 procesos terminados: 4.395 favorables y 722 desfavorables alcanzando un éxito procesal cualitativo del 85.89%.</t>
  </si>
  <si>
    <t>LOGRO EFICIENCIA FISCAL A JUNIO DE 2018: A la fecha, se mantiene el nivel de eficiencia fiscal el cual se ubica en el 89% representado en el valor de las pretensiones indexadas de los procesos que finalizaron con fallo a favor de las entidades del Distrito Capital.
BENEFICIOS: El impacto del éxito de eficiencia fiscal acumulado en términos de pretensiones indexadas ha permitido ahorrar a la ciudad $2.0 Billones de pesos y el D.C. ha sido condenado en 238 mil millones de pesos, lo cual representa una eficiencia fiscal del 89%.</t>
  </si>
  <si>
    <t>Se emitieron conceptos jurídicos en un tiempo promedio de 22.3 días hábiles, disminuyendo el tiempo de respuesta el cual tiene como meta 22,5 días hábiles para la vigencia 2018. Estos conceptos se elaboraron con base en los siguientes temas:
 Elección de miembros del consejo de administración de la propiedad horizontal.
 Manejo información contable convenios interadministrativos Fondo de Vigilancia y Seguridad de Bogotá en liquidación - Fondos de Desarrollo Local.
 Aplicación ley de garantías.
 Vigencias Política Pública Distrital de comunicación comunitaria adoptada mediante Decreto Distrital 150 de 2008.
 Facultades del Alcalde Mayor para devolver las ternas de los Alcaldes Locales elaboradas por las Juntas Administradoras Locales.
 Consulta relacionada con la reglamentación para las Fundaciones.
 Elección y período de miembros de junta directiva de ESAL.</t>
  </si>
  <si>
    <t>Durante el segundo trimestre se desarrollaron las tareas de: 1) evaluar la unificación de las
herramientas de seguimiento (20%), la cual se realizó mediante capacitaciones
desarrolladas por la empresa Xertica, en las que, a partir del conocimiento de las posibles
funcionalidades, se plantearon sugerencias para la unificación7. 2) Proponer una
metodología de unificación de herramientas, a través de una propuesta presentada por la
empresa Xertica, la cual se basó en las capacitaciones y reuniones previas8. 3) Unificar la
herramienta de seguimiento en google drive con base en el trabajo previo realizado9, la cual
se encuentra disponible en el enlace electrónico
https://drive.google.com/open?id=1GtAGCrWSChhQ7ekILBG3S7lHtPSSojOIapMPHS0_O
I8.                     / META CUMPLIDA</t>
  </si>
  <si>
    <t>Durante el periodo se diagnosticaron las necesidades y se definieron las tareas en el equipo
de la Dirección (5%) y se socializó la metodología para desarrollar el espacio de dialogo,
actividades estas realizadas en el Subcomité de Autocontrol del 27 de abril de 2018.
Además, se desarrolló el primer espacio de diálogo, relacionado con los criterios para tener
en cuenta en la formulación del proyecto de Decreto de consolidación de las delegaciones
del Alcalde Mayor6.</t>
  </si>
  <si>
    <t>Durante el periodo se definió un primer borrador de metodología para desarrollar el espacio
de dialogo (10%), la cual está sujeta a los ajustes que resulten del proceso de diagnóstico
de necesidades y socialización con el equipo de la DDDAN en los meses de abril y mayo4
.</t>
  </si>
  <si>
    <t xml:space="preserve">Se realizo la migrarción de  la información en herramienta de seguimiento de Microsoft Excel a Drive de Google (20%) e incorporación de nuevas funcionalidades / Realizar Pruebas de confiabilidad de la Información (20%). </t>
  </si>
  <si>
    <t>Se realizó la jornada de orientación, cuyo tema fue “la sostenibilidad de las entidades sin ánimo de lucro”, la cual se desarrolló el día 26 de junio de 2018 en el Auditorio Huitaca en el horario de 7:30 am a 12:00 pm. Contó con la participación de 385 personas caracterizadas como Representantes de Entidades sin ánimo de lucro y ciudadanía en general</t>
  </si>
  <si>
    <t>Se dio aplicación a la encuesta de percepción dirigida a la ciudadanía que usa los servicios en el punto de atención obteniendo un total 163 encuestas diligenciadas, de manera general se observa que el 95% califica los servicios de la Dirección como excelente y bueno.</t>
  </si>
  <si>
    <t>Se efectuaron diferentes mesas de trabajo con las cuales se avanzó en la recolección de información, Durante el mes de abril se realizaron tres (3) mesas de trabajo con la Secretaría de Ambiente, Secretaría de Salud y Secretaría de Cultura, Recreación y Deporte a fin de socializar la metodología de participación en la construcción del documento técnico, obteniendo una respuesta favorable, producto de las cuales se delegaron representantes que apoyaron el desarrollo de las mesas de trabajo programadas. Adicionalmente, con la colaboración de la Secretaría de Planeación Distrital, se efectuó el taller sobre la formulación de políticas públicas en el marco de la Guía Metodológica, que tuvo la participación de los delegados de las cuatro (4) Secretarías y funcionarios de la Secretaría Jurídica.</t>
  </si>
  <si>
    <t>Durante el segundo trimestre se profirieron un total de 43 actos administrativos con los cuales se dio fin a los procesos administrativos sancionatorios que se encontraban en curso,</t>
  </si>
  <si>
    <t>Se dio cumplimiento a lo programado , con la emisión de dos estudios juridicos estudios jurídicos terminados y entregados , anunciados a continuación: 
1. Manual de prevención y detección de la colusión en procesos de contratación estatal
2. Régimen Jurídico de la expropiación aplicable en el Distrito Capital.</t>
  </si>
  <si>
    <t xml:space="preserve">Se realizaron dos (2) Jornadas de Orientación Jurídica:
1. Ley de infraestructura - aspectos contractuales para la construcción en el distrito
2. Liquidación de contratos, convenios y tasación de perjuicios
</t>
  </si>
  <si>
    <t>Se vienen adelantando las siguientes actividades:
- Proyecto de Decreto Modelo de Gestión Jurídica Pública
- Elaboración de la Política de Prevención del Daño Antijurídico
- Realizar el seguimiento a la Dirección de Doctrina en la elaboración de estándar mínimo, para la emisión de Conceptos.
- Realizar modelos estándar de matriz de riesgos, actas de liquidación y estudios previos. entre otras.</t>
  </si>
  <si>
    <t>Normas incorporadas: En el período comprendido entre Abril y Junio se han incorporado 584 normas al sistema de Información Jurídica Régimen
Legal.
b) Tematizaciones: En el mismo período, fueron tematizadas 795 normas en el
sistema de información jurídico Régimen Legal.
c) Boletines Jurídicos: Han sido expedidos 13 Boletines Jurídicos:  Estos Boletines son publicados en Régimen Legal para consulta de los usuarios; contienen de manera semanal las normas distritales y nacionales de mayor impacto en el Distrito, de las cuales se exalta una noticia de interés y una noticia destacada para el Distrito, y se agrega un dato curioso de la ciudad de
Bogotá. (Además estos pueden ser consultados en la página web de la Secretaría
Jurídica Distrital y en Régimen Legal)</t>
  </si>
  <si>
    <t>Se expidieron un total de 3 lineamientos, orientados a la mejora de las prácticas de contratación en el Distrito Capital:
1. Protección de la mujer embarazada en el contrato de prestación de servicios
2. Alcance a la Directiva 003 de 2017 referente a la contratación con Entidades Sin Ánimo de Lucro - Decreto 092 de 2017.
3.Lineamientos para la prevención del daño antijurídico en materia de Contrato Realidad.
No obstante, el cuarto lineamiento programado sera presentado para el tercer trimestre dado que su publicación sera en el mes de Julio:
- Recomendaciones en Materia de Contratación. (Se proyectó, reviso y aprobó en el mes de junio, el trámite de numeración y publicación tardo hasta el día 5 de julio 2018.)</t>
  </si>
  <si>
    <t xml:space="preserve">Se reporta el  cumplimiento de lo programado (Programado 30%) dado que se superó el porcentaje de ejecución (Ejecutado 42%) para el segundo trimestre , teniendo en cuenta que los gastos de Funcionamiento superaron el porcentaje programado para el segundo trimestre debido a la interacción constante entre el proceso de Gestión Contractual y Gestión Financiera, por lo anterior a la fecha se tienen:
- Comprometido (41,8%) 
- Girados (29%)
</t>
  </si>
  <si>
    <t>Para el primer trimestre de la vigencia se consolido el Informe de Gestión y Resultados correspondiente al 1er trimestre de la vigencia, el cual se publico en la pagina de la Entidad</t>
  </si>
  <si>
    <t xml:space="preserve">Para el segundo trimestre de la vigencia la OAP viene adelantando la Implementación del aplicativo S.M.A.R.T. – Sistema para la medición, análisis, y reporte para la toma de decisiones-, el cual está conformado por módulos tales como planes y proyectos, riesgos, indicadores, gestión ambiental, mejora, documentos y producto no conforme, entre otros; lo que permite realizar la programación y seguimiento a la gestión realizada por las dependencias que conforman la Entidad. Se da continuidad al cargue progresivo de información necesaria para la operación del aplicativo el cual se viene realizando desde el primer trimestre de la vigencia.
Así mismo, se viene realizando la adecuación y ajuste del Modelo de Operación de Planes, Programas y Proyectos de la Secretaría Jurídica con el Modelo Integrado de Planeación y Gestión (MIPG).
- Dentro de las actividades orientadas a adelantar las gestiones para la certificación de la entidad bajo la norma NTC ISO 9001: 2015, en el segundo trimestre se adelantaron mesas Mesas técnicas orientadas a caracterizar los productos y servicios de la entidad. / Control y seguimiento a la construcción de las tablas de retención documental / Dos jornadas de sensibilización sobre Fundamentos en gestión de calidad y preparación auditoría de certificación, dirigidas a los colaboradores de los procesos de Gestión Normativa y Conceptual y Defensa Judicial y Extrajudicial.
</t>
  </si>
  <si>
    <t>Esta meta presente un avance del 20% con corte al segundo trimestre de la vigencia. En cumplimiento de lo anterior, se propuso y desarrolló un modelo de revisión estratégica para la Secretaría Jurídica Distrital, como insumo para la construcción de una propuesta de ajuste al modelo actual de Arquitectura Empresarial.</t>
  </si>
  <si>
    <t xml:space="preserve">Se adelantaron varias actividades que apuntan a la mejores practicas de la gestión institucional de la SJD : 
- Divulgación de piezas comunicacionales que evidencian logros y resultados alcanzados por la entidad.
- Divulgación de videos en donde se presentan los Bienes y Servicios de la Entidad. 
- Seguimiento al cumplimiento de actividades del PAAC de la Secretaría Jurídica Distrital, a partir de la revisión constante a las actividades de responsabilidad de la Oficina Asesora de Planeación para desarrollar en el mes de junio de 2018..
- Se efectuó retroalimentación a las diferentes áreas responsables de los temas, se consolidó y se divulgó el primer seguimiento del Plan Anticorrupción y de Atención al Ciudadano 2018.
- Ley de Transparencia: publicación de documentos del sistema integrado de gestión en la intranet, noticias y otros documentos en la página web, de acuerdo de los requisitos de la ley de transparencia y las necesidades de la Oficina Asesora de Planeación.
-Liderado por la Oficina Asesora de Planeación, se consolida el Portafolio de Bienes y Servicios de la Secretaría Jurídica Distrital.
- Participación en : Política Pública LGBTI, Política Pública de Discapacidad, Plan Estadístico de Bogotá, Política Pública Distrital de Transparencia, Integridad y no Tolerancia con la Corrupción, Plan Institucional de Gestión Ambiental –PIGA. </t>
  </si>
  <si>
    <t xml:space="preserve">
Para el primer trimestre se elaboraron los siguientes informes de ley definidos en el Plan Anual de Auditoria - 2018:
1.    AUSTERIDAD DEL GASTO
2.    INFORMES DE REPORTE AL PLAN ANUAL DE AUDITORIA
3.    INFORME DE CUMPLIMIENTO A LA DIRECTIVA 003 DE 2013
Se realizaron las auditorías programadas en el P.A.A. en el segundo trimestre de la vigencia, a las siguientes dependencias de la Secretaria Jurídica Distrital:
1. DIRECCIÓN DE GESTIÓN NORMATIVA Y CONCEPTUAL 
2. DIRECCIÓN DE DEFENSA JUDICIAL Y PREVENCIÓN DEL DAÑO ANTIJURÍDICO 
3. OFICINA ASESORA DE PLANEACIÓN OFICINA TIC
4. DIRECCIÓN DE GESTIÓN CORPORATIVA (3 procesos)
</t>
  </si>
  <si>
    <t>Para la vigencia 2018 y con corte al segundo trimestre de la vigencia 2018, esta meta presenta un avance del 17% a la fecha, desarrollado mediante la adquisición de las Impresoras, Correo Electrónico, Hosting, garantizando el servicio de comunicación en la entidad necesario para el desarrollo de las actividades que comprenden la gestión.
Así mismo mediante la adquisición del Canal de Internet, se logra independencia frente a este tema, dado que se venía contando con el apoyo de la Secretaria General frente a los servicios de comunicaciones; Mejorando la navegación, la velocidad y descargue de archivos en las instalaciones de la entidad y en el punto del Supercade C.A.D, el cual beneficiará a los ciudadanos que acudan a los servicios prestados por la Secretaria Jurídica Distrital.
En cuanto a los Sistemas Misionales y Administrativos, se han atendido y clasificado las solicitudes y requerimientos, cuando se presenta la ocurrencia de mensajes de error no previstos durante las etapas de soporte y mantenimiento, para mantener el servicio y las funcionales estables, lo que permite no afectar las actividades diarias de los funcionarios y prestar un mejor servicio a la ciudadanía en general.
Para el proyecto de Análisis, Diseño de la solución del Sistema Integrado Jurídico, desde el Despacho y Direcciones de la Secretaria Jurídica Distrital, se han validado los requerimientos del Sistema Integrado Jurídico de acuerdo con la fase de entendimiento, lo que permitió la finalización de la etapa de Análisis, e iniciar con la etapa de Diseño del proyecto, con el acompañamiento del Equipo de expertos y la interventoría.</t>
  </si>
  <si>
    <t>AVANCE EN EL  IMPLEMENTACIÓN  DE LA INFRAESTRUCTURA TECNOLÓGICA QUE SOPORTA LOS SISTEMAS DE INFORMACIÓN JURÍDICOS</t>
  </si>
  <si>
    <t>Se atendió y clasificó las solicitudes de los incidentes y requerimientos cuando se presenta la ocurrencia de mensajes de error no previstos durante las etapas de soporte y mantenimiento de los Sistemas Misionales, Administrativos por medio de la Herramienta de Soporte GLPI, resolviendo dudas, absolviendo consultas, solucionando inconvenientes, explicando la operatividad y realizando las pruebas respectivas, de tal forma que facilite la identificación de mantenimiento de los componentes requeridos, priorizando las soluciones del mismo en los tiempos establecidos para tal efecto y gestionar los incidentes reportadas con el fin de tener el registro de una base de conocimiento para los sistemas misionales y administrativos de la entidad. Por otra parte, se realizó una mesa de trabajo con los ingenieros Ingeniero Edgar Ovalle y los ingenieros que soportan los sistemas administrativos, para realizar un diagnóstico y afinamientos en la plataforma de bases de datos Oracle de la entidad, con el objeto de optimizar el software administrativo.</t>
  </si>
  <si>
    <t>Para el segundo trimestre de la vigencia se vienen adelantando varias actividades, que se describen a continuación: Contratación de las Impresoras con la Orden de Compra No. 28672, alquilando catorce (14) Impresoras Multifuncionales B/ N y una (1) Impresora de color.                                                                                                                                       Se contrató Correo Electrónico Orden de Compra No. 15171, se adquirieron 200 buzones de Correo con capacidad ilimitada de Almacenamiento – Acceso a las Apps for Work para cada uno de ellos, además un servicio de respaldo información de los buzones y Soporte técnico Categoría 1 Plata pago por Horas. Se contrató el Hosting con la Orden de Compra No. 2851, se realizó la adquisición del servicio de Hosting para el Portal Web de la entidad. Se contrató el Canal de Internet con la Orden de Compra No. 28803, realizando la compra del servicio de conexión a Internet hasta el 31 de diciembre del 2018 requerido por la entidad, este proceso se llevó a cabo por la plataforma de Tienda Virtual del Estado Colombiano para las instalaciones de la Secretaría Jurídica Distrital y el punto de atención Cade CAD.                                                                                                                                                                                                      En cuanto a modernizar los Sistemas de Información Misionales y Administrativos de la SJD, se realizaron las siguientes actividades: Se realizó diagnóstico y afinamientos en las bases de datos de los sistemas administrativos con el objeto de optimizar el software en la infraestructura de la entidad. Se atendió y clasificó las solicitudes o requerimientos cuando se presenta la ocurrencia de mensajes de error no previstos durante las etapas de soporte y mantenimiento de los Sistemas Misionales, Administrativos por medio de la Herramienta de Soporte GLPI.                                                                                     En el proyecto de Análisis, Diseño de la solución del Sistema Integrado Jurídico y la documentación generada en el desarrollo del proyecto es la siguiente:
Se realizaron reuniones de validación de requerimientos con las diferentes Direcciones Misionales, para identificar que la información recogida por el contratista en la etapa de entendimiento fue clara y comprendió el funcionamientos actual de los procesos misionales que hacen parte del proyecto, con el objeto de documentar los requerimientos y las necesidades expresadas por los usuarios, la cual dio como resultado la culminación de la fase de análisis, con la entrega de los siguientes documentos: Documento de Actores, Matriz RACI y el Documento de Análisis con el cual se entrega el Documento de Análisis de la solución, Documentos de Requerimientos y Documentos de Casos de Uso y el proyecto se encuentra en fase de Diseño</t>
  </si>
  <si>
    <t>El Proyecto alcanzó una ejecución del 78,41% sobrepasando la meta establecida para el trimestre que fue del 75%, El impacto es significativo, tal y como se puede observar en el desarrollo de las metas físicas y presupuestales del proyecto que muchas de ellas sobrepasaron las expectativas fijadas para el trimestre.</t>
  </si>
  <si>
    <t>Se gestionaron oportunamente en el trimestre 256 requerimientos de competencia de la Subsecretaría. En el Anexo 1 se remite el detalle de los requerimientos y su tipología del trimestre y su acumulado.</t>
  </si>
  <si>
    <t>REQUERIMIENTOS JURÍDICOS GESTIONADOS EN LOS TIEMPOS ESTABLECIDOS</t>
  </si>
  <si>
    <t>Para el periodo comprendido entre los meses de Abril y  Junio 2018 ( segundo trimestre),  se consolido el Informe de Gestión y Resultados correspondiente al 2do trimestre de la vigencia, el cual se publico en la pagina de la Secretaria Juridica Distrital. 
Dentro de la meta, se contempla la administración de las herramientas de gestión y seguimiento definidas por la entidad, para su análisis y mejora, cuyos resultados se reportaron de manera periódica a la Alta Dirección. Así mismo, se adelantan las siguientes actividades:
* Verificación y registro de la información de los indicadores de acción y gestión de la entidad y su publicación en la página web e intranet.
* Presentación del seguimiento a la ejecución presupuestal de la entidad, así como a cada uno de los cuatro proyectos de inversión, analizando desde la expedición de CDP hasta los giros realizados, de manera comparativa entre diferentes comités.
* Asesoría y acompañamiento en la elaboración de Fichas Técnicas de indicadores.
* Se realizaron los seguimientos presupuestales a los proyectos de inversión de la Entidad.</t>
  </si>
  <si>
    <t>CUMPIDA</t>
  </si>
  <si>
    <t xml:space="preserve">La ejecución inicia en el tercer trimestre, no obstante se adelantaron actividades. </t>
  </si>
  <si>
    <t xml:space="preserve">Durante el segundo trimestre se solicitaron por parte de las dependencias 9 solicitudes de contratación, se tramitaron en su totalidad.
Fuente: 
SECOP II
El Plan Anual de Adquisiciones - PAA 2018 Segundo Trimestre.
a Programadas (119) Adjudicadas (84)
</t>
  </si>
  <si>
    <t>Durante el segundo trimestre de la vigencia se adelantaron actividades para el diagnóstico y desarrollo del componente de Talento Humano articulado con El Modelo Integrado de Planeación y Gestión de la SJD, La Dirección de Gestión Corporativa procede al diligenciamiento del autodiagnóstico y la respectiva creación del Plan de acción para la Implementación del componente de talento humano. / Asi mismo se adelanto el análisis de cargas a nivel institucional para mejorar el desempeño de la Entidad, se procedio a la cosntrucción de los estudios previos con el fin de establecer los requisitos necesarios de personal y dar inicio a la construcción de la planeación del talento humano de la SJD.</t>
  </si>
  <si>
    <t xml:space="preserve">Correspondiente al segundo trimestre de 2018, se público en la pagina WEB los informes de PQRS con los respectivos análisis y conclusiones. En cumplimiento del Decreto 531 de 2000 .Se evidencia el el 100% de los requerimientos presentados por la ciudadania se registraron en el Sistema. </t>
  </si>
  <si>
    <t xml:space="preserve">Para el segundo trimestre de la vigencia de reporta : 
TOTAL CALIFICACIÓN CLIMA LABORAL SJD 4,1 (ALTO)
El 4,1 equivale al 82 %.
El clima laboral es la percepción que tienen los empleados sobre las condiciones del trabajo que realizan, se mide con base en la interacción de diversas variables como:
1. Ambiente de trabajo
2. Aportes personales
3. Comunicación
4. Pertenencia y compromiso
5. Condiciones de trabajo
6. Direccionamiento
7. Conocimiento de la Entidad
8. Desarrollo humano
Se utiliza una escala Liker con los siguientes valores: 
1 MUY BAJO, 2 BAJO, 3 MEDIO, 4 ALTO, 5 MUY ALTO.
</t>
  </si>
  <si>
    <t xml:space="preserve">Durante el segunod trimestre, la Dirección de Gestión Corporativa cumplio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
</t>
  </si>
  <si>
    <t xml:space="preserve">Con corte al segundo trimestre de la vigencia:
Se reporta para los mese  
Abril - Mayo: Se elaboro el Estudio Previo para la Licitación de los Instrumentos Archivístcos con el Estudio de Mercado, el cual esta en proceso de revisión por parte del Archivo de Distrital.
Se vienen elaborando los documentos y formatos para convalidar los instrumentos archivístcos para la SJD, establecidos en el decreto 2609 de 2012:
- Procedimiento de Bancos Terminológicos,
- Procedimiento Guía de Servicios y Tramites Internos de la SJD,
- Procedimiento Levantamiento Información de Tablas de Retención Documental,
- Modelo de Requisitos para Implementación del SGDEA - MOREQ,
- Formato de Tablas de Retención Documental,
- Formato Único de Inventario Documental FUID,
- Acompañamiento para realizar las encuestas respectvas a los funcionarios para
el levantamiento de información para construir los insumos de las TRD de Contratación, Financiera,
Oficina Asesora de Planeación, Oficina de Control Interno y Oficina de las Tecnologías, de la
Información y las Comunicaciones
- Tablas de Retención Documental versión 0 de OAP, TICS, OCI, DGC, TH, GC, GD, GF, GA, GAU,
IVC, PIJ, AD, DJ
Reporte Junio: Durante el mes de junio la revisión de los documentos reportados en el periodo anterior, son objeto de evaluación en el marco de la Directiva 001 de 2018 (IGA+10), Directiva que le permite a las entidades Distritales tener un acompañamiento durante la construcción de los instrumentos archivísticos.
Acometida la revisión de los mismos esta Dirección procedió a reportar cero (0%) en el mes de junio, en virtud de la no ejecución de lo estableció en la programación mensualizada de la meta "Implementar el 100% de las herramientas de gestión y administrativas" Como quiera que el propósito del mes de junio era la convalidación de los instrumentos archivísticos ante el Archivo Distrital. </t>
  </si>
  <si>
    <t xml:space="preserve">No presenta retrasos, toda vez que la ejecución se realizará para el segundo trimestre de acuerdo con la programación establecida. </t>
  </si>
  <si>
    <t xml:space="preserve">Se remitio encuesta a las Entidades del Distrito mediante la Circular 016 de 2018 . La misma fue contestada por 49 entidades del sector central y descentralizado, representado un 90% de la totalidad de lamuestra .Se alcanzó una precepción promedio positiva de las preguntas del 87% sumando y promediando las valoraciones consideradas como Excelente y buena. </t>
  </si>
  <si>
    <t>PERCEPCIÓN FAVORABLE DE LA COORDINACIÓN JURÍDICA DISTRITAL SUPERIOR AL 88%</t>
  </si>
  <si>
    <t xml:space="preserve">Para el primer trimestre no se tenia programado avance, la ejecución inicia en el segundo trimestre de la vegencia </t>
  </si>
  <si>
    <t>En el Tercer trimestre del año en curso la DDAD realizó 10 visitas a las oficinas de control interno disciplinario o las que cumplan sus funciones de las siguientes entidades: Fundación Gilberto Alzate Avendaño, Instituto Distrital de las Artes, Instituto Distrital de Patrimonio Culturas, IDIGER, Subred Sur Occidente, Servicio Civil Distrital, Loteria de Bogotá, Empresa Metro, IDPYBA, Subred Norte. En las visitas se realizó la implementanción de la herramienta de seguimiento y control de las directivas en materia disciplinaria, evidenciando el interes por parte de las diferentes entidades visitadas en el buen uso y desarrollo de las directivas al interior de cada entidad,  de igual manera construir estrategias para el desarrollo de un trabajo articulado entre las OCID con la DDAD.</t>
  </si>
  <si>
    <t xml:space="preserve">Se recibieron en el trimestre un total de 4 quejas disciplinarias correspondientes al control interno de la Secretaría Jurídcia Distrital. Se radicaron en el libro correspondiente, posteriormente se hizo radicación en el  SID3; se conformó el cuaderno de copias (art. 96 de la Ley 734 de 2002), se realizó el reparto de las quejas, con sus respectivas actas de reparto, entregandole a los abogados cuaderno original y de copias para su para su evaluación. Estando asi cumplido el 100 % de la Metaestablecida para el presente trimestre. </t>
  </si>
  <si>
    <t>Para el tercer trimestre se logro el cumplimiento de lo programado frente alas siguientes actividades:
* Asesorar a las áreas en el desarrollo logístico de eventos.
* Coordinación logística para la puesta en escena del evento.
* Hacer seguimiento al desarrollo previsto en la agenda de cada evento.
*Gestionar entrevistas con los medios masivos de comunicación locales y nacionales y programar y atender ruedas de prensa.
*Promover la articulación entre dependencias y apoyar el fortalecimiento de la excelencia como factor clave en la cultura organizacional.</t>
  </si>
  <si>
    <t>Para el tercer trimestre se reporta el cumplimiento en la asignación de requerimientos a traves del SDQS ,  el canal WEB es el más usado por la ciudadanía para interactuar con la Secretaría Jurídica Distrital, seguido por el canal ESCRITO,  el canal E-MAIL y  El Canal TELEFÓNICO, siendo los medios más utilizados para incluir peticiones ciudadanas en el mes de septiembre de 2018.  
En cumplimiento del Decreto 531 de 2010, se evidencia que el 100% de los requerimientos presentados por la ciudadanía se registraron en el Sistema.</t>
  </si>
  <si>
    <t>Se reporta el  cumplimiento de lo programado (50%)  dado que los gastos de funcionamiento superan el porcentaje programado para el segundo trimestre (55%) ,debido a la interacción constante entre el proceso de Gestión Contractual y Gestión Financiera, por lo anterior a la fecha se tienen:
- Comprometido (62,03%) 
- Girados (55%)</t>
  </si>
  <si>
    <t>Durante el tercer trimestre se adelantaron las actividades necesarias para finalizar con la construcción de los estudios previos, estudio de mercado y análisis de sector, por lo anterior el proceso de gestión contractual se encuentra desarrollando las actividades necesarias para la dar inicio al concurso de méritos durante el mes de octubre. La información generada por el análisis de cargas permitirá que la SJD en pro de la mejora continua, fortalezca la planeación del talento humano como lo define el Modelo Integrado de Planeación y Gestión - MIPG en el autodiagnóstico elaborado.</t>
  </si>
  <si>
    <t>Aunque durante el 3er trimestre no se debe reportar la medición, la dirección de gestión corporativa procedió a efectuar en materia de: 
Bienestar:
Financiación de educación formal, Beneficiarios:  4 servidores
Entrega de bonos de cine
Entrega de bonos spa
Actividad Pre pensionados 
Actividad aniversario de la Entidad 
Se promovió la decoración de las oficinas como parte de la gestión de la felicidad.</t>
  </si>
  <si>
    <t xml:space="preserve">Para el tercer trimestre se gestionaron el 100% de las solicitudes administrativas, con el desarrollo de las siguientes actividades:
- Con el apoyo de los gestores de inventarios se adelantó la actualización de los inventarios correspondiente a bienes en servicio.  (bienes de La SJD).
-Asignación de parqueaderos  (rotativo)
-Adquisición de vehículos Seguimiento a los contratos en ejecución: 
-Corredores de seguros y pólizas de seguros 
-Contratos de mantenimiento de vehículos y combustible
-Contrato de Comodato de un vehículo 
-Contrato de Telefonía celular 
-Seguimiento al Convenio Interadministrativo 095 de 2017.
</t>
  </si>
  <si>
    <t>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
Se han presentado errores en la certificaciones expedidas por la Secretaría de General, pero lo anterior no afecta la debida notificación, no obstante la Dirección de Gestión Corporativa a procedido a solicitar los respectivos ajustes.</t>
  </si>
  <si>
    <t xml:space="preserve">Para el tercer trimestre se reporta un avance de 3% . En el marco de la Directiva 001 de 2018 (IGA+10), Directiva que le permite a las entidades Distritales tener un acompañamiento durante la construcción de los instrumentos archivísticos, esta Dirección decidió reformular su plan de acción en virtud del cumplimiento de los compromisos suscritos con el Archivo Distrital.
Para el 19 de septiembre se presento al comité interno de archivo la política de gestión documental la cual aprobada. Adicionalmente se tiene un avance en la elaboración del PGD  y se adelantaron las entrevistas para el levantamiento de información para las TRD. </t>
  </si>
  <si>
    <t>Se revisaron los planos existentes entregados por la Secretaria General, con el fin de elaborar nuevos planos para la reubicación o readecuación de los espacios de las instalación y los puestos de trabajo requeridos por la Entidad. 
Se presentaron dos (2) propuesta de reubicación y readecuación de los espacios para el número de puestos de trabajo solicitados por la Secretaría Jurídica Distrital, de acuerdo con el Organigrama de la Entidad. Dichas propuestas se sustentaran ante el Comité Directivo.
La entidad adquirió vehículos para fines misionales y así dar atención a las necesidades de transporte de los servidores de la Secretaría Jurídica Distrital, lo anterior con la correspondiente aprobación de la Secretaría de Hacienda Distrital.</t>
  </si>
  <si>
    <r>
      <t xml:space="preserve">En el segundo trimestre del año se formuló la directiva denominada </t>
    </r>
    <r>
      <rPr>
        <b/>
        <sz val="11"/>
        <color theme="1"/>
        <rFont val="Calibri"/>
        <family val="2"/>
        <scheme val="minor"/>
      </rPr>
      <t>" Directriz para precisar que conductas son consideradas como actos de corrupción para facilitar su adecuación típica en materia disciplinaria "</t>
    </r>
    <r>
      <rPr>
        <sz val="11"/>
        <color theme="1"/>
        <rFont val="Calibri"/>
        <family val="2"/>
        <scheme val="minor"/>
      </rPr>
      <t>, realizando el proceso de socialización a los 15 miembros del Comité Distrital de Asuntos Disciplinarios y posterior a la revisión de la Dirección de Doctrina y normativa de la SJD.
El día 13 de junio el Comité Distrital de Asuntos Disciplinarios Aprobó el proyecto de directiva</t>
    </r>
  </si>
  <si>
    <r>
      <t xml:space="preserve">En el tercer trimestre del año se formuló la directiva denominada </t>
    </r>
    <r>
      <rPr>
        <b/>
        <sz val="11"/>
        <color theme="1"/>
        <rFont val="Calibri"/>
        <family val="2"/>
        <scheme val="minor"/>
      </rPr>
      <t>" Directriz para el trámite de la ejecución y cobro persuasivo de sanciones disciplinarias de caracter pecuniario "</t>
    </r>
    <r>
      <rPr>
        <sz val="11"/>
        <color theme="1"/>
        <rFont val="Calibri"/>
        <family val="2"/>
        <scheme val="minor"/>
      </rPr>
      <t>, realizando el proceso de socialización a los 15 miembros del Comité Distrital de Asuntos Disciplinarios y posterior a la revisión de la Dirección de Doctrina y normativa de la SJD.
El día 17 de septiembre de manera virtual el Comité Distrital de Asuntos Disciplinarios Aprobó el proyecto de directiva</t>
    </r>
  </si>
  <si>
    <t>En el tercer trimestre del año se orientaron a 2938 servidores públicos y particulares que ejercen funciones públicas, en materia de responsabilidad disciplinaria conforme a lo solicitado por cada entidad, mejorando el conocimiento en responsabilidad disciplinaria de los servidores públicos del Distrito Capital para la mitigación de las conductas disciplinarias.</t>
  </si>
  <si>
    <t>Durante el tercer trimestre se llevaron a cabo dos eventos: 
- El 24 de julio se realizo la capacitación de Régimen Probatorio en las aulas Barule teniendo un aforo de 97 Personas.
- El 19 y 20 de septiembre la Dirección Distrital de Asuntos Discipliarios desarrollo el VI Encuentro Nacional de Operadores Disciplinarios contando con la participación de 13 conferencistas nacionales e internacionales expertos en la rama del Derecho disicplinario, asistiendo al evento 300 Operadores y sustanciadores disciplinarios, este evneto se realizó en el auditorio Huitaca ubicado en la Alcaldia Mayor de Bogotá</t>
  </si>
  <si>
    <t xml:space="preserve">Se cumplio el 100 % de la Meta establecida para el presente trimestre, la Dirección recibio 1 queja correspondiente al control interno  disciplinario  de la Secretaría Jurídica Distrital. Se radicó en el libro correspondiente, posteriormente se hizo radicación en el  SID3; se conformó el cuaderno de copias (art. 96 de la Ley 734 de 2002), se realizó el reparto de la queja, con su respectiva acta de reparto, entregándole al abogado el cuaderno original y de copias para su para su evaluación. </t>
  </si>
  <si>
    <t>Para el tercer trimestre no se tenia previsto porcentaje de ejecución para esta meta, no obstante, se elaboró la Directiva Distrital No. 10 del 12 de julio de 2018 "por medio de la cual se establecen lineamientos para la adecuada y eficiente defensa técnica en acciones de tutela del sector central del Distrito Capital de Bogotá"</t>
  </si>
  <si>
    <t xml:space="preserve">Para el tercer trimestre se presento una ejecución del 88% representado en el valor de las pretensiones indexadas de los procesos que finalizaron con fallo a favor de las entidades del Distrito Capital.    
IMPACTO: El impacto del éxito de eficiencia fiscal acumulado en términos de pretensiones indexadas ha permitido ahorrar a la ciudad $2,1 Billones de pesos aproximadamente, y el D.C. ha sido condenado en cerca de 288 mil millones de pesos.
POBLACION BENEFICIADA: La ciudadanía en general ya que se puede beneficiar con nuevos proyectos sociales en educación y salud, etc.
</t>
  </si>
  <si>
    <t xml:space="preserve">Durante el tercer trimestre de 2018 en la Secretaría Jurídica Distrital se notificaron 318 procesos judiciales 
TIPO DE PROCESO CANTIDAD PORCENTAJE
NULIDAD Y RESTABLECIMIENTO  227 
REPARACION DIRECTA  20 
EJECUTIVO  18 
CONTRACTUAL  12 
NULIDAD SIMPLE  10 
ACCIÓN POPULAR  8 
REPARACIÓN DIRECTA 7 
LABORAL ORDINARIO  6 
FUERO SINDICAL  4 
ACCIÓN DE CUMPLIMIENTO  2 
ACCIÓN DE CUMPLIMIENTO 1 
ACCIÓN DE GRUPO 1 
ACCIÓN DE GRUPO  1 
</t>
  </si>
  <si>
    <t>LOGRO DE ÉXITO PROCESAL A JUNIO DE 2018: A la fecha El Distrito Capital presenta 5684 procesos terminados: 4.813 favorables y 871 desfavorables alcanzando un éxito procesal cualitativo del 84.68%.</t>
  </si>
  <si>
    <t>De los 318 procesos notificados durante el periodo, 26 están cargo de los abogados de representación judicial de la Secretaria Jurídica, además se asistió a todas las audiencias que fueron programadas por los despachos judiciales</t>
  </si>
  <si>
    <t>Durante el transcurso de los 3 trimestre se solicitaron por parte de las dependencias 105 solicitudes de contratación, las cuales se tramitaron en su totalidad.</t>
  </si>
  <si>
    <t>Para el tercer trimestre de la vigencia 2018, se logro la disminución en el tiempo de emisión de conceptos juridicos alcanzando un promedio de 13,5 dias desarrollando actividades tales como: 
- Presentación de borrador de guía para el análisis y trámite de requerimientos de la Dirección como anexo al procedimiento del proceso de gestión normativa y conceptual.
- Seguimiento y monitoreo a los asuntos relativos al Concejo de Bogotá y al Congreso de la República.
- Revisión de legalidad de actos administrativos, conceptos jurídicos, pronunciamientos sobre Proyectos de Acuerdo y de Ley.</t>
  </si>
  <si>
    <t>Este indicador fue realizado en el segundo trimestre de 2018 en su totalidad.</t>
  </si>
  <si>
    <t>Esta meta presenta el avance propuesto para el trimestre dado que se llevaron a cabo las siguientes actividades:
- Presentación de proyectos de actos administrativos el 13 de julio de 2018. Cada uno de los profesionales (9) de la Dirección presentó una versión del proyecto.
- Desarrollar espacio de diálogo el 28 de agosto de 2018.
- Revisión de borradores de actos administrativos durante el mes de septiembre de 2018 que generó 3 actos administrativos trabajados en grupos.</t>
  </si>
  <si>
    <t xml:space="preserve">Para este trimestre no se tenia prevista la aplicación de la encuesta. </t>
  </si>
  <si>
    <t xml:space="preserve">Durante el período se realizó la jornada de orientación sobre "¿CÓMO ASEGURAR SU ESTADO TRIBUTARIO EN EL NUEVO REGIMEN FISCAL?", en el auditorio Huitaca de la Alcaldía Mayor de Bogotá D.C., dirigido por el Dr. Juan Carlos Jaramillo Díaz. la asistencia fue de un total de 434 personas, dando cumplimiento a la meta proyectada durante la presente vigencia. </t>
  </si>
  <si>
    <t>Para el trimestre presenta una ejecución parcial según las actividades programadas, dado que se inició la aplicación de la encuesta, la cual, se remitió a los correos electrónicos de las entidades sin ánimo de lucro, que se encuentran en estado activo en Cámara de Comercio de Bogotá; así mismo, se solicitó a las Secretarías de Educación y de Salud, remitieran la encuesta a las ESAL sobre las cuales realizan la función de registro. Se evaluó la necesidad de ampliar en período de aplicación de la encuesta, toda vez que es importante tener una mayor participación de las entidades sin ánimo de lucro, del sector educativo y salud.</t>
  </si>
  <si>
    <t>Durante el tercer trimestre se profirieron un total de 46 actos administrativos con los cuales se dio fin a los procesos administrativos sancionatorios que se encontraban en curso, alcanzando un avance del 61% de la meta planteada para la vigencia.</t>
  </si>
  <si>
    <t xml:space="preserve">Se llevaron a cabo los eventos programados, denominados:
- Delitos contra la administración pública
- Habitante de calle y restablecimiento de derechos
- XV Seminario Internacional de Gerencia Jurídica Pública
- Medios de control en la Ley 1437 de 2011-Aspectos prácticos (respuestas).
</t>
  </si>
  <si>
    <t xml:space="preserve">Se desarrollaron los lineamientos propuestos para la vigencia y el linemiento programado en el segundo trimestre ajustando la programación.
-Lineamiento 1: Recomendaciones en materia de Contratación. (Directiva 016 de
2018 - SJD).
-Lineamiento 2: Registro Nacional de Bases de Datos - RNBD (Directiva 017 de
2018 – SJD).
-Lineamiento 3: Medidas para la prevención del daño antijurídico en relación al enriquecimiento sin justa causa y los hechos cumplidos. (Directiva 019 de 2018 –SJD).
-Lineamiento 4: Por medio de la cual la Secretaría Jurídica Distrital adopta la Política
de Tratamiento de Datos Personales (Resolución 070 de 2018).
-Lineamiento 5: Orientaciones sobre la aplicación del Decreto 392 de 2018 (Circular
022 de 2018).
-Lineamiento 6: Orientaciones sobre la aplicación del Decreto 1273 de 2018
(Circular 025 de 2018).
</t>
  </si>
  <si>
    <t xml:space="preserve">Para el tercer trimestre de la vigencia, se realizo el estudio " Ocupación ilegal del Espacio Público – Vendedores Informales." logrando el cumplimiento parcial de lo programado. </t>
  </si>
  <si>
    <t>Para el indicador Modelo de Gerencai Juridca adelantaron las siguientes actividades:
a. Expedición del Decreto 430 de 2018. Él cual puede ser consultado en el siguiente link:
http://www.alcaldiabogota.gov.co/sisjur/normas/Norma1.jsp?i=80062
b. Socialización del Modelo de Gestión Jurídica así:
- En 5 Subcomités de autocontrol de las dependencias de la Secretaría juridica
- En los comités intersectoriales de 7 sectores
-En el Seminario de Asuntos Disciplinarios (350 personas),
-En el Seminario Internacional de Gestión Jurídica Pública (520 personas).
c. Elaboración y expedición de la Resolución 088 de 2018, “Por la cual se expiden los
lineamientos para la revisión y trámite de los proyectos de actos administrativos y demás
documentos que debe suscribir, sancionar y/o expedir el Alcalde Mayor; así como el
procedimiento para determinar la vigencia de los decretos, resoluciones, directivas y
circulares del Alcalde Mayor”. Este acto puede consultarse en el siguiente link
http://www.alcaldiabogota.gov.co/sisjur/normas/Norma1.jsp?i=81071
c) Elaboración de proyecto de Resolución conjunta sobre la definición de los parámetros
para publicación de los actos y documentos administrativos en el Registro Distrital, la cual
al finalizar el trimestre se encontraba en trámite de firmas por parte de los Secretarios Jurídico
y General, a la fecha de este informe ya fue expedida y corresponde al número 440 de
2018. Este acto puede consultarse en el siguiente link http://www.alcaldiabogota.gov.co/sisjur/normas/Norma1.jsp?i=81163
d. Elaboración de Proyecto de Resolución acerca “Por la cual se establecen los parámetros
para la administración, seguridad y la gestón de la información jurídica a través de los Sistemas de
Información Jurídica”., a la fecha se encuentra en trámite de firma de la Secretaria.</t>
  </si>
  <si>
    <t xml:space="preserve">Para el tercer trimestre se incorporaron 498 normas distribuidas asi: 
-381 normas de nivel distrital
-105 normas de nivel nacional
-12 Jurisprudencia
Asi mismo de realizaron:
-316 Tematizaciones
-13 Boletines juridicos con 133 suscriptores. </t>
  </si>
  <si>
    <t>Se presenta el avance de la meta con la realización de las siguientes actividades:
- Aplicativo Smart: administración general y de los módulos de Producto No Conforme y Gestión Ambiental. Reportes de las incidencias presentadas, ante la empresa ITS. Consolidación y presentación de propuestas de reporteadores. Seguimiento al plan de transición mediante la gestión con administradores de módulos. Parametrización del módulo de Producto No Conforme. Gestión para ambiente de pruebas con el servidor de la Secretaría Jurídica Distrital. Consolidación y presentación de propuestas para mejoras al aplicativo mediante mantenimiento evolutivo.  
- Plan Anticorrupción y de Atención al Ciudadano – PAAC: solicitud de resultados obtenidos en el segundo cuatrimestre de la vigencia, respecto al avance en la programación y las respectivas evidencias. Se efectúa seguimiento y retroalimentación a los responsables de actividades dentro del PAAC. Seguimiento constante a las actividades a cargo de la Oficina Asesora de Planeación. 
- Medición del Índice de Transparencia de Bogotá: participación en talleres de la Veeduría Distrital, en representación de la Secretaría Jurídica Distrital. Ley de Transparencia: actualización de la página web conforme a los lineamientos de la norma. Se inició valoración del componente de visibilidad del Índice de Transparencia y se llevó a cabo la revisión de los documentos del Índice de Información Clasificada y Reservada y Esquema de publicación. 
- Gestión contractual: se terminó la elaboración de los estudios previos, análisis de sector y solicitud de contratación de los servicios para realizar pre-auditoria y auditoria al Sistema de Gestión de Calidad de la entidad para otorgamiento de certificación bajo la Norma Técnica Colombiana NTC-ISO 9001:2015. 
- Revisión de informes de los contratistas de la Oficina Asesora de Planeación.
- Se adelanta la gestión para el proceso de selección de mínima cuantía “Adquirir elementos de apoyo para el fortalecimiento y apropiación del Sistema Integrado de Gestión de la SJD”. 
- Políticas Públicas Distritales: participación en las siguientes Políticas Públicas Distritales en representación de la Secretaría Jurídica Distrital: Política Publica LGBTI, Política Publica de Derechos Humanos, Política Pública Distrital de Servicio al Ciudadano – PPDSC, Plan Estadístico de Bogotá, Política Pública Distrital de Transparencia, Integridad y No Tolerancia con la Corrupción. 
-Programa de Gestión Documental: diseño y presentación de un (1) documento en el cual se establece una relación entre la planeación estratégica de la entidad, el Sistema Integrado de Gestión y el programa de gestión documental. Producto No Conforme - PNC: documentación del procedimiento de PNC, con ocasión a las funcionalidadesd el aplicativo Smart y su implementación.
- Plan Institucional de Gestión Ambiental –PIGA–: cargue de informes ante la Secretaría Distrital de Ambiente, participación en mesas de trabajo para la construcción de la política con el objetivo de adoptar buenas prácticas para el uso racional de los recursos, la gestión integral de residuos, consumo sustentable, cero papel y optimización de recursos financieros en la Secretaría Jurídica Distrital. 
-Asistencia a reuniones convocadas por la Secretaría Distrital de ambiente. Emisión de documentos técnicos para emitir disposiciones normativas en la materia.</t>
  </si>
  <si>
    <t>Durante el tercer trimestre se llevaron a cabo actividades de gran impacto como: 
- Participación en la gestión de la estrategia de participación ciudadana, “reto ciudadano”, en la cual se convocó a la ciudadanía a exponer un problema jurídico de interés para la comunidad, a través de la plataforma www.bogotaabierta.co en respuesta a la pregunta: ¿cuál es la problemática que su comunidad quisiera que el gobierno aclarara desde el punto de vista jurídico? Para el cierre del tercer trimestre de la vigencia, se contó con un total aproximado de ciento veinte (120) participaciones, las cuales equivalen al 60% de las participaciones requeridas para ganar el reto –doscientas (200)– y dar inicio a la etapa de implementación.</t>
  </si>
  <si>
    <t xml:space="preserve">Smart: Administración y seguimiento de siete (7) módulos del aplicativo Smart y acompañamiento a las dependencias de la S.JD. Relacionadas con los módulos en mención. 
Ahora bien en cuamto al Modelo Integrado de Planeación y Gestión se realizo: revisión, ajuste y evaluación de la Política de Direccionamiento y Planeación y formulación del plan de implementación. Solicitud de diligenciamiento de autodiagnósticos para efectuar la evaluación y formulación de planes de implementación de políticas del modelo. Desarrollo de estrategias para la implementación del Mipg, definiendo roles por cada una de las dimensiones y políticas. Plan Anticorrupción y de Atención al Ciudadano – PAAC: Seguimiento e inscripción de la acción de racionalización de trámites propuesta para la vigencia. Seguimiento al componente racionalización de trámites. Informe de Gestión y Resultados de la Entidad: Consolidación, análisis y publicación del informe de gestión y resultados de la Secretaría Jurídica Distrital, correspondiente al segundo trimestre de la vigencia. Planes de trabajo OAP: se realiza seguimiento mensual a los planes de trabajo de la Oficina Asesora de Planeación y la documentación de compromisos. Derechos de petición: respuesta a solicitudes de información provenientes del Concejo de Bogotá. PMR: actualización del indicador en el sistema de información respectivo. Elaboración y diseño de piezas comunicacionales: grabación de cinco (5) videos para diferentes eventos, doce (12) Sesiones fotográficas y ciento setenta y seis (176) piezas de diseño que incluyen mailings, headers, banner web e imágenes para el home del aplicativo Smart. Presupuesto: justificación para traslado entre proyectos 7501 y 7508. Elaboración de documentos de presentación y seguimiento presupuestal orientados a gestionar el anteproyecto de presupuesto
Planes de Mejoramiento institucionales: asesoría en la formulación y seguimiento de PM. Implementación, seguimiento, finalización y cierre de los PM del Proceso de Planeación y Mejora Continua. d. Riesgos de Gestión y de Corrupción: Desarrollo y documentación del instrumento “Metodología para la Gestión de los Riesgos de Gestión y Corrupción" y su socialización. Validación, consolidación y publicación en página web e intranet del segundo reporte del monitoreo a los riesgos de gestión y corrupción de la entidad. Monitoreo a los riesgos de gestión y riesgos de corrupción del Proceso de Planeación y Mejora Continua, a través del aplicativo Smart. 
</t>
  </si>
  <si>
    <t>Se presenta el avance en el análisis de resultados de la revisión estratégica de la SJD, ajuste a la matriz Perfil de Oportunidades y Amenazas del
Medio (POAM), en la cual fueron estudiadas nueve (9) dependencias de la
entidad y establecidas tres categorías de factores de análisis externos:
generales, misionales y estratégicos. 
Presentación del informe final de la revisión estratégica 2018 – Secretaría Jurídica Distrital, en el cual se relacionaron las actividades adelantadas y los objetivos, metodología, resultados y la relación de propuestas para incluir acciones y estrategias a desarrollar tanto en los planes de acción de la entidad como en la hoja de ruta de la Arquitectura Empresarial (componente misional), Mipg y Sistema de
Calidad, esto con el fin de superar las dificultades o brechas encontradas identificadas. Participación en las reuniones organizadas en la sede del grupo
INDUDATA sobre "Recorrido al Diseño del SIISJD".</t>
  </si>
  <si>
    <t>Para el tercer trimestre se viene realizando la consolidacion y análisis de la información para el informe correspondiente al mismo periodo. Dentro de la meta, se contempla la administración de las herramientas de gestión y seguimiento definidas por la entidad, para su análisis y mejora, cuyos resultados se reportaron de manera periódica a la Alta Dirección. Así mismo, se adelantan las siguientes actividades:
* Verificación y registro de la información de los indicadores de acción y gestión de la entidad y su publicación en la página web e intranet.
* Presentación del seguimiento a la ejecución presupuestal de la entidad, así como a cada uno de los cuatro proyectos de inversión, analizando desde la expedición de CDP hasta los giros realizados, de manera comparativa entre diferentes comités.
* Asesoría y acompañamiento en la elaboración de Fichas Técnicas de indicadores.
* Se realizaron los seguimientos presupuestales a los proyectos de inversión de la Entidad.</t>
  </si>
  <si>
    <t xml:space="preserve">Para el primer trimestre se elaboraron los siguientes informes de ley definidos en el Plan Anual de Auditoria - 2018:
1. AUSTERIDAD DEL GASTO – AGOSTO
2. INFORME SOBRE LAS PETICIONES, QUEJAS, SUGERENCIAS Y RECLAMOS PQR´S
3. INFORME PORMENORIZADO DE CONTROL INTERNO
4. INFORME AVANCE DE LA EJECUCIÓN DEL PLAN DE AUDITORIA.
5.INFORME DE SEGUIMIENTO Y RECOMENDACIONES ORIENTADAS AL CUMPLIMIENTO DE LAS
METAS DEL PLAN DE DESARROLLO A CARGO DE LA ENTIDAD
De otra parte, para la actividad “Realizar las auditorías a los procesos definidos en el
PAA 2018” se llevaron a cabo las siguientes auditorias: 
1. GESTIÓN JURÍDICA DISTRITAL
2. GESTIÓN ADMINISTRATIVA
3. NOTIFICACIONES
4. GESTIÓN DISCIPLINARIA DISTRITAL
5. ATENCIÓN A LA CIUDADANÍA
6. INSPECCIÓN VIGILANCIA Y CONTROL – ESAL
7. CONTROL INTERNO DISCIPLINARIO
SEGUIMIENTOS PROGRAMADOS:
1. ANÁLISIS Y DISEÑO DEL SISTEMA INTEGRADO MISIONAL
2.SEGUIMIENTO AL PLAN DE MEJORAMIENTO CON LA CONTRALORÍA
3. SEGUIMIENTO A LOS PLANES DE MEJORAMIENTO RESULTADO DE
LAS AUDITORÍAS INTERNAS. (PRESENTACIÓN SEGUIMIENTO
PENDIENTE EN EL 2DO TRIMESTRE, CORRESPONDIENTE AL MES
DE JUNIO)
4. SEGUIMIENTO IMPLEMENTACIÓN NUEVO MARCO NORMATIVO
CONTABLE. X
5. SEGUIMIENTO CONVENIO INTERADMINISTRATIVO 095 DEL 2017. X
6. SEGUIMIENTO AL PLAN ANTICORRUPCIÓN Y MAPAS DE RIESGOS X
7. SEGUIMIENTO A INFORMACIÓN DE MULTAS, SANCIONES E
INHABILIDADES Y ACTIVIDAD CONTRACTUAL. 
8. SEGUIMIENTO A LAS FUNCIONES DEL COMITÉ DE CONCILIACIONES
9. SEGUIMIENTO LEY DE TRANSPARENCIA Y ACCESO A LA
INFORMACIÓN PÚBLICA. LEY 1712 DE 2014. X
10. SEGUIMIENTO CONTRATOS SECOP II 
</t>
  </si>
  <si>
    <t>para el tercer trimestre se atendió y clasificó las solicitudes de los incidentes y requerimientos cuando se presenta la ocurrencia de mensajes de error no previstos durante las etapas de soporte y mantenimiento de los Sistemas Misionales, Administrativos, así como los incidentes de soporte técnico por medio de la Herramienta de Soporte GLPI, resolviendo dudas, absolviendo consultas, solucionando inconvenientes, explicando la operatividad y realizando las pruebas respectivas, de tal forma que facilite la identificación de mantenimiento de los componentes requeridos, priorizando las soluciones del mismo en los tiempos establecidos para tal efecto y gestionar los incidentes reportadas con el fin de tener el registro de una base de conocimiento para los sistemas misionales y administrativos de la entidad. Por otra parte, se han venido realizando reuniones conjuntas con la Secretaria de Hacienda, para realizar el análisis, diseño y desarrollo de la nueva metodología de Contingente Judicial.</t>
  </si>
  <si>
    <t>En cuanto al correo electrónico se realizó la sincronización de la firma con los perfiles de usuario del directorio activo, se automatizó la tarea para que se realice todos los días a las 5:00 a.m. Con la implementación de Internet en la entidad, se solicitaron las pruebas de conmutación con el protocolo de comunicación ipv6, lo que arrojó como resultado, el cambio de Router por parte del proveedor en la primera semana de septiembre, en la última semana de septiembre se presenta degradación del servicio y se le solicita al proveedor la revisión y optimización del canal de internet de la sede principal. En cuanto al servicio de impresión se han atendido los soportes técnicos en relación con el funcionamiento de las impresiones en cuanto a configuración y cambio de toner de las impresoras.
Se actualizó la Intranet de la entidad, implementando para ello la plataforma CMS Govimentum, que busca facilitar el uso, la implementación y la estandarización de las páginas web para la entidad a un mínimo costo, el cual facilita la gestión y mantenimiento del sitio brindando un servicio eficaz y eficiente en la publicación de información en la intranet.
Los incidentes de soporte técnico son atendidos y clasificados por medio de la Herramienta de Soporte GLPI, resolviendo dudas, absolviendo consultas, solucionando inconvenientes, explicando la operatividad y realizando las pruebas respectivas, priorizando las soluciones del mismo en los tiempos establecidos para tal efecto y gestionar los incidentes reportados con el fin de tener el registro de una base de conocimiento.</t>
  </si>
  <si>
    <t xml:space="preserve">El Proyecto alcanzó una ejecución del 81,83% , se debe tener en cuenta que se realizaron ajustes en la programación de la meta lo que justifica el avance reportado. </t>
  </si>
  <si>
    <t xml:space="preserve">Se gestionaron oportunamente en el trimestre 262 requerimientos de competencia de la Subsecretaría, lo que significa la atención del 100% de los requerimientos. </t>
  </si>
  <si>
    <t>Se aplica encuesta en el cuarto trimestre</t>
  </si>
  <si>
    <t>Para este tercer trimestre se intevino el Sistema de Información de Personas Jurídicas –SIPEJ, en el cual se realizó un desarrollo dirigido al ciudadano con el objeto de validar la legalidad de las certificaciones, que se generan en la Dirección Distrital de Inspección, Vigilancia y Control de Entidades sin Ánimo de Lucro.Este desarrollo consistió en la mejora a las  solicitudes de  certificación, el sistema debe generar el certificado en formato PDF con un código de verificación único, el cual se encuentra en la parte inferior del certificado así: , este código queda guardado en el sistema para que una vez se cague el archivo, se pueda seleccionar el código y vincularlo a la certificación.
Con este desarrollo para la Verificación de Certificados, el objetivo es garantizar las características de autenticidad, integridad y disponibilidad de las certificaciones expedidos por la Dirección Distrital de Inspección, Vigilancia y Control de Personas Jurídicas Sin Ánimo de Lucro, el cual pone a disposición de la ciudadanía una opción que le permite ver la representación digital de dichos documentos.</t>
  </si>
  <si>
    <t>INFORMACIÓN BÁSICA 
PROGRAMACIÓN DEL INDICADOR</t>
  </si>
  <si>
    <t>2310100-FT-005 Versión 01</t>
  </si>
  <si>
    <t>CONSULTA POR INDICADOR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</si>
</sst>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0_-;\-* #,##0_-;_-* &quot;-&quot;_-;_-@_-"/>
    <numFmt numFmtId="164" formatCode="0.0%"/>
  </numFmts>
  <fonts count="89" x14ac:knownFonts="1">
    <font>
      <sz val="11"/>
      <color theme="1"/>
      <name val="Calibri"/>
      <family val="2"/>
      <scheme val="minor"/>
    </font>
    <font>
      <sz val="11"/>
      <color theme="1"/>
      <name val="Calibri"/>
      <family val="2"/>
      <scheme val="minor"/>
    </font>
    <font>
      <sz val="8"/>
      <color theme="1"/>
      <name val="Arial"/>
      <family val="2"/>
    </font>
    <font>
      <b/>
      <sz val="11"/>
      <color theme="1"/>
      <name val="Arial"/>
      <family val="2"/>
    </font>
    <font>
      <b/>
      <sz val="8"/>
      <color theme="1"/>
      <name val="Arial"/>
      <family val="2"/>
    </font>
    <font>
      <sz val="7"/>
      <color theme="1"/>
      <name val="Arial"/>
      <family val="2"/>
    </font>
    <font>
      <sz val="8"/>
      <color theme="0"/>
      <name val="Arial"/>
      <family val="2"/>
    </font>
    <font>
      <sz val="10"/>
      <color theme="1"/>
      <name val="Arial"/>
      <family val="2"/>
    </font>
    <font>
      <b/>
      <sz val="7"/>
      <color rgb="FF000000"/>
      <name val="Arial"/>
      <family val="2"/>
    </font>
    <font>
      <b/>
      <sz val="6"/>
      <color rgb="FF000000"/>
      <name val="Arial"/>
      <family val="2"/>
    </font>
    <font>
      <sz val="10"/>
      <name val="Arial"/>
      <family val="2"/>
    </font>
    <font>
      <sz val="12"/>
      <name val="Book Antiqua"/>
      <family val="1"/>
    </font>
    <font>
      <b/>
      <sz val="12"/>
      <name val="Tahoma"/>
      <family val="2"/>
    </font>
    <font>
      <sz val="12"/>
      <name val="Tahoma"/>
      <family val="2"/>
    </font>
    <font>
      <sz val="12"/>
      <color theme="1"/>
      <name val="Arial Narrow"/>
      <family val="2"/>
    </font>
    <font>
      <b/>
      <sz val="11"/>
      <color theme="1"/>
      <name val="Calibri"/>
      <family val="2"/>
      <scheme val="minor"/>
    </font>
    <font>
      <b/>
      <sz val="9"/>
      <color theme="1"/>
      <name val="Arial"/>
      <family val="2"/>
    </font>
    <font>
      <b/>
      <sz val="7"/>
      <color theme="1"/>
      <name val="Arial"/>
      <family val="2"/>
    </font>
    <font>
      <b/>
      <sz val="9"/>
      <color theme="3"/>
      <name val="Arial"/>
      <family val="2"/>
    </font>
    <font>
      <b/>
      <sz val="5"/>
      <color theme="1"/>
      <name val="Arial"/>
      <family val="2"/>
    </font>
    <font>
      <sz val="11"/>
      <color theme="0"/>
      <name val="Calibri"/>
      <family val="2"/>
      <scheme val="minor"/>
    </font>
    <font>
      <b/>
      <sz val="8"/>
      <color theme="0"/>
      <name val="Arial"/>
      <family val="2"/>
    </font>
    <font>
      <b/>
      <sz val="22"/>
      <color theme="0"/>
      <name val="Calibri"/>
      <family val="2"/>
      <scheme val="minor"/>
    </font>
    <font>
      <b/>
      <sz val="24"/>
      <color theme="1"/>
      <name val="Calibri"/>
      <family val="2"/>
      <scheme val="minor"/>
    </font>
    <font>
      <sz val="12"/>
      <color theme="1"/>
      <name val="Calibri"/>
      <family val="2"/>
      <scheme val="minor"/>
    </font>
    <font>
      <sz val="16"/>
      <color theme="1"/>
      <name val="Calibri"/>
      <family val="2"/>
      <scheme val="minor"/>
    </font>
    <font>
      <b/>
      <sz val="20"/>
      <color theme="1"/>
      <name val="Calibri"/>
      <family val="2"/>
      <scheme val="minor"/>
    </font>
    <font>
      <b/>
      <sz val="22"/>
      <color theme="1"/>
      <name val="Calibri"/>
      <family val="2"/>
      <scheme val="minor"/>
    </font>
    <font>
      <b/>
      <sz val="12"/>
      <color theme="1"/>
      <name val="Calibri"/>
      <family val="2"/>
      <scheme val="minor"/>
    </font>
    <font>
      <b/>
      <sz val="16"/>
      <color theme="1"/>
      <name val="Calibri"/>
      <family val="2"/>
      <scheme val="minor"/>
    </font>
    <font>
      <b/>
      <sz val="28"/>
      <color theme="1"/>
      <name val="Calibri"/>
      <family val="2"/>
      <scheme val="minor"/>
    </font>
    <font>
      <b/>
      <sz val="28"/>
      <color theme="0"/>
      <name val="Calibri"/>
      <family val="2"/>
      <scheme val="minor"/>
    </font>
    <font>
      <sz val="24"/>
      <color theme="1"/>
      <name val="Calibri"/>
      <family val="2"/>
      <scheme val="minor"/>
    </font>
    <font>
      <sz val="8"/>
      <color theme="1"/>
      <name val="Calibri"/>
      <family val="2"/>
      <scheme val="minor"/>
    </font>
    <font>
      <b/>
      <sz val="12"/>
      <color theme="1"/>
      <name val="Arial"/>
      <family val="2"/>
    </font>
    <font>
      <b/>
      <sz val="14"/>
      <color theme="1"/>
      <name val="Arial"/>
      <family val="2"/>
    </font>
    <font>
      <b/>
      <sz val="22"/>
      <color theme="0"/>
      <name val="Arial"/>
      <family val="2"/>
    </font>
    <font>
      <b/>
      <sz val="22"/>
      <color theme="1"/>
      <name val="Arial"/>
      <family val="2"/>
    </font>
    <font>
      <sz val="9"/>
      <color theme="1"/>
      <name val="Arial"/>
      <family val="2"/>
    </font>
    <font>
      <sz val="8"/>
      <name val="Arial"/>
      <family val="2"/>
    </font>
    <font>
      <sz val="11"/>
      <color indexed="8"/>
      <name val="Calibri"/>
      <family val="2"/>
    </font>
    <font>
      <b/>
      <sz val="8"/>
      <name val="Calibri"/>
      <family val="2"/>
    </font>
    <font>
      <sz val="7"/>
      <name val="Arial"/>
      <family val="2"/>
    </font>
    <font>
      <b/>
      <sz val="6"/>
      <color theme="1"/>
      <name val="Arial"/>
      <family val="2"/>
    </font>
    <font>
      <b/>
      <sz val="8"/>
      <name val="Arial"/>
      <family val="2"/>
    </font>
    <font>
      <b/>
      <sz val="10"/>
      <color theme="1"/>
      <name val="Arial"/>
      <family val="2"/>
    </font>
    <font>
      <b/>
      <sz val="72"/>
      <color theme="1"/>
      <name val="MT Extra"/>
      <family val="1"/>
      <charset val="2"/>
    </font>
    <font>
      <sz val="8"/>
      <color rgb="FF000000"/>
      <name val="Segoe UI"/>
      <family val="2"/>
    </font>
    <font>
      <u/>
      <sz val="11"/>
      <color theme="10"/>
      <name val="Calibri"/>
      <family val="2"/>
      <scheme val="minor"/>
    </font>
    <font>
      <b/>
      <sz val="18"/>
      <color theme="1"/>
      <name val="Calibri"/>
      <family val="2"/>
      <scheme val="minor"/>
    </font>
    <font>
      <sz val="10"/>
      <color theme="1"/>
      <name val="Calibri"/>
      <family val="2"/>
      <scheme val="minor"/>
    </font>
    <font>
      <sz val="12"/>
      <color theme="0"/>
      <name val="Calibri"/>
      <family val="2"/>
      <scheme val="minor"/>
    </font>
    <font>
      <sz val="7"/>
      <color theme="1"/>
      <name val="Calibri"/>
      <family val="2"/>
      <scheme val="minor"/>
    </font>
    <font>
      <b/>
      <sz val="9"/>
      <color theme="1"/>
      <name val="Calibri"/>
      <family val="2"/>
      <scheme val="minor"/>
    </font>
    <font>
      <b/>
      <sz val="11"/>
      <color theme="0"/>
      <name val="Calibri"/>
      <family val="2"/>
      <scheme val="minor"/>
    </font>
    <font>
      <b/>
      <sz val="10"/>
      <color theme="1"/>
      <name val="Calibri"/>
      <family val="2"/>
      <scheme val="minor"/>
    </font>
    <font>
      <b/>
      <sz val="22"/>
      <color theme="8" tint="-0.249977111117893"/>
      <name val="Calibri"/>
      <family val="2"/>
      <scheme val="minor"/>
    </font>
    <font>
      <sz val="10"/>
      <color theme="8" tint="-0.249977111117893"/>
      <name val="Calibri"/>
      <family val="2"/>
      <scheme val="minor"/>
    </font>
    <font>
      <sz val="9"/>
      <name val="Arial"/>
      <family val="2"/>
    </font>
    <font>
      <sz val="8"/>
      <color theme="0"/>
      <name val="Calibri"/>
      <family val="2"/>
      <scheme val="minor"/>
    </font>
    <font>
      <sz val="11"/>
      <name val="Calibri"/>
      <family val="2"/>
      <scheme val="minor"/>
    </font>
    <font>
      <sz val="12"/>
      <name val="Calibri"/>
      <family val="2"/>
      <scheme val="minor"/>
    </font>
    <font>
      <sz val="7"/>
      <name val="Calibri"/>
      <family val="2"/>
      <scheme val="minor"/>
    </font>
    <font>
      <sz val="8"/>
      <name val="Calibri"/>
      <family val="2"/>
      <scheme val="minor"/>
    </font>
    <font>
      <sz val="24"/>
      <color theme="4" tint="0.79998168889431442"/>
      <name val="Calibri"/>
      <family val="2"/>
      <scheme val="minor"/>
    </font>
    <font>
      <b/>
      <sz val="18"/>
      <color theme="1"/>
      <name val="Arial"/>
      <family val="2"/>
    </font>
    <font>
      <b/>
      <sz val="8"/>
      <color theme="1"/>
      <name val="Calibri"/>
      <family val="2"/>
      <scheme val="minor"/>
    </font>
    <font>
      <b/>
      <sz val="18"/>
      <color theme="3" tint="-0.249977111117893"/>
      <name val="Calibri"/>
      <family val="2"/>
      <scheme val="minor"/>
    </font>
    <font>
      <b/>
      <sz val="14"/>
      <color theme="1"/>
      <name val="Calibri"/>
      <family val="2"/>
      <scheme val="minor"/>
    </font>
    <font>
      <sz val="10"/>
      <color rgb="FF222222"/>
      <name val="Arial"/>
      <family val="2"/>
    </font>
    <font>
      <b/>
      <sz val="12"/>
      <color theme="1"/>
      <name val="Book Antiqua"/>
      <family val="1"/>
    </font>
    <font>
      <sz val="12"/>
      <color theme="1"/>
      <name val="Book Antiqua"/>
      <family val="1"/>
    </font>
    <font>
      <b/>
      <sz val="72"/>
      <color rgb="FF00FF00"/>
      <name val="Calibri"/>
      <family val="2"/>
      <scheme val="minor"/>
    </font>
    <font>
      <b/>
      <sz val="16"/>
      <name val="Calibri"/>
      <family val="2"/>
      <scheme val="minor"/>
    </font>
    <font>
      <sz val="16"/>
      <name val="Calibri"/>
      <family val="2"/>
      <scheme val="minor"/>
    </font>
    <font>
      <b/>
      <sz val="16"/>
      <color theme="4" tint="-0.499984740745262"/>
      <name val="Calibri"/>
      <family val="2"/>
      <scheme val="minor"/>
    </font>
    <font>
      <b/>
      <sz val="32"/>
      <color rgb="FFFFFFFF"/>
      <name val="Calibri"/>
      <family val="2"/>
    </font>
    <font>
      <sz val="14"/>
      <color rgb="FF000000"/>
      <name val="Calibri"/>
      <family val="2"/>
    </font>
    <font>
      <b/>
      <sz val="18"/>
      <color rgb="FF000000"/>
      <name val="Calibri"/>
      <family val="2"/>
    </font>
    <font>
      <b/>
      <sz val="12"/>
      <color rgb="FF000000"/>
      <name val="Calibri"/>
      <family val="2"/>
    </font>
    <font>
      <b/>
      <sz val="14"/>
      <color rgb="FF000000"/>
      <name val="Calibri"/>
      <family val="2"/>
    </font>
    <font>
      <b/>
      <sz val="14"/>
      <color rgb="FF548235"/>
      <name val="Calibri"/>
      <family val="2"/>
    </font>
    <font>
      <b/>
      <sz val="14"/>
      <color rgb="FFFFC000"/>
      <name val="Calibri"/>
      <family val="2"/>
    </font>
    <font>
      <b/>
      <sz val="14"/>
      <color rgb="FFFF0000"/>
      <name val="Calibri"/>
      <family val="2"/>
    </font>
    <font>
      <b/>
      <sz val="14"/>
      <color rgb="FF00B050"/>
      <name val="Calibri"/>
      <family val="2"/>
    </font>
    <font>
      <b/>
      <sz val="16"/>
      <color rgb="FF000000"/>
      <name val="Calibri"/>
      <family val="2"/>
    </font>
    <font>
      <b/>
      <sz val="28"/>
      <color rgb="FFFFFFFF"/>
      <name val="Calibri"/>
      <family val="2"/>
    </font>
    <font>
      <sz val="11"/>
      <color rgb="FF808000"/>
      <name val="Calibri"/>
      <family val="2"/>
      <scheme val="minor"/>
    </font>
    <font>
      <b/>
      <sz val="36"/>
      <color theme="1"/>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39997558519241921"/>
        <bgColor indexed="64"/>
      </patternFill>
    </fill>
    <fill>
      <patternFill patternType="solid">
        <fgColor rgb="FF92D050"/>
        <bgColor indexed="64"/>
      </patternFill>
    </fill>
    <fill>
      <gradientFill degree="270">
        <stop position="0">
          <color theme="0"/>
        </stop>
        <stop position="1">
          <color theme="4" tint="0.80001220740379042"/>
        </stop>
      </gradientFill>
    </fill>
    <fill>
      <patternFill patternType="solid">
        <fgColor theme="0" tint="-4.9989318521683403E-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tint="-0.14999847407452621"/>
        <bgColor indexed="64"/>
      </patternFill>
    </fill>
    <fill>
      <gradientFill degree="270">
        <stop position="0">
          <color theme="4" tint="0.40000610370189521"/>
        </stop>
        <stop position="1">
          <color theme="4" tint="-0.25098422193060094"/>
        </stop>
      </gradientFill>
    </fill>
    <fill>
      <gradientFill degree="180">
        <stop position="0">
          <color theme="4" tint="0.59999389629810485"/>
        </stop>
        <stop position="1">
          <color theme="4"/>
        </stop>
      </gradient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1" tint="0.34998626667073579"/>
        <bgColor indexed="64"/>
      </patternFill>
    </fill>
    <fill>
      <patternFill patternType="solid">
        <fgColor theme="2" tint="-0.499984740745262"/>
        <bgColor indexed="64"/>
      </patternFill>
    </fill>
    <fill>
      <patternFill patternType="solid">
        <fgColor theme="0" tint="-0.14999847407452621"/>
        <bgColor auto="1"/>
      </patternFill>
    </fill>
    <fill>
      <patternFill patternType="solid">
        <fgColor theme="4" tint="0.59999389629810485"/>
        <bgColor auto="1"/>
      </patternFill>
    </fill>
    <fill>
      <patternFill patternType="solid">
        <fgColor rgb="FFFFFF99"/>
        <bgColor indexed="64"/>
      </patternFill>
    </fill>
    <fill>
      <patternFill patternType="solid">
        <fgColor rgb="FF66FF99"/>
        <bgColor indexed="64"/>
      </patternFill>
    </fill>
    <fill>
      <patternFill patternType="solid">
        <fgColor theme="7"/>
        <bgColor indexed="64"/>
      </patternFill>
    </fill>
    <fill>
      <patternFill patternType="solid">
        <fgColor rgb="FF2F75B5"/>
        <bgColor indexed="64"/>
      </patternFill>
    </fill>
    <fill>
      <patternFill patternType="solid">
        <fgColor rgb="FFDDEBF7"/>
        <bgColor indexed="64"/>
      </patternFill>
    </fill>
  </fills>
  <borders count="121">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auto="1"/>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medium">
        <color theme="4" tint="0.39994506668294322"/>
      </left>
      <right style="dashed">
        <color theme="4" tint="0.39994506668294322"/>
      </right>
      <top style="medium">
        <color theme="4" tint="0.39994506668294322"/>
      </top>
      <bottom/>
      <diagonal/>
    </border>
    <border>
      <left style="dashed">
        <color theme="4" tint="0.39994506668294322"/>
      </left>
      <right style="medium">
        <color theme="4" tint="0.39994506668294322"/>
      </right>
      <top style="medium">
        <color theme="4" tint="0.39994506668294322"/>
      </top>
      <bottom/>
      <diagonal/>
    </border>
    <border>
      <left/>
      <right/>
      <top/>
      <bottom style="thin">
        <color theme="4" tint="0.39997558519241921"/>
      </bottom>
      <diagonal/>
    </border>
    <border>
      <left style="medium">
        <color theme="4" tint="0.39994506668294322"/>
      </left>
      <right style="dashed">
        <color theme="4" tint="0.39994506668294322"/>
      </right>
      <top/>
      <bottom style="thin">
        <color theme="4" tint="0.39997558519241921"/>
      </bottom>
      <diagonal/>
    </border>
    <border>
      <left style="dashed">
        <color theme="4" tint="0.39994506668294322"/>
      </left>
      <right style="medium">
        <color theme="4" tint="0.39994506668294322"/>
      </right>
      <top/>
      <bottom style="thin">
        <color theme="4" tint="0.39997558519241921"/>
      </bottom>
      <diagonal/>
    </border>
    <border>
      <left style="medium">
        <color theme="4" tint="0.39994506668294322"/>
      </left>
      <right/>
      <top style="medium">
        <color theme="4" tint="0.39994506668294322"/>
      </top>
      <bottom style="medium">
        <color theme="4" tint="0.39994506668294322"/>
      </bottom>
      <diagonal/>
    </border>
    <border>
      <left/>
      <right style="medium">
        <color theme="4" tint="0.39994506668294322"/>
      </right>
      <top style="medium">
        <color theme="4" tint="0.39994506668294322"/>
      </top>
      <bottom style="medium">
        <color theme="4" tint="0.39994506668294322"/>
      </bottom>
      <diagonal/>
    </border>
    <border>
      <left style="medium">
        <color theme="4" tint="0.39994506668294322"/>
      </left>
      <right style="dashed">
        <color theme="4" tint="0.39994506668294322"/>
      </right>
      <top style="thin">
        <color theme="4" tint="0.39997558519241921"/>
      </top>
      <bottom style="medium">
        <color theme="4" tint="0.39991454817346722"/>
      </bottom>
      <diagonal/>
    </border>
    <border>
      <left style="dashed">
        <color theme="4" tint="0.39994506668294322"/>
      </left>
      <right style="medium">
        <color theme="4" tint="0.39994506668294322"/>
      </right>
      <top style="thin">
        <color theme="4" tint="0.39997558519241921"/>
      </top>
      <bottom style="medium">
        <color theme="4" tint="0.3999145481734672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theme="4" tint="-0.24994659260841701"/>
      </bottom>
      <diagonal/>
    </border>
    <border>
      <left/>
      <right/>
      <top style="thin">
        <color theme="4" tint="-0.24994659260841701"/>
      </top>
      <bottom style="thin">
        <color theme="4" tint="-0.24994659260841701"/>
      </bottom>
      <diagonal/>
    </border>
    <border>
      <left/>
      <right/>
      <top/>
      <bottom style="medium">
        <color theme="4" tint="0.39994506668294322"/>
      </bottom>
      <diagonal/>
    </border>
    <border>
      <left/>
      <right/>
      <top style="medium">
        <color theme="4" tint="0.39994506668294322"/>
      </top>
      <bottom/>
      <diagonal/>
    </border>
    <border>
      <left/>
      <right/>
      <top style="thin">
        <color theme="4"/>
      </top>
      <bottom style="thin">
        <color theme="4"/>
      </bottom>
      <diagonal/>
    </border>
    <border>
      <left style="thin">
        <color indexed="64"/>
      </left>
      <right style="medium">
        <color indexed="64"/>
      </right>
      <top style="dashed">
        <color indexed="64"/>
      </top>
      <bottom style="medium">
        <color indexed="64"/>
      </bottom>
      <diagonal/>
    </border>
    <border>
      <left style="medium">
        <color theme="4" tint="0.39994506668294322"/>
      </left>
      <right/>
      <top style="medium">
        <color theme="4" tint="0.39991454817346722"/>
      </top>
      <bottom style="thin">
        <color theme="4" tint="0.39991454817346722"/>
      </bottom>
      <diagonal/>
    </border>
    <border>
      <left/>
      <right style="medium">
        <color theme="4" tint="0.39991454817346722"/>
      </right>
      <top style="medium">
        <color theme="4" tint="0.39991454817346722"/>
      </top>
      <bottom style="thin">
        <color theme="4" tint="0.39991454817346722"/>
      </bottom>
      <diagonal/>
    </border>
    <border>
      <left style="medium">
        <color theme="4" tint="0.39994506668294322"/>
      </left>
      <right/>
      <top style="thin">
        <color theme="4" tint="0.39991454817346722"/>
      </top>
      <bottom style="thin">
        <color theme="4" tint="0.39991454817346722"/>
      </bottom>
      <diagonal/>
    </border>
    <border>
      <left/>
      <right style="medium">
        <color theme="4" tint="0.39991454817346722"/>
      </right>
      <top style="thin">
        <color theme="4" tint="0.39991454817346722"/>
      </top>
      <bottom style="thin">
        <color theme="4" tint="0.39991454817346722"/>
      </bottom>
      <diagonal/>
    </border>
    <border>
      <left style="medium">
        <color theme="4" tint="0.39994506668294322"/>
      </left>
      <right style="medium">
        <color theme="4" tint="0.39994506668294322"/>
      </right>
      <top style="thin">
        <color theme="4" tint="0.39991454817346722"/>
      </top>
      <bottom style="thin">
        <color theme="4" tint="0.39991454817346722"/>
      </bottom>
      <diagonal/>
    </border>
    <border>
      <left style="medium">
        <color theme="4" tint="0.39994506668294322"/>
      </left>
      <right style="medium">
        <color theme="4" tint="0.39994506668294322"/>
      </right>
      <top style="thin">
        <color theme="4" tint="0.39991454817346722"/>
      </top>
      <bottom style="medium">
        <color theme="4" tint="0.39991454817346722"/>
      </bottom>
      <diagonal/>
    </border>
    <border>
      <left/>
      <right style="medium">
        <color theme="4" tint="0.39991454817346722"/>
      </right>
      <top style="thin">
        <color theme="4" tint="0.39991454817346722"/>
      </top>
      <bottom style="medium">
        <color theme="4" tint="0.39991454817346722"/>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dashed">
        <color auto="1"/>
      </bottom>
      <diagonal/>
    </border>
    <border>
      <left style="medium">
        <color auto="1"/>
      </left>
      <right style="medium">
        <color auto="1"/>
      </right>
      <top style="dashed">
        <color auto="1"/>
      </top>
      <bottom style="dashed">
        <color auto="1"/>
      </bottom>
      <diagonal/>
    </border>
    <border>
      <left style="medium">
        <color auto="1"/>
      </left>
      <right style="medium">
        <color auto="1"/>
      </right>
      <top style="dashed">
        <color auto="1"/>
      </top>
      <bottom style="medium">
        <color auto="1"/>
      </bottom>
      <diagonal/>
    </border>
    <border>
      <left style="medium">
        <color auto="1"/>
      </left>
      <right style="medium">
        <color auto="1"/>
      </right>
      <top/>
      <bottom style="dashed">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dashed">
        <color indexed="64"/>
      </right>
      <top/>
      <bottom style="thin">
        <color indexed="64"/>
      </bottom>
      <diagonal/>
    </border>
    <border>
      <left style="dashed">
        <color indexed="64"/>
      </left>
      <right style="medium">
        <color indexed="64"/>
      </right>
      <top/>
      <bottom style="thin">
        <color indexed="64"/>
      </bottom>
      <diagonal/>
    </border>
    <border>
      <left style="medium">
        <color indexed="64"/>
      </left>
      <right style="dashed">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style="thin">
        <color indexed="64"/>
      </top>
      <bottom/>
      <diagonal/>
    </border>
    <border>
      <left style="dashed">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ashed">
        <color indexed="64"/>
      </right>
      <top/>
      <bottom/>
      <diagonal/>
    </border>
    <border>
      <left style="dashed">
        <color indexed="64"/>
      </left>
      <right style="medium">
        <color indexed="64"/>
      </right>
      <top/>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medium">
        <color rgb="FF9BC2E6"/>
      </bottom>
      <diagonal/>
    </border>
    <border>
      <left/>
      <right style="medium">
        <color rgb="FF9BC2E6"/>
      </right>
      <top/>
      <bottom style="thick">
        <color rgb="FF000000"/>
      </bottom>
      <diagonal/>
    </border>
    <border>
      <left style="medium">
        <color rgb="FF9BC2E6"/>
      </left>
      <right style="medium">
        <color rgb="FF9BC2E6"/>
      </right>
      <top style="medium">
        <color rgb="FF9BC2E6"/>
      </top>
      <bottom style="thick">
        <color rgb="FF000000"/>
      </bottom>
      <diagonal/>
    </border>
    <border>
      <left style="medium">
        <color rgb="FF9BC2E6"/>
      </left>
      <right/>
      <top style="medium">
        <color rgb="FF9BC2E6"/>
      </top>
      <bottom style="thick">
        <color rgb="FF000000"/>
      </bottom>
      <diagonal/>
    </border>
    <border>
      <left/>
      <right style="medium">
        <color rgb="FF9BC2E6"/>
      </right>
      <top style="medium">
        <color rgb="FF9BC2E6"/>
      </top>
      <bottom style="thick">
        <color rgb="FF000000"/>
      </bottom>
      <diagonal/>
    </border>
    <border>
      <left style="thick">
        <color rgb="FF000000"/>
      </left>
      <right style="medium">
        <color rgb="FF9BC2E6"/>
      </right>
      <top style="thick">
        <color rgb="FF000000"/>
      </top>
      <bottom style="thin">
        <color rgb="FF9BC2E6"/>
      </bottom>
      <diagonal/>
    </border>
    <border>
      <left style="medium">
        <color rgb="FF9BC2E6"/>
      </left>
      <right style="medium">
        <color rgb="FF9BC2E6"/>
      </right>
      <top style="thick">
        <color rgb="FF000000"/>
      </top>
      <bottom style="thin">
        <color rgb="FF9BC2E6"/>
      </bottom>
      <diagonal/>
    </border>
    <border>
      <left style="medium">
        <color rgb="FF9BC2E6"/>
      </left>
      <right style="thick">
        <color rgb="FF000000"/>
      </right>
      <top style="thick">
        <color rgb="FF000000"/>
      </top>
      <bottom style="thin">
        <color rgb="FF9BC2E6"/>
      </bottom>
      <diagonal/>
    </border>
    <border>
      <left style="thick">
        <color rgb="FF000000"/>
      </left>
      <right style="medium">
        <color rgb="FF9BC2E6"/>
      </right>
      <top style="thin">
        <color rgb="FF9BC2E6"/>
      </top>
      <bottom style="thin">
        <color rgb="FF9BC2E6"/>
      </bottom>
      <diagonal/>
    </border>
    <border>
      <left style="medium">
        <color rgb="FF9BC2E6"/>
      </left>
      <right style="medium">
        <color rgb="FF9BC2E6"/>
      </right>
      <top style="thin">
        <color rgb="FF9BC2E6"/>
      </top>
      <bottom style="thin">
        <color rgb="FF9BC2E6"/>
      </bottom>
      <diagonal/>
    </border>
    <border>
      <left style="medium">
        <color rgb="FF9BC2E6"/>
      </left>
      <right style="thick">
        <color rgb="FF000000"/>
      </right>
      <top style="thin">
        <color rgb="FF9BC2E6"/>
      </top>
      <bottom style="thin">
        <color rgb="FF9BC2E6"/>
      </bottom>
      <diagonal/>
    </border>
    <border>
      <left style="thick">
        <color rgb="FF000000"/>
      </left>
      <right style="medium">
        <color rgb="FF9BC2E6"/>
      </right>
      <top style="thin">
        <color rgb="FF9BC2E6"/>
      </top>
      <bottom style="thick">
        <color rgb="FF000000"/>
      </bottom>
      <diagonal/>
    </border>
    <border>
      <left style="medium">
        <color rgb="FF9BC2E6"/>
      </left>
      <right style="medium">
        <color rgb="FF9BC2E6"/>
      </right>
      <top style="thin">
        <color rgb="FF9BC2E6"/>
      </top>
      <bottom style="thick">
        <color rgb="FF000000"/>
      </bottom>
      <diagonal/>
    </border>
    <border>
      <left style="medium">
        <color rgb="FF9BC2E6"/>
      </left>
      <right style="thick">
        <color rgb="FF000000"/>
      </right>
      <top style="thin">
        <color rgb="FF9BC2E6"/>
      </top>
      <bottom style="thick">
        <color rgb="FF000000"/>
      </bottom>
      <diagonal/>
    </border>
    <border>
      <left style="medium">
        <color rgb="FF9BC2E6"/>
      </left>
      <right style="medium">
        <color rgb="FF9BC2E6"/>
      </right>
      <top style="thick">
        <color rgb="FF000000"/>
      </top>
      <bottom/>
      <diagonal/>
    </border>
    <border>
      <left style="medium">
        <color rgb="FF9BC2E6"/>
      </left>
      <right style="medium">
        <color rgb="FF9BC2E6"/>
      </right>
      <top/>
      <bottom style="thin">
        <color rgb="FF9BC2E6"/>
      </bottom>
      <diagonal/>
    </border>
  </borders>
  <cellStyleXfs count="7">
    <xf numFmtId="0" fontId="0" fillId="0" borderId="0"/>
    <xf numFmtId="9" fontId="1" fillId="0" borderId="0" applyFont="0" applyFill="0" applyBorder="0" applyAlignment="0" applyProtection="0"/>
    <xf numFmtId="41" fontId="1" fillId="0" borderId="0" applyFont="0" applyFill="0" applyBorder="0" applyAlignment="0" applyProtection="0"/>
    <xf numFmtId="0" fontId="10" fillId="0" borderId="0"/>
    <xf numFmtId="0" fontId="11" fillId="0" borderId="0"/>
    <xf numFmtId="0" fontId="40" fillId="0" borderId="0"/>
    <xf numFmtId="0" fontId="48" fillId="0" borderId="0" applyNumberFormat="0" applyFill="0" applyBorder="0" applyAlignment="0" applyProtection="0"/>
  </cellStyleXfs>
  <cellXfs count="1025">
    <xf numFmtId="0" fontId="0" fillId="0" borderId="0" xfId="0"/>
    <xf numFmtId="0" fontId="2" fillId="2" borderId="0" xfId="0" applyFont="1" applyFill="1"/>
    <xf numFmtId="0" fontId="2" fillId="2" borderId="0" xfId="0" applyFont="1" applyFill="1" applyProtection="1"/>
    <xf numFmtId="0" fontId="2" fillId="2" borderId="0" xfId="0" applyFont="1" applyFill="1" applyBorder="1" applyProtection="1"/>
    <xf numFmtId="0" fontId="2" fillId="2" borderId="0" xfId="0" applyFont="1" applyFill="1" applyBorder="1"/>
    <xf numFmtId="0" fontId="8" fillId="0" borderId="0" xfId="0" applyFont="1" applyAlignment="1">
      <alignment horizontal="left" vertical="center"/>
    </xf>
    <xf numFmtId="0" fontId="9" fillId="0" borderId="0" xfId="0" applyFont="1" applyAlignment="1">
      <alignment horizontal="left" vertical="center"/>
    </xf>
    <xf numFmtId="0" fontId="0" fillId="0" borderId="0" xfId="0" applyAlignment="1">
      <alignment horizontal="left"/>
    </xf>
    <xf numFmtId="0" fontId="2" fillId="2" borderId="2" xfId="0" applyFont="1" applyFill="1" applyBorder="1" applyAlignment="1" applyProtection="1">
      <protection locked="0"/>
    </xf>
    <xf numFmtId="0" fontId="0" fillId="0" borderId="0" xfId="0" applyAlignment="1">
      <alignment horizontal="center" vertical="center"/>
    </xf>
    <xf numFmtId="0" fontId="0" fillId="0" borderId="0" xfId="0" applyAlignment="1">
      <alignment vertical="center"/>
    </xf>
    <xf numFmtId="0" fontId="0" fillId="0" borderId="0" xfId="0" applyFont="1" applyAlignment="1">
      <alignment horizontal="center" vertical="center"/>
    </xf>
    <xf numFmtId="0" fontId="0" fillId="0" borderId="0" xfId="0" applyFont="1"/>
    <xf numFmtId="0" fontId="0" fillId="0" borderId="2" xfId="0" applyFill="1" applyBorder="1" applyAlignment="1" applyProtection="1">
      <alignment horizontal="justify" vertical="center" wrapText="1"/>
      <protection locked="0"/>
    </xf>
    <xf numFmtId="0" fontId="10" fillId="0" borderId="0" xfId="3" applyFont="1" applyAlignment="1">
      <alignment wrapText="1"/>
    </xf>
    <xf numFmtId="0" fontId="14" fillId="0" borderId="0" xfId="3" applyFont="1" applyAlignment="1">
      <alignment vertical="center" wrapText="1"/>
    </xf>
    <xf numFmtId="0" fontId="13" fillId="0" borderId="0" xfId="4" applyFont="1" applyAlignment="1">
      <alignment vertical="center" wrapText="1"/>
    </xf>
    <xf numFmtId="0" fontId="0" fillId="0" borderId="0" xfId="0" applyAlignment="1">
      <alignment wrapText="1"/>
    </xf>
    <xf numFmtId="0" fontId="12" fillId="0" borderId="0" xfId="4" applyFont="1" applyAlignment="1">
      <alignment horizontal="center" wrapText="1"/>
    </xf>
    <xf numFmtId="0" fontId="13" fillId="0" borderId="0" xfId="4" applyFont="1" applyFill="1" applyAlignment="1">
      <alignment vertical="center" wrapText="1"/>
    </xf>
    <xf numFmtId="0" fontId="10" fillId="0" borderId="0" xfId="3" applyAlignment="1">
      <alignment wrapText="1"/>
    </xf>
    <xf numFmtId="0" fontId="3" fillId="3" borderId="32" xfId="0" applyFont="1" applyFill="1" applyBorder="1" applyAlignment="1" applyProtection="1">
      <alignment horizontal="center" vertical="center"/>
    </xf>
    <xf numFmtId="0" fontId="0" fillId="0" borderId="33" xfId="0" applyBorder="1"/>
    <xf numFmtId="0" fontId="0" fillId="0" borderId="34" xfId="0" applyBorder="1"/>
    <xf numFmtId="0" fontId="15" fillId="0" borderId="0" xfId="0" applyFont="1"/>
    <xf numFmtId="0" fontId="0" fillId="7" borderId="0" xfId="0" applyFill="1" applyBorder="1" applyProtection="1"/>
    <xf numFmtId="0" fontId="2" fillId="7" borderId="0" xfId="0" applyFont="1" applyFill="1" applyBorder="1" applyProtection="1"/>
    <xf numFmtId="0" fontId="2" fillId="7" borderId="3" xfId="0" applyFont="1" applyFill="1" applyBorder="1" applyProtection="1"/>
    <xf numFmtId="0" fontId="2" fillId="7" borderId="0" xfId="0" applyFont="1" applyFill="1" applyProtection="1"/>
    <xf numFmtId="0" fontId="4" fillId="7" borderId="0" xfId="0" applyFont="1" applyFill="1" applyBorder="1" applyAlignment="1" applyProtection="1">
      <alignment horizontal="right" vertical="center" wrapText="1"/>
    </xf>
    <xf numFmtId="0" fontId="4" fillId="7" borderId="0" xfId="0" applyFont="1" applyFill="1" applyBorder="1" applyAlignment="1" applyProtection="1"/>
    <xf numFmtId="0" fontId="6" fillId="7" borderId="0" xfId="0" applyFont="1" applyFill="1" applyBorder="1" applyProtection="1"/>
    <xf numFmtId="0" fontId="4" fillId="7" borderId="0" xfId="0" applyFont="1" applyFill="1" applyBorder="1" applyAlignment="1" applyProtection="1">
      <alignment horizontal="right"/>
    </xf>
    <xf numFmtId="0" fontId="2" fillId="7" borderId="0" xfId="2" applyNumberFormat="1" applyFont="1" applyFill="1" applyBorder="1" applyAlignment="1" applyProtection="1">
      <alignment horizontal="center" wrapText="1"/>
    </xf>
    <xf numFmtId="0" fontId="0" fillId="7" borderId="0" xfId="0" applyFill="1" applyProtection="1"/>
    <xf numFmtId="0" fontId="15" fillId="7" borderId="0" xfId="0" applyFont="1" applyFill="1" applyProtection="1"/>
    <xf numFmtId="0" fontId="15" fillId="7" borderId="0" xfId="0" applyFont="1" applyFill="1" applyBorder="1" applyProtection="1"/>
    <xf numFmtId="0" fontId="3" fillId="7" borderId="0" xfId="0" applyFont="1" applyFill="1" applyAlignment="1" applyProtection="1"/>
    <xf numFmtId="0" fontId="15" fillId="7" borderId="0" xfId="0" applyFont="1" applyFill="1" applyBorder="1" applyAlignment="1" applyProtection="1"/>
    <xf numFmtId="0" fontId="3" fillId="7" borderId="0" xfId="0" applyFont="1" applyFill="1" applyProtection="1"/>
    <xf numFmtId="0" fontId="7" fillId="7" borderId="0" xfId="0" applyFont="1" applyFill="1" applyAlignment="1" applyProtection="1">
      <alignment horizontal="center"/>
    </xf>
    <xf numFmtId="0" fontId="2" fillId="7" borderId="16" xfId="2" applyNumberFormat="1" applyFont="1" applyFill="1" applyBorder="1" applyAlignment="1" applyProtection="1">
      <alignment horizontal="center" vertical="center"/>
    </xf>
    <xf numFmtId="0" fontId="2" fillId="7" borderId="7" xfId="2" applyNumberFormat="1" applyFont="1" applyFill="1" applyBorder="1" applyAlignment="1" applyProtection="1">
      <alignment vertical="center"/>
    </xf>
    <xf numFmtId="0" fontId="2" fillId="7" borderId="16" xfId="1" applyNumberFormat="1" applyFont="1" applyFill="1" applyBorder="1" applyAlignment="1" applyProtection="1">
      <alignment horizontal="center" vertical="center"/>
    </xf>
    <xf numFmtId="0" fontId="2" fillId="7" borderId="18" xfId="1" applyNumberFormat="1" applyFont="1" applyFill="1" applyBorder="1" applyAlignment="1" applyProtection="1">
      <alignment horizontal="center" vertical="center"/>
    </xf>
    <xf numFmtId="0" fontId="2" fillId="7" borderId="27" xfId="2" applyNumberFormat="1" applyFont="1" applyFill="1" applyBorder="1" applyAlignment="1" applyProtection="1">
      <alignment vertical="center"/>
    </xf>
    <xf numFmtId="0" fontId="2" fillId="7" borderId="20" xfId="1" applyNumberFormat="1" applyFont="1" applyFill="1" applyBorder="1" applyAlignment="1" applyProtection="1">
      <alignment horizontal="center" vertical="center"/>
    </xf>
    <xf numFmtId="0" fontId="2" fillId="7" borderId="11" xfId="2" applyNumberFormat="1" applyFont="1" applyFill="1" applyBorder="1" applyAlignment="1" applyProtection="1">
      <alignment vertical="center"/>
    </xf>
    <xf numFmtId="0" fontId="2" fillId="2" borderId="0" xfId="0" applyFont="1" applyFill="1" applyAlignment="1" applyProtection="1">
      <alignment vertical="center"/>
    </xf>
    <xf numFmtId="0" fontId="17" fillId="2" borderId="0" xfId="0" applyFont="1" applyFill="1" applyAlignment="1" applyProtection="1">
      <alignment horizontal="right" vertical="center"/>
    </xf>
    <xf numFmtId="0" fontId="4" fillId="2" borderId="0" xfId="0" applyFont="1" applyFill="1" applyAlignment="1" applyProtection="1">
      <alignment horizontal="center" vertical="center"/>
    </xf>
    <xf numFmtId="0" fontId="3" fillId="3" borderId="32" xfId="0" applyFont="1" applyFill="1" applyBorder="1" applyAlignment="1" applyProtection="1">
      <alignment horizontal="center" vertical="center" wrapText="1"/>
    </xf>
    <xf numFmtId="0" fontId="3" fillId="5" borderId="32" xfId="0" applyFont="1" applyFill="1" applyBorder="1" applyAlignment="1" applyProtection="1">
      <alignment horizontal="center" vertical="center"/>
    </xf>
    <xf numFmtId="0" fontId="3" fillId="6" borderId="32" xfId="0" applyFont="1" applyFill="1" applyBorder="1" applyAlignment="1" applyProtection="1">
      <alignment horizontal="center" vertical="center"/>
    </xf>
    <xf numFmtId="0" fontId="3" fillId="4" borderId="32" xfId="0" applyFont="1" applyFill="1" applyBorder="1" applyAlignment="1" applyProtection="1">
      <alignment horizontal="center" vertical="center" wrapText="1"/>
    </xf>
    <xf numFmtId="0" fontId="10" fillId="0" borderId="2" xfId="3" applyFont="1" applyBorder="1" applyAlignment="1">
      <alignment vertical="center"/>
    </xf>
    <xf numFmtId="0" fontId="0" fillId="0" borderId="2" xfId="0" applyBorder="1" applyAlignment="1">
      <alignment vertical="center" wrapText="1"/>
    </xf>
    <xf numFmtId="0" fontId="0" fillId="0" borderId="2" xfId="0" applyFill="1" applyBorder="1" applyAlignment="1" applyProtection="1">
      <alignment horizontal="justify" vertical="center"/>
      <protection locked="0"/>
    </xf>
    <xf numFmtId="0" fontId="0" fillId="0" borderId="2" xfId="0" applyBorder="1"/>
    <xf numFmtId="0" fontId="0" fillId="0" borderId="2" xfId="0" applyFill="1" applyBorder="1" applyAlignment="1" applyProtection="1">
      <alignment horizontal="justify" vertical="center" wrapText="1" readingOrder="1"/>
      <protection locked="0"/>
    </xf>
    <xf numFmtId="0" fontId="0" fillId="0" borderId="2" xfId="0" applyBorder="1" applyAlignment="1">
      <alignment vertical="center"/>
    </xf>
    <xf numFmtId="0" fontId="0" fillId="8" borderId="0" xfId="0" applyFill="1" applyAlignment="1">
      <alignment horizontal="center" vertical="center"/>
    </xf>
    <xf numFmtId="0" fontId="0" fillId="8" borderId="0" xfId="0" applyFill="1"/>
    <xf numFmtId="0" fontId="3" fillId="8" borderId="32" xfId="0" applyFont="1" applyFill="1" applyBorder="1" applyAlignment="1" applyProtection="1">
      <alignment horizontal="center" vertical="center" wrapText="1"/>
    </xf>
    <xf numFmtId="0" fontId="3" fillId="8" borderId="32" xfId="0" applyFont="1" applyFill="1" applyBorder="1" applyAlignment="1" applyProtection="1">
      <alignment horizontal="center" vertical="center"/>
    </xf>
    <xf numFmtId="0" fontId="0" fillId="8" borderId="2" xfId="0" applyFont="1" applyFill="1" applyBorder="1"/>
    <xf numFmtId="0" fontId="0" fillId="8" borderId="0" xfId="0" applyFont="1" applyFill="1"/>
    <xf numFmtId="0" fontId="0" fillId="3" borderId="0" xfId="0" applyFill="1" applyAlignment="1">
      <alignment horizontal="center" vertical="center"/>
    </xf>
    <xf numFmtId="0" fontId="0" fillId="3" borderId="0" xfId="0" applyFill="1"/>
    <xf numFmtId="0" fontId="0" fillId="3" borderId="2" xfId="0" applyFont="1" applyFill="1" applyBorder="1"/>
    <xf numFmtId="0" fontId="0" fillId="3" borderId="2" xfId="0" applyFont="1" applyFill="1" applyBorder="1" applyAlignment="1">
      <alignment wrapText="1"/>
    </xf>
    <xf numFmtId="0" fontId="0" fillId="3" borderId="2" xfId="0" applyFont="1" applyFill="1" applyBorder="1" applyAlignment="1">
      <alignment vertical="center" wrapText="1"/>
    </xf>
    <xf numFmtId="41" fontId="0" fillId="3" borderId="2" xfId="2" applyFont="1" applyFill="1" applyBorder="1" applyAlignment="1">
      <alignment horizontal="center" vertical="center"/>
    </xf>
    <xf numFmtId="0" fontId="0" fillId="3" borderId="2" xfId="0" applyFill="1" applyBorder="1"/>
    <xf numFmtId="9" fontId="0" fillId="3" borderId="2" xfId="0" applyNumberFormat="1" applyFill="1" applyBorder="1"/>
    <xf numFmtId="0" fontId="0" fillId="3" borderId="2" xfId="0" applyFont="1" applyFill="1" applyBorder="1" applyAlignment="1">
      <alignment horizontal="left" wrapText="1"/>
    </xf>
    <xf numFmtId="0" fontId="0" fillId="3" borderId="2" xfId="0" applyFont="1" applyFill="1" applyBorder="1" applyAlignment="1">
      <alignment horizontal="center" wrapText="1"/>
    </xf>
    <xf numFmtId="0" fontId="0" fillId="9" borderId="0" xfId="0" applyFill="1" applyAlignment="1">
      <alignment horizontal="center" vertical="center"/>
    </xf>
    <xf numFmtId="0" fontId="0" fillId="9" borderId="0" xfId="0" applyFill="1"/>
    <xf numFmtId="0" fontId="3" fillId="9" borderId="32" xfId="0" applyFont="1" applyFill="1" applyBorder="1" applyAlignment="1" applyProtection="1">
      <alignment horizontal="center" vertical="center"/>
    </xf>
    <xf numFmtId="0" fontId="15" fillId="9" borderId="2" xfId="0" applyFont="1" applyFill="1" applyBorder="1" applyAlignment="1">
      <alignment horizontal="left" vertical="center"/>
    </xf>
    <xf numFmtId="0" fontId="0" fillId="9" borderId="2" xfId="0" applyFont="1" applyFill="1" applyBorder="1" applyAlignment="1">
      <alignment wrapText="1"/>
    </xf>
    <xf numFmtId="0" fontId="0" fillId="9" borderId="2" xfId="0" applyFont="1" applyFill="1" applyBorder="1" applyAlignment="1">
      <alignment horizontal="left" vertical="center"/>
    </xf>
    <xf numFmtId="0" fontId="0" fillId="9" borderId="2" xfId="0" applyFill="1" applyBorder="1"/>
    <xf numFmtId="0" fontId="0" fillId="10" borderId="0" xfId="0" applyFill="1" applyAlignment="1">
      <alignment horizontal="center" vertical="center"/>
    </xf>
    <xf numFmtId="0" fontId="0" fillId="10" borderId="0" xfId="0" applyFill="1"/>
    <xf numFmtId="0" fontId="3" fillId="10" borderId="32" xfId="0" applyFont="1" applyFill="1" applyBorder="1" applyAlignment="1" applyProtection="1">
      <alignment horizontal="center" vertical="center"/>
    </xf>
    <xf numFmtId="0" fontId="0" fillId="10" borderId="2" xfId="0" applyFont="1" applyFill="1" applyBorder="1" applyAlignment="1">
      <alignment horizontal="center" wrapText="1"/>
    </xf>
    <xf numFmtId="0" fontId="0" fillId="10" borderId="2" xfId="1" applyNumberFormat="1" applyFont="1" applyFill="1" applyBorder="1" applyAlignment="1">
      <alignment horizontal="center"/>
    </xf>
    <xf numFmtId="0" fontId="0" fillId="10" borderId="2" xfId="0" applyFill="1" applyBorder="1"/>
    <xf numFmtId="3" fontId="0" fillId="10" borderId="2" xfId="0" applyNumberFormat="1" applyFill="1" applyBorder="1"/>
    <xf numFmtId="0" fontId="0" fillId="11" borderId="0" xfId="0" applyFill="1" applyAlignment="1">
      <alignment horizontal="center" vertical="center"/>
    </xf>
    <xf numFmtId="0" fontId="3" fillId="11" borderId="32" xfId="0" applyFont="1" applyFill="1" applyBorder="1" applyAlignment="1" applyProtection="1">
      <alignment horizontal="center" vertical="center"/>
    </xf>
    <xf numFmtId="0" fontId="0" fillId="11" borderId="2" xfId="1" applyNumberFormat="1" applyFont="1" applyFill="1" applyBorder="1" applyAlignment="1">
      <alignment horizontal="center"/>
    </xf>
    <xf numFmtId="0" fontId="0" fillId="11" borderId="2" xfId="0" applyFill="1" applyBorder="1"/>
    <xf numFmtId="3" fontId="0" fillId="11" borderId="2" xfId="0" applyNumberFormat="1" applyFill="1" applyBorder="1"/>
    <xf numFmtId="0" fontId="0" fillId="11" borderId="0" xfId="0" applyFill="1"/>
    <xf numFmtId="0" fontId="0" fillId="5" borderId="0" xfId="0" applyFill="1" applyAlignment="1">
      <alignment horizontal="center" vertical="center"/>
    </xf>
    <xf numFmtId="0" fontId="0" fillId="5" borderId="2" xfId="1" applyNumberFormat="1" applyFont="1" applyFill="1" applyBorder="1" applyAlignment="1">
      <alignment horizontal="center"/>
    </xf>
    <xf numFmtId="0" fontId="0" fillId="5" borderId="2" xfId="0" applyFill="1" applyBorder="1"/>
    <xf numFmtId="3" fontId="0" fillId="5" borderId="2" xfId="0" applyNumberFormat="1" applyFill="1" applyBorder="1"/>
    <xf numFmtId="0" fontId="0" fillId="5" borderId="0" xfId="0" applyFill="1"/>
    <xf numFmtId="0" fontId="0" fillId="6" borderId="0" xfId="0" applyFill="1" applyAlignment="1">
      <alignment horizontal="center" vertical="center"/>
    </xf>
    <xf numFmtId="0" fontId="0" fillId="6" borderId="2" xfId="1" applyNumberFormat="1" applyFont="1" applyFill="1" applyBorder="1" applyAlignment="1">
      <alignment horizontal="center"/>
    </xf>
    <xf numFmtId="0" fontId="0" fillId="6" borderId="2" xfId="0" applyFill="1" applyBorder="1"/>
    <xf numFmtId="0" fontId="2" fillId="6" borderId="0" xfId="0" applyFont="1" applyFill="1" applyBorder="1" applyAlignment="1" applyProtection="1">
      <alignment horizontal="center"/>
    </xf>
    <xf numFmtId="0" fontId="0" fillId="4" borderId="0" xfId="0" applyFill="1" applyAlignment="1">
      <alignment horizontal="center" vertical="center"/>
    </xf>
    <xf numFmtId="0" fontId="0" fillId="4" borderId="2" xfId="1" applyNumberFormat="1" applyFont="1" applyFill="1" applyBorder="1" applyAlignment="1">
      <alignment horizontal="left"/>
    </xf>
    <xf numFmtId="0" fontId="0" fillId="4" borderId="2" xfId="1" applyNumberFormat="1" applyFont="1" applyFill="1" applyBorder="1" applyAlignment="1">
      <alignment horizontal="center"/>
    </xf>
    <xf numFmtId="0" fontId="0" fillId="4" borderId="2" xfId="0" applyFill="1" applyBorder="1"/>
    <xf numFmtId="0" fontId="0" fillId="4" borderId="2" xfId="0" applyFill="1" applyBorder="1" applyAlignment="1">
      <alignment wrapText="1"/>
    </xf>
    <xf numFmtId="0" fontId="0" fillId="4" borderId="2" xfId="0" applyFill="1" applyBorder="1" applyAlignment="1"/>
    <xf numFmtId="0" fontId="0" fillId="4" borderId="0" xfId="0" applyFill="1"/>
    <xf numFmtId="0" fontId="2" fillId="4" borderId="0" xfId="0" applyFont="1" applyFill="1" applyBorder="1" applyAlignment="1" applyProtection="1">
      <protection locked="0"/>
    </xf>
    <xf numFmtId="0" fontId="2" fillId="4" borderId="0" xfId="0" applyFont="1" applyFill="1" applyBorder="1" applyAlignment="1" applyProtection="1">
      <alignment horizontal="center"/>
    </xf>
    <xf numFmtId="0" fontId="2" fillId="7" borderId="38" xfId="0" applyFont="1" applyFill="1" applyBorder="1" applyProtection="1"/>
    <xf numFmtId="9" fontId="0" fillId="3" borderId="2" xfId="2" applyNumberFormat="1" applyFont="1" applyFill="1" applyBorder="1" applyAlignment="1">
      <alignment horizontal="center" vertical="center"/>
    </xf>
    <xf numFmtId="0" fontId="2" fillId="7" borderId="0" xfId="0" applyFont="1" applyFill="1" applyBorder="1" applyAlignment="1" applyProtection="1">
      <alignment vertical="top" wrapText="1"/>
    </xf>
    <xf numFmtId="2" fontId="2" fillId="7" borderId="17" xfId="1" applyNumberFormat="1" applyFont="1" applyFill="1" applyBorder="1" applyAlignment="1" applyProtection="1">
      <alignment horizontal="center" vertical="center"/>
    </xf>
    <xf numFmtId="2" fontId="2" fillId="7" borderId="19" xfId="1" applyNumberFormat="1" applyFont="1" applyFill="1" applyBorder="1" applyAlignment="1" applyProtection="1">
      <alignment horizontal="center" vertical="center"/>
    </xf>
    <xf numFmtId="2" fontId="2" fillId="7" borderId="15" xfId="1" applyNumberFormat="1" applyFont="1" applyFill="1" applyBorder="1" applyAlignment="1" applyProtection="1">
      <alignment horizontal="center" vertical="center"/>
    </xf>
    <xf numFmtId="2" fontId="2" fillId="7" borderId="23" xfId="2" applyNumberFormat="1" applyFont="1" applyFill="1" applyBorder="1" applyAlignment="1" applyProtection="1">
      <alignment horizontal="right" vertical="center"/>
    </xf>
    <xf numFmtId="2" fontId="2" fillId="7" borderId="25" xfId="2" applyNumberFormat="1" applyFont="1" applyFill="1" applyBorder="1" applyAlignment="1" applyProtection="1">
      <alignment vertical="center"/>
    </xf>
    <xf numFmtId="2" fontId="2" fillId="7" borderId="30" xfId="2" applyNumberFormat="1" applyFont="1" applyFill="1" applyBorder="1" applyAlignment="1" applyProtection="1">
      <alignment vertical="center"/>
    </xf>
    <xf numFmtId="0" fontId="3" fillId="4" borderId="32" xfId="0" applyFont="1" applyFill="1" applyBorder="1" applyAlignment="1" applyProtection="1">
      <alignment horizontal="center" vertical="center"/>
    </xf>
    <xf numFmtId="0" fontId="0" fillId="4" borderId="0" xfId="0" applyFill="1" applyAlignment="1"/>
    <xf numFmtId="0" fontId="2" fillId="4" borderId="0" xfId="0" applyFont="1" applyFill="1" applyAlignment="1"/>
    <xf numFmtId="0" fontId="19" fillId="7" borderId="0" xfId="0" applyFont="1" applyFill="1" applyAlignment="1" applyProtection="1">
      <alignment horizontal="right"/>
    </xf>
    <xf numFmtId="0" fontId="4" fillId="7" borderId="0" xfId="0" applyFont="1" applyFill="1" applyBorder="1" applyAlignment="1" applyProtection="1">
      <alignment horizontal="center" vertical="center" wrapText="1"/>
    </xf>
    <xf numFmtId="0" fontId="15" fillId="0" borderId="0" xfId="0" applyFont="1" applyAlignment="1">
      <alignment horizontal="center"/>
    </xf>
    <xf numFmtId="0" fontId="7" fillId="2" borderId="2" xfId="0" applyFont="1" applyFill="1" applyBorder="1" applyAlignment="1" applyProtection="1">
      <alignment vertical="center" wrapText="1"/>
      <protection locked="0"/>
    </xf>
    <xf numFmtId="0" fontId="0" fillId="12" borderId="0" xfId="0" applyFill="1"/>
    <xf numFmtId="2" fontId="2" fillId="7" borderId="25" xfId="2" applyNumberFormat="1" applyFont="1" applyFill="1" applyBorder="1" applyAlignment="1" applyProtection="1">
      <alignment horizontal="right" vertical="center"/>
    </xf>
    <xf numFmtId="0" fontId="0" fillId="10" borderId="2" xfId="0" applyFill="1" applyBorder="1" applyAlignment="1">
      <alignment horizontal="center"/>
    </xf>
    <xf numFmtId="0" fontId="0" fillId="13" borderId="0" xfId="0" applyFill="1"/>
    <xf numFmtId="0" fontId="0" fillId="13" borderId="0" xfId="0" applyFill="1" applyProtection="1">
      <protection locked="0"/>
    </xf>
    <xf numFmtId="0" fontId="4" fillId="2" borderId="0" xfId="0" applyFont="1" applyFill="1" applyAlignment="1" applyProtection="1"/>
    <xf numFmtId="0" fontId="4" fillId="2" borderId="0" xfId="0" applyFont="1" applyFill="1" applyAlignment="1" applyProtection="1">
      <protection locked="0"/>
    </xf>
    <xf numFmtId="0" fontId="2" fillId="2" borderId="0" xfId="0" applyFont="1" applyFill="1" applyProtection="1">
      <protection locked="0"/>
    </xf>
    <xf numFmtId="0" fontId="0" fillId="12" borderId="2" xfId="0" applyFill="1" applyBorder="1" applyAlignment="1">
      <alignment vertical="center" wrapText="1"/>
    </xf>
    <xf numFmtId="0" fontId="0" fillId="8" borderId="2" xfId="0" applyFont="1" applyFill="1" applyBorder="1" applyAlignment="1">
      <alignment vertical="center"/>
    </xf>
    <xf numFmtId="0" fontId="0" fillId="3" borderId="2" xfId="0" applyFill="1" applyBorder="1" applyAlignment="1">
      <alignment vertical="center"/>
    </xf>
    <xf numFmtId="0" fontId="0" fillId="9" borderId="2" xfId="0" applyFont="1" applyFill="1" applyBorder="1" applyAlignment="1">
      <alignment vertical="center" wrapText="1"/>
    </xf>
    <xf numFmtId="0" fontId="0" fillId="10" borderId="2" xfId="0" applyFill="1" applyBorder="1" applyAlignment="1">
      <alignment vertical="center"/>
    </xf>
    <xf numFmtId="0" fontId="0" fillId="11" borderId="2" xfId="0" applyFill="1" applyBorder="1" applyAlignment="1">
      <alignment vertical="center"/>
    </xf>
    <xf numFmtId="0" fontId="0" fillId="5" borderId="2" xfId="0" applyFill="1" applyBorder="1" applyAlignment="1">
      <alignment vertical="center"/>
    </xf>
    <xf numFmtId="0" fontId="0" fillId="6" borderId="2" xfId="0" applyFill="1" applyBorder="1" applyAlignment="1">
      <alignment vertical="center"/>
    </xf>
    <xf numFmtId="0" fontId="0" fillId="4" borderId="2" xfId="0" applyFill="1" applyBorder="1" applyAlignment="1">
      <alignment vertical="center"/>
    </xf>
    <xf numFmtId="0" fontId="0" fillId="0" borderId="0" xfId="0" applyAlignment="1" applyProtection="1">
      <alignment horizontal="center"/>
      <protection hidden="1"/>
    </xf>
    <xf numFmtId="0" fontId="0" fillId="0" borderId="0" xfId="0" applyAlignment="1" applyProtection="1">
      <alignment wrapText="1"/>
      <protection locked="0" hidden="1"/>
    </xf>
    <xf numFmtId="0" fontId="22" fillId="16" borderId="0" xfId="0" applyFont="1" applyFill="1" applyAlignment="1" applyProtection="1">
      <alignment horizontal="center"/>
      <protection locked="0" hidden="1"/>
    </xf>
    <xf numFmtId="9" fontId="0" fillId="0" borderId="0" xfId="1" applyNumberFormat="1" applyFont="1" applyAlignment="1" applyProtection="1">
      <alignment wrapText="1"/>
      <protection locked="0" hidden="1"/>
    </xf>
    <xf numFmtId="0" fontId="0" fillId="0" borderId="0" xfId="0" applyAlignment="1" applyProtection="1">
      <alignment horizontal="center"/>
      <protection locked="0" hidden="1"/>
    </xf>
    <xf numFmtId="0" fontId="23" fillId="0" borderId="0" xfId="0" applyFont="1" applyAlignment="1" applyProtection="1">
      <alignment horizontal="center"/>
      <protection locked="0" hidden="1"/>
    </xf>
    <xf numFmtId="0" fontId="0" fillId="0" borderId="0" xfId="0" applyAlignment="1"/>
    <xf numFmtId="0" fontId="0" fillId="0" borderId="0" xfId="0" pivotButton="1" applyAlignment="1">
      <alignment horizontal="center"/>
    </xf>
    <xf numFmtId="0" fontId="0" fillId="0" borderId="0" xfId="0" pivotButton="1"/>
    <xf numFmtId="0" fontId="0" fillId="0" borderId="0" xfId="0" applyNumberFormat="1"/>
    <xf numFmtId="0" fontId="25" fillId="0" borderId="0" xfId="0" applyFont="1" applyAlignment="1" applyProtection="1">
      <alignment horizontal="center" vertical="center"/>
      <protection hidden="1"/>
    </xf>
    <xf numFmtId="0" fontId="25" fillId="0" borderId="0" xfId="0" applyFont="1" applyProtection="1">
      <protection locked="0"/>
    </xf>
    <xf numFmtId="0" fontId="25" fillId="0" borderId="0" xfId="0" applyFont="1"/>
    <xf numFmtId="0" fontId="29" fillId="2" borderId="0" xfId="0" applyFont="1" applyFill="1" applyProtection="1">
      <protection hidden="1"/>
    </xf>
    <xf numFmtId="0" fontId="25" fillId="0" borderId="0" xfId="0" applyFont="1" applyAlignment="1" applyProtection="1">
      <alignment horizontal="center" vertical="center" wrapText="1"/>
      <protection hidden="1"/>
    </xf>
    <xf numFmtId="0" fontId="29" fillId="18" borderId="0" xfId="0" applyFont="1" applyFill="1" applyBorder="1" applyAlignment="1" applyProtection="1">
      <alignment horizontal="center"/>
      <protection hidden="1"/>
    </xf>
    <xf numFmtId="0" fontId="25" fillId="0" borderId="0" xfId="0" applyFont="1" applyProtection="1">
      <protection hidden="1"/>
    </xf>
    <xf numFmtId="0" fontId="29" fillId="2" borderId="0" xfId="0" applyFont="1" applyFill="1" applyAlignment="1" applyProtection="1">
      <alignment horizontal="center"/>
      <protection hidden="1"/>
    </xf>
    <xf numFmtId="0" fontId="25" fillId="0" borderId="0" xfId="0" applyFont="1" applyAlignment="1">
      <alignment horizontal="center" vertical="center"/>
    </xf>
    <xf numFmtId="0" fontId="26" fillId="2" borderId="0" xfId="0" applyFont="1" applyFill="1" applyAlignment="1" applyProtection="1">
      <alignment horizontal="left"/>
      <protection hidden="1"/>
    </xf>
    <xf numFmtId="0" fontId="24" fillId="0" borderId="0" xfId="0" applyFont="1" applyAlignment="1" applyProtection="1">
      <alignment horizontal="center"/>
      <protection hidden="1"/>
    </xf>
    <xf numFmtId="0" fontId="24" fillId="0" borderId="0" xfId="0" applyFont="1" applyAlignment="1" applyProtection="1">
      <alignment wrapText="1"/>
      <protection hidden="1"/>
    </xf>
    <xf numFmtId="0" fontId="28" fillId="17" borderId="40" xfId="0" applyFont="1" applyFill="1" applyBorder="1" applyAlignment="1">
      <alignment horizontal="center" wrapText="1"/>
    </xf>
    <xf numFmtId="0" fontId="28" fillId="17" borderId="41" xfId="0" applyFont="1" applyFill="1" applyBorder="1" applyAlignment="1">
      <alignment horizontal="center" wrapText="1"/>
    </xf>
    <xf numFmtId="0" fontId="28" fillId="0" borderId="42" xfId="0" applyFont="1" applyBorder="1" applyAlignment="1">
      <alignment vertical="center"/>
    </xf>
    <xf numFmtId="0" fontId="28" fillId="0" borderId="43" xfId="0" applyFont="1" applyBorder="1" applyAlignment="1">
      <alignment horizontal="center" vertical="center"/>
    </xf>
    <xf numFmtId="0" fontId="24" fillId="0" borderId="44" xfId="0" applyFont="1" applyBorder="1" applyAlignment="1">
      <alignment horizontal="center" vertical="center"/>
    </xf>
    <xf numFmtId="41" fontId="28" fillId="0" borderId="43" xfId="2" applyFont="1" applyBorder="1" applyAlignment="1">
      <alignment horizontal="center" vertical="center"/>
    </xf>
    <xf numFmtId="41" fontId="24" fillId="0" borderId="44" xfId="2" applyFont="1" applyBorder="1" applyAlignment="1">
      <alignment horizontal="center" vertical="center"/>
    </xf>
    <xf numFmtId="9" fontId="28" fillId="0" borderId="43" xfId="1" applyFont="1" applyBorder="1" applyAlignment="1">
      <alignment horizontal="center" vertical="center"/>
    </xf>
    <xf numFmtId="9" fontId="24" fillId="0" borderId="44" xfId="1" applyFont="1" applyBorder="1" applyAlignment="1">
      <alignment horizontal="center" vertical="center"/>
    </xf>
    <xf numFmtId="0" fontId="33" fillId="0" borderId="0" xfId="0" applyFont="1" applyAlignment="1" applyProtection="1">
      <alignment horizontal="center"/>
      <protection hidden="1"/>
    </xf>
    <xf numFmtId="9" fontId="0" fillId="10" borderId="2" xfId="1" applyFont="1" applyFill="1" applyBorder="1"/>
    <xf numFmtId="9" fontId="0" fillId="11" borderId="2" xfId="1" applyFont="1" applyFill="1" applyBorder="1"/>
    <xf numFmtId="9" fontId="0" fillId="5" borderId="2" xfId="1" applyFont="1" applyFill="1" applyBorder="1"/>
    <xf numFmtId="9" fontId="0" fillId="6" borderId="2" xfId="1" applyFont="1" applyFill="1" applyBorder="1"/>
    <xf numFmtId="9" fontId="0" fillId="4" borderId="2" xfId="1" applyFont="1" applyFill="1" applyBorder="1"/>
    <xf numFmtId="9" fontId="0" fillId="0" borderId="0" xfId="1" applyFont="1"/>
    <xf numFmtId="9" fontId="28" fillId="0" borderId="47" xfId="1" applyFont="1" applyBorder="1" applyAlignment="1">
      <alignment horizontal="center" vertical="center"/>
    </xf>
    <xf numFmtId="9" fontId="24" fillId="0" borderId="48" xfId="1" applyFont="1" applyBorder="1" applyAlignment="1">
      <alignment horizontal="center" vertical="center"/>
    </xf>
    <xf numFmtId="0" fontId="4" fillId="7" borderId="4" xfId="0" applyFont="1" applyFill="1" applyBorder="1" applyAlignment="1" applyProtection="1">
      <alignment horizontal="right"/>
    </xf>
    <xf numFmtId="0" fontId="4" fillId="7" borderId="21" xfId="0" applyFont="1" applyFill="1" applyBorder="1" applyAlignment="1" applyProtection="1">
      <alignment horizontal="right"/>
    </xf>
    <xf numFmtId="164" fontId="0" fillId="6" borderId="2" xfId="1" applyNumberFormat="1" applyFont="1" applyFill="1" applyBorder="1"/>
    <xf numFmtId="9" fontId="0" fillId="6" borderId="2" xfId="1" applyFont="1" applyFill="1" applyBorder="1" applyAlignment="1">
      <alignment horizontal="center"/>
    </xf>
    <xf numFmtId="0" fontId="16" fillId="12" borderId="32" xfId="0" applyFont="1" applyFill="1" applyBorder="1" applyAlignment="1" applyProtection="1">
      <alignment horizontal="center" vertical="center"/>
    </xf>
    <xf numFmtId="0" fontId="16" fillId="12" borderId="32" xfId="0" applyFont="1" applyFill="1" applyBorder="1" applyAlignment="1" applyProtection="1">
      <alignment horizontal="center" vertical="center" wrapText="1"/>
    </xf>
    <xf numFmtId="2" fontId="2" fillId="7" borderId="16" xfId="2" applyNumberFormat="1" applyFont="1" applyFill="1" applyBorder="1" applyAlignment="1" applyProtection="1">
      <alignment horizontal="center" vertical="center"/>
    </xf>
    <xf numFmtId="2" fontId="2" fillId="7" borderId="18" xfId="1" applyNumberFormat="1" applyFont="1" applyFill="1" applyBorder="1" applyAlignment="1" applyProtection="1">
      <alignment horizontal="center" vertical="center"/>
    </xf>
    <xf numFmtId="2" fontId="2" fillId="7" borderId="20" xfId="1" applyNumberFormat="1" applyFont="1" applyFill="1" applyBorder="1" applyAlignment="1" applyProtection="1">
      <alignment horizontal="center" vertical="center"/>
    </xf>
    <xf numFmtId="0" fontId="4" fillId="7" borderId="0" xfId="0" applyFont="1" applyFill="1" applyBorder="1" applyAlignment="1" applyProtection="1">
      <alignment horizontal="center" vertical="center" wrapText="1"/>
    </xf>
    <xf numFmtId="0" fontId="2" fillId="7" borderId="0" xfId="0" applyFont="1" applyFill="1" applyBorder="1" applyAlignment="1" applyProtection="1">
      <alignment horizontal="left"/>
    </xf>
    <xf numFmtId="0" fontId="0" fillId="0" borderId="2" xfId="0" applyBorder="1" applyAlignment="1">
      <alignment vertical="top" wrapText="1"/>
    </xf>
    <xf numFmtId="0" fontId="0" fillId="12" borderId="2" xfId="0" applyFill="1" applyBorder="1" applyAlignment="1">
      <alignment vertical="top" wrapText="1"/>
    </xf>
    <xf numFmtId="0" fontId="0" fillId="0" borderId="2" xfId="0" applyBorder="1" applyAlignment="1">
      <alignment vertical="top"/>
    </xf>
    <xf numFmtId="0" fontId="0" fillId="0" borderId="2" xfId="0" applyBorder="1" applyAlignment="1"/>
    <xf numFmtId="0" fontId="0" fillId="0" borderId="0" xfId="0" applyAlignment="1">
      <alignment horizontal="left" vertical="center"/>
    </xf>
    <xf numFmtId="0" fontId="0" fillId="0" borderId="2" xfId="0" applyBorder="1" applyAlignment="1">
      <alignment horizontal="center" vertical="center"/>
    </xf>
    <xf numFmtId="0" fontId="0" fillId="0" borderId="0" xfId="0" applyBorder="1"/>
    <xf numFmtId="0" fontId="2" fillId="0" borderId="0" xfId="0" applyFont="1" applyFill="1" applyBorder="1" applyProtection="1"/>
    <xf numFmtId="0" fontId="0" fillId="0" borderId="0" xfId="0" applyFill="1" applyBorder="1" applyProtection="1"/>
    <xf numFmtId="0" fontId="0" fillId="0" borderId="0" xfId="0" applyFill="1" applyProtection="1"/>
    <xf numFmtId="0" fontId="4" fillId="0" borderId="4" xfId="0" applyFont="1" applyFill="1" applyBorder="1" applyAlignment="1" applyProtection="1">
      <alignment horizontal="left"/>
    </xf>
    <xf numFmtId="0" fontId="4" fillId="0" borderId="21" xfId="0" applyFont="1" applyFill="1" applyBorder="1" applyAlignment="1" applyProtection="1">
      <alignment horizontal="left"/>
    </xf>
    <xf numFmtId="0" fontId="2" fillId="0" borderId="3" xfId="0" applyFont="1" applyFill="1" applyBorder="1" applyProtection="1"/>
    <xf numFmtId="0" fontId="2" fillId="0" borderId="0" xfId="0" applyFont="1" applyFill="1" applyBorder="1" applyAlignment="1" applyProtection="1">
      <alignment horizontal="left"/>
    </xf>
    <xf numFmtId="0" fontId="0" fillId="7" borderId="35" xfId="0" applyFill="1" applyBorder="1" applyProtection="1"/>
    <xf numFmtId="0" fontId="0" fillId="7" borderId="36" xfId="0" applyFill="1" applyBorder="1" applyProtection="1"/>
    <xf numFmtId="0" fontId="0" fillId="0" borderId="36" xfId="0" applyBorder="1"/>
    <xf numFmtId="0" fontId="2" fillId="0" borderId="38" xfId="0" applyFont="1" applyFill="1" applyBorder="1" applyProtection="1"/>
    <xf numFmtId="0" fontId="15" fillId="7" borderId="38" xfId="0" applyFont="1" applyFill="1" applyBorder="1" applyProtection="1"/>
    <xf numFmtId="0" fontId="3" fillId="7" borderId="0" xfId="0" applyFont="1" applyFill="1" applyBorder="1" applyProtection="1"/>
    <xf numFmtId="0" fontId="3" fillId="7" borderId="0" xfId="0" applyFont="1" applyFill="1" applyBorder="1" applyAlignment="1" applyProtection="1"/>
    <xf numFmtId="0" fontId="15" fillId="0" borderId="0" xfId="0" applyFont="1" applyBorder="1"/>
    <xf numFmtId="0" fontId="7" fillId="7" borderId="0" xfId="0" applyFont="1" applyFill="1" applyBorder="1" applyAlignment="1" applyProtection="1">
      <alignment horizontal="center"/>
    </xf>
    <xf numFmtId="0" fontId="2" fillId="2" borderId="38" xfId="0" applyFont="1" applyFill="1" applyBorder="1" applyAlignment="1" applyProtection="1">
      <alignment vertical="center"/>
    </xf>
    <xf numFmtId="0" fontId="2" fillId="2" borderId="0" xfId="0" applyFont="1" applyFill="1" applyBorder="1" applyAlignment="1" applyProtection="1">
      <alignment vertical="center"/>
    </xf>
    <xf numFmtId="0" fontId="17" fillId="2" borderId="0" xfId="0" applyFont="1" applyFill="1" applyBorder="1" applyAlignment="1" applyProtection="1">
      <alignment horizontal="right" vertical="center"/>
    </xf>
    <xf numFmtId="0" fontId="4" fillId="2" borderId="0" xfId="0" applyFont="1" applyFill="1" applyBorder="1" applyAlignment="1" applyProtection="1">
      <alignment horizontal="center" vertical="center"/>
    </xf>
    <xf numFmtId="0" fontId="19" fillId="7" borderId="0" xfId="0" applyFont="1" applyFill="1" applyBorder="1" applyAlignment="1" applyProtection="1">
      <alignment horizontal="right"/>
    </xf>
    <xf numFmtId="0" fontId="2" fillId="7" borderId="28" xfId="0" applyFont="1" applyFill="1" applyBorder="1" applyProtection="1"/>
    <xf numFmtId="0" fontId="2" fillId="7" borderId="1" xfId="0" applyFont="1" applyFill="1" applyBorder="1" applyProtection="1"/>
    <xf numFmtId="0" fontId="2" fillId="2" borderId="1" xfId="0" applyFont="1" applyFill="1" applyBorder="1"/>
    <xf numFmtId="0" fontId="0" fillId="7" borderId="37" xfId="0" applyFill="1" applyBorder="1" applyProtection="1"/>
    <xf numFmtId="0" fontId="15" fillId="7" borderId="3" xfId="0" applyFont="1" applyFill="1" applyBorder="1" applyProtection="1"/>
    <xf numFmtId="0" fontId="2" fillId="2" borderId="3" xfId="0" applyFont="1" applyFill="1" applyBorder="1" applyProtection="1"/>
    <xf numFmtId="0" fontId="2" fillId="7" borderId="3" xfId="0" applyFont="1" applyFill="1" applyBorder="1" applyAlignment="1" applyProtection="1">
      <alignment vertical="top" wrapText="1"/>
    </xf>
    <xf numFmtId="0" fontId="2" fillId="7" borderId="39" xfId="0" applyFont="1" applyFill="1" applyBorder="1" applyProtection="1"/>
    <xf numFmtId="0" fontId="4" fillId="7" borderId="0" xfId="0" applyFont="1" applyFill="1" applyProtection="1"/>
    <xf numFmtId="164" fontId="0" fillId="11" borderId="2" xfId="1" applyNumberFormat="1" applyFont="1" applyFill="1" applyBorder="1"/>
    <xf numFmtId="0" fontId="0" fillId="8" borderId="2" xfId="0" applyFill="1" applyBorder="1"/>
    <xf numFmtId="0" fontId="0" fillId="8" borderId="0" xfId="0" applyFont="1" applyFill="1" applyBorder="1"/>
    <xf numFmtId="9" fontId="0" fillId="5" borderId="2" xfId="1" applyFont="1" applyFill="1" applyBorder="1" applyAlignment="1">
      <alignment horizontal="center"/>
    </xf>
    <xf numFmtId="0" fontId="0" fillId="5" borderId="50" xfId="1" applyNumberFormat="1" applyFont="1" applyFill="1" applyBorder="1" applyAlignment="1">
      <alignment horizontal="center"/>
    </xf>
    <xf numFmtId="164" fontId="0" fillId="5" borderId="2" xfId="0" applyNumberFormat="1" applyFill="1" applyBorder="1"/>
    <xf numFmtId="4" fontId="2" fillId="7" borderId="16" xfId="1" applyNumberFormat="1" applyFont="1" applyFill="1" applyBorder="1" applyAlignment="1" applyProtection="1">
      <alignment horizontal="center" vertical="center"/>
    </xf>
    <xf numFmtId="4" fontId="2" fillId="7" borderId="18" xfId="1" applyNumberFormat="1" applyFont="1" applyFill="1" applyBorder="1" applyAlignment="1" applyProtection="1">
      <alignment horizontal="center" vertical="center"/>
    </xf>
    <xf numFmtId="4" fontId="2" fillId="7" borderId="20" xfId="1" applyNumberFormat="1" applyFont="1" applyFill="1" applyBorder="1" applyAlignment="1" applyProtection="1">
      <alignment horizontal="center" vertical="center"/>
    </xf>
    <xf numFmtId="4" fontId="4" fillId="7" borderId="0" xfId="2" applyNumberFormat="1" applyFont="1" applyFill="1" applyBorder="1" applyAlignment="1" applyProtection="1">
      <alignment horizontal="center" wrapText="1"/>
    </xf>
    <xf numFmtId="2" fontId="4" fillId="7" borderId="0" xfId="2" applyNumberFormat="1" applyFont="1" applyFill="1" applyBorder="1" applyAlignment="1" applyProtection="1">
      <alignment horizontal="center" wrapText="1"/>
    </xf>
    <xf numFmtId="0" fontId="0" fillId="5" borderId="2" xfId="0" applyFill="1" applyBorder="1" applyAlignment="1">
      <alignment horizontal="center"/>
    </xf>
    <xf numFmtId="9" fontId="0" fillId="5" borderId="2" xfId="0" applyNumberFormat="1" applyFill="1" applyBorder="1" applyAlignment="1">
      <alignment horizontal="center"/>
    </xf>
    <xf numFmtId="0" fontId="0" fillId="5" borderId="0" xfId="0" applyFill="1" applyAlignment="1">
      <alignment horizontal="center"/>
    </xf>
    <xf numFmtId="0" fontId="0" fillId="6" borderId="2" xfId="0" applyFill="1" applyBorder="1" applyAlignment="1">
      <alignment horizontal="center"/>
    </xf>
    <xf numFmtId="9" fontId="0" fillId="6" borderId="2" xfId="0" applyNumberFormat="1" applyFill="1" applyBorder="1" applyAlignment="1">
      <alignment horizontal="center"/>
    </xf>
    <xf numFmtId="0" fontId="0" fillId="6" borderId="0" xfId="0" applyFill="1" applyAlignment="1">
      <alignment horizontal="center"/>
    </xf>
    <xf numFmtId="0" fontId="2" fillId="6" borderId="0" xfId="0" applyFont="1" applyFill="1" applyBorder="1" applyAlignment="1" applyProtection="1">
      <alignment horizontal="center" vertical="center"/>
      <protection locked="0"/>
    </xf>
    <xf numFmtId="9" fontId="0" fillId="11" borderId="2" xfId="1" applyFont="1" applyFill="1" applyBorder="1" applyAlignment="1">
      <alignment horizontal="center"/>
    </xf>
    <xf numFmtId="9" fontId="0" fillId="10" borderId="2" xfId="1" applyFont="1" applyFill="1" applyBorder="1" applyAlignment="1">
      <alignment horizontal="center"/>
    </xf>
    <xf numFmtId="0" fontId="0" fillId="10" borderId="2" xfId="0" applyFont="1" applyFill="1" applyBorder="1" applyAlignment="1">
      <alignment horizontal="center" vertical="center" wrapText="1"/>
    </xf>
    <xf numFmtId="0" fontId="10" fillId="0" borderId="2" xfId="3" applyFont="1" applyBorder="1" applyAlignment="1">
      <alignment vertical="center" wrapText="1"/>
    </xf>
    <xf numFmtId="0" fontId="0" fillId="8" borderId="2" xfId="0" applyFont="1" applyFill="1" applyBorder="1" applyAlignment="1">
      <alignment vertical="center" wrapText="1"/>
    </xf>
    <xf numFmtId="9" fontId="0" fillId="3" borderId="2" xfId="2" applyNumberFormat="1" applyFont="1" applyFill="1" applyBorder="1" applyAlignment="1">
      <alignment horizontal="center" vertical="center" wrapText="1"/>
    </xf>
    <xf numFmtId="0" fontId="15" fillId="9" borderId="2" xfId="0" applyFont="1" applyFill="1" applyBorder="1" applyAlignment="1">
      <alignment horizontal="left" vertical="center" wrapText="1"/>
    </xf>
    <xf numFmtId="0" fontId="0" fillId="10" borderId="2" xfId="0" applyFill="1" applyBorder="1" applyAlignment="1">
      <alignment vertical="center" wrapText="1"/>
    </xf>
    <xf numFmtId="0" fontId="0" fillId="4" borderId="2" xfId="1" applyNumberFormat="1" applyFont="1" applyFill="1" applyBorder="1" applyAlignment="1">
      <alignment horizontal="left" vertical="center" wrapText="1"/>
    </xf>
    <xf numFmtId="0" fontId="0" fillId="0" borderId="0" xfId="0" applyAlignment="1">
      <alignment vertical="center" wrapText="1"/>
    </xf>
    <xf numFmtId="0" fontId="0" fillId="0" borderId="0" xfId="0" applyFont="1" applyAlignment="1">
      <alignment vertical="center" wrapText="1"/>
    </xf>
    <xf numFmtId="0" fontId="0" fillId="2" borderId="0" xfId="0" applyFill="1"/>
    <xf numFmtId="0" fontId="23" fillId="0" borderId="0" xfId="0" applyFont="1" applyAlignment="1" applyProtection="1">
      <alignment horizontal="center"/>
      <protection locked="0" hidden="1"/>
    </xf>
    <xf numFmtId="0" fontId="0" fillId="0" borderId="0" xfId="0" applyAlignment="1">
      <alignment horizontal="center"/>
    </xf>
    <xf numFmtId="0" fontId="0" fillId="0" borderId="0" xfId="0" applyBorder="1" applyProtection="1"/>
    <xf numFmtId="0" fontId="0" fillId="0" borderId="0" xfId="0" applyProtection="1"/>
    <xf numFmtId="0" fontId="2" fillId="2" borderId="0" xfId="0" applyFont="1" applyFill="1" applyBorder="1" applyAlignment="1" applyProtection="1"/>
    <xf numFmtId="0" fontId="2" fillId="2" borderId="0" xfId="0" applyFont="1" applyFill="1" applyBorder="1" applyAlignment="1" applyProtection="1">
      <alignment horizontal="center"/>
    </xf>
    <xf numFmtId="0" fontId="2" fillId="2" borderId="0" xfId="0" applyFont="1" applyFill="1" applyBorder="1" applyAlignment="1" applyProtection="1">
      <alignment horizontal="left" vertical="center"/>
    </xf>
    <xf numFmtId="0" fontId="5" fillId="2" borderId="0" xfId="0" applyFont="1" applyFill="1" applyBorder="1" applyAlignment="1" applyProtection="1">
      <alignment horizontal="right"/>
    </xf>
    <xf numFmtId="0" fontId="0" fillId="0" borderId="3" xfId="0" applyBorder="1" applyProtection="1"/>
    <xf numFmtId="0" fontId="39" fillId="2" borderId="0" xfId="0" applyFont="1" applyFill="1" applyBorder="1" applyProtection="1"/>
    <xf numFmtId="0" fontId="39" fillId="2" borderId="0" xfId="0" applyFont="1" applyFill="1" applyProtection="1"/>
    <xf numFmtId="0" fontId="6" fillId="2" borderId="0" xfId="0" applyFont="1" applyFill="1" applyBorder="1" applyProtection="1"/>
    <xf numFmtId="0" fontId="6" fillId="2" borderId="0" xfId="0" applyFont="1" applyFill="1" applyProtection="1"/>
    <xf numFmtId="0" fontId="6" fillId="2" borderId="3" xfId="0" applyFont="1" applyFill="1" applyBorder="1" applyProtection="1"/>
    <xf numFmtId="9" fontId="6" fillId="2" borderId="0" xfId="1" applyFont="1" applyFill="1" applyProtection="1"/>
    <xf numFmtId="0" fontId="6" fillId="2" borderId="3" xfId="0" applyFont="1" applyFill="1" applyBorder="1" applyAlignment="1" applyProtection="1">
      <alignment vertical="center"/>
    </xf>
    <xf numFmtId="9" fontId="6" fillId="2" borderId="0" xfId="1" applyFont="1" applyFill="1" applyAlignment="1" applyProtection="1">
      <alignment vertical="center"/>
    </xf>
    <xf numFmtId="0" fontId="7" fillId="0" borderId="0" xfId="0" applyFont="1" applyAlignment="1" applyProtection="1">
      <alignment horizontal="center"/>
    </xf>
    <xf numFmtId="0" fontId="2" fillId="2" borderId="0" xfId="0" applyFont="1" applyFill="1" applyAlignment="1" applyProtection="1"/>
    <xf numFmtId="0" fontId="2" fillId="2" borderId="14" xfId="0" applyFont="1" applyFill="1" applyBorder="1" applyAlignment="1" applyProtection="1"/>
    <xf numFmtId="0" fontId="2" fillId="2" borderId="4" xfId="0" applyFont="1" applyFill="1" applyBorder="1" applyProtection="1">
      <protection locked="0"/>
    </xf>
    <xf numFmtId="0" fontId="2" fillId="2" borderId="1" xfId="0" applyFont="1" applyFill="1" applyBorder="1" applyProtection="1"/>
    <xf numFmtId="0" fontId="4" fillId="2" borderId="0" xfId="0" applyFont="1" applyFill="1" applyBorder="1" applyAlignment="1" applyProtection="1">
      <alignment horizontal="left" vertical="center"/>
    </xf>
    <xf numFmtId="9" fontId="38" fillId="2" borderId="0" xfId="0" applyNumberFormat="1"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0" fontId="4" fillId="2" borderId="0" xfId="0" applyFont="1" applyFill="1" applyBorder="1" applyAlignment="1" applyProtection="1">
      <alignment horizontal="left" vertical="center" wrapText="1"/>
    </xf>
    <xf numFmtId="0" fontId="2" fillId="2" borderId="0" xfId="0" applyFont="1" applyFill="1" applyBorder="1" applyAlignment="1" applyProtection="1">
      <alignment horizontal="center" vertical="center" wrapText="1"/>
      <protection locked="0"/>
    </xf>
    <xf numFmtId="0" fontId="4" fillId="19" borderId="0" xfId="0" applyFont="1" applyFill="1" applyBorder="1" applyAlignment="1" applyProtection="1">
      <alignment horizontal="left" vertical="center"/>
    </xf>
    <xf numFmtId="9" fontId="38" fillId="19" borderId="0" xfId="0" applyNumberFormat="1" applyFont="1" applyFill="1" applyBorder="1" applyAlignment="1" applyProtection="1">
      <alignment horizontal="center" vertical="center"/>
      <protection locked="0"/>
    </xf>
    <xf numFmtId="0" fontId="38" fillId="19" borderId="0" xfId="0" applyFont="1" applyFill="1" applyBorder="1" applyAlignment="1" applyProtection="1">
      <alignment horizontal="center" vertical="center"/>
    </xf>
    <xf numFmtId="0" fontId="4" fillId="19" borderId="0" xfId="0" applyFont="1" applyFill="1" applyBorder="1" applyAlignment="1" applyProtection="1">
      <alignment horizontal="left" vertical="center" wrapText="1"/>
    </xf>
    <xf numFmtId="0" fontId="2" fillId="19" borderId="0" xfId="0" applyFont="1" applyFill="1" applyBorder="1" applyAlignment="1" applyProtection="1">
      <alignment horizontal="center" vertical="center" wrapText="1"/>
      <protection locked="0"/>
    </xf>
    <xf numFmtId="0" fontId="45" fillId="2" borderId="0" xfId="0" applyFont="1" applyFill="1" applyAlignment="1" applyProtection="1">
      <alignment horizontal="left" vertical="center"/>
    </xf>
    <xf numFmtId="0" fontId="2" fillId="2" borderId="3" xfId="0" applyFont="1" applyFill="1" applyBorder="1" applyAlignment="1" applyProtection="1">
      <alignment vertical="center"/>
    </xf>
    <xf numFmtId="0" fontId="2" fillId="2" borderId="1" xfId="0" applyFont="1" applyFill="1" applyBorder="1" applyAlignment="1" applyProtection="1"/>
    <xf numFmtId="0" fontId="46" fillId="2" borderId="0" xfId="0" applyFont="1" applyFill="1" applyBorder="1" applyAlignment="1" applyProtection="1">
      <alignment horizontal="center"/>
    </xf>
    <xf numFmtId="0" fontId="25" fillId="0" borderId="0" xfId="0" applyFont="1" applyBorder="1" applyProtection="1">
      <protection hidden="1"/>
    </xf>
    <xf numFmtId="0" fontId="15" fillId="0" borderId="0" xfId="0" applyFont="1" applyAlignment="1">
      <alignment horizontal="right"/>
    </xf>
    <xf numFmtId="0" fontId="0" fillId="0" borderId="63" xfId="0" applyBorder="1" applyAlignment="1" applyProtection="1">
      <alignment wrapText="1"/>
      <protection locked="0" hidden="1"/>
    </xf>
    <xf numFmtId="0" fontId="0" fillId="0" borderId="64" xfId="0" applyBorder="1" applyAlignment="1" applyProtection="1">
      <alignment wrapText="1"/>
      <protection locked="0" hidden="1"/>
    </xf>
    <xf numFmtId="9" fontId="0" fillId="0" borderId="64" xfId="1" applyNumberFormat="1" applyFont="1" applyBorder="1" applyAlignment="1" applyProtection="1">
      <alignment wrapText="1"/>
      <protection locked="0" hidden="1"/>
    </xf>
    <xf numFmtId="0" fontId="26" fillId="0" borderId="0" xfId="0" applyFont="1" applyAlignment="1">
      <alignment horizontal="right"/>
    </xf>
    <xf numFmtId="2" fontId="2" fillId="7" borderId="16" xfId="1" applyNumberFormat="1" applyFont="1" applyFill="1" applyBorder="1" applyAlignment="1" applyProtection="1">
      <alignment horizontal="center" vertical="center"/>
    </xf>
    <xf numFmtId="0" fontId="0" fillId="4" borderId="0" xfId="0" applyFill="1" applyBorder="1"/>
    <xf numFmtId="0" fontId="48" fillId="0" borderId="0" xfId="6"/>
    <xf numFmtId="9" fontId="0" fillId="6" borderId="2" xfId="1" applyNumberFormat="1" applyFont="1" applyFill="1" applyBorder="1" applyAlignment="1">
      <alignment horizontal="center"/>
    </xf>
    <xf numFmtId="9" fontId="0" fillId="6" borderId="2" xfId="0" applyNumberFormat="1" applyFill="1" applyBorder="1"/>
    <xf numFmtId="10" fontId="0" fillId="6" borderId="2" xfId="1" applyNumberFormat="1" applyFont="1" applyFill="1" applyBorder="1" applyAlignment="1">
      <alignment horizontal="center"/>
    </xf>
    <xf numFmtId="0" fontId="32" fillId="0" borderId="0" xfId="0" applyFont="1" applyAlignment="1"/>
    <xf numFmtId="9" fontId="0" fillId="5" borderId="2" xfId="0" applyNumberFormat="1" applyFill="1" applyBorder="1" applyAlignment="1">
      <alignment vertical="center"/>
    </xf>
    <xf numFmtId="9" fontId="0" fillId="5" borderId="2" xfId="0" applyNumberFormat="1" applyFill="1" applyBorder="1"/>
    <xf numFmtId="9" fontId="0" fillId="6" borderId="2" xfId="0" applyNumberFormat="1" applyFill="1" applyBorder="1" applyAlignment="1">
      <alignment vertical="center"/>
    </xf>
    <xf numFmtId="0" fontId="5" fillId="7" borderId="0" xfId="0" applyFont="1" applyFill="1" applyBorder="1" applyAlignment="1" applyProtection="1">
      <alignment horizontal="center" vertical="center" wrapText="1"/>
    </xf>
    <xf numFmtId="0" fontId="2" fillId="7" borderId="0" xfId="0" applyFont="1" applyFill="1" applyBorder="1" applyAlignment="1" applyProtection="1">
      <alignment horizontal="center" vertical="center" wrapText="1"/>
    </xf>
    <xf numFmtId="0" fontId="5" fillId="7" borderId="0" xfId="0" applyFont="1" applyFill="1" applyBorder="1" applyAlignment="1" applyProtection="1">
      <alignment horizontal="justify" vertical="center" wrapText="1"/>
    </xf>
    <xf numFmtId="0" fontId="2" fillId="7" borderId="0" xfId="0" applyFont="1" applyFill="1" applyBorder="1" applyAlignment="1" applyProtection="1">
      <alignment horizontal="justify" vertical="center"/>
    </xf>
    <xf numFmtId="0" fontId="16" fillId="7" borderId="38" xfId="0" applyFont="1" applyFill="1" applyBorder="1" applyProtection="1"/>
    <xf numFmtId="0" fontId="16" fillId="7" borderId="0" xfId="0" applyFont="1" applyFill="1" applyBorder="1" applyProtection="1"/>
    <xf numFmtId="0" fontId="16" fillId="7" borderId="3" xfId="0" applyFont="1" applyFill="1" applyBorder="1" applyProtection="1"/>
    <xf numFmtId="0" fontId="16" fillId="2" borderId="0" xfId="0" applyFont="1" applyFill="1" applyBorder="1" applyProtection="1"/>
    <xf numFmtId="0" fontId="16" fillId="7" borderId="2" xfId="2" applyNumberFormat="1" applyFont="1" applyFill="1" applyBorder="1" applyAlignment="1" applyProtection="1">
      <alignment horizontal="center" vertical="center"/>
    </xf>
    <xf numFmtId="0" fontId="16" fillId="7" borderId="2" xfId="1" applyNumberFormat="1"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7" borderId="0" xfId="0" applyFont="1" applyFill="1" applyBorder="1" applyAlignment="1" applyProtection="1">
      <alignment horizontal="right"/>
    </xf>
    <xf numFmtId="0" fontId="15" fillId="7" borderId="0" xfId="0" applyFont="1" applyFill="1" applyBorder="1" applyAlignment="1" applyProtection="1">
      <alignment horizontal="right"/>
    </xf>
    <xf numFmtId="9" fontId="0" fillId="0" borderId="0" xfId="0" applyNumberFormat="1"/>
    <xf numFmtId="9" fontId="0" fillId="10" borderId="2" xfId="1" applyFont="1" applyFill="1" applyBorder="1" applyAlignment="1">
      <alignment horizontal="center" vertical="center" wrapText="1"/>
    </xf>
    <xf numFmtId="9" fontId="0" fillId="11" borderId="2" xfId="1" applyFont="1" applyFill="1" applyBorder="1" applyAlignment="1">
      <alignment horizontal="center" vertical="center" wrapText="1"/>
    </xf>
    <xf numFmtId="9" fontId="0" fillId="5" borderId="2" xfId="1" applyFont="1" applyFill="1" applyBorder="1" applyAlignment="1">
      <alignment horizontal="center" vertical="center" wrapText="1"/>
    </xf>
    <xf numFmtId="9" fontId="0" fillId="6" borderId="2" xfId="1" applyFont="1" applyFill="1" applyBorder="1" applyAlignment="1">
      <alignment horizontal="center" vertical="center" wrapText="1"/>
    </xf>
    <xf numFmtId="0" fontId="0" fillId="9" borderId="2" xfId="0" applyFill="1" applyBorder="1" applyAlignment="1">
      <alignment vertical="center"/>
    </xf>
    <xf numFmtId="9" fontId="0" fillId="10" borderId="2" xfId="1" applyFont="1" applyFill="1" applyBorder="1" applyAlignment="1">
      <alignment vertical="center"/>
    </xf>
    <xf numFmtId="9" fontId="0" fillId="5" borderId="2" xfId="1" applyFont="1" applyFill="1" applyBorder="1" applyAlignment="1">
      <alignment horizontal="center" vertical="center"/>
    </xf>
    <xf numFmtId="9" fontId="0" fillId="6" borderId="2" xfId="1" applyFont="1" applyFill="1" applyBorder="1" applyAlignment="1">
      <alignment horizontal="center" vertical="center"/>
    </xf>
    <xf numFmtId="0" fontId="0" fillId="4" borderId="2" xfId="0" applyFill="1" applyBorder="1" applyAlignment="1">
      <alignment vertical="center" wrapText="1"/>
    </xf>
    <xf numFmtId="0" fontId="0" fillId="0" borderId="0" xfId="0" applyFont="1" applyAlignment="1">
      <alignment vertical="center"/>
    </xf>
    <xf numFmtId="9" fontId="25" fillId="0" borderId="0" xfId="0" applyNumberFormat="1" applyFont="1" applyAlignment="1" applyProtection="1">
      <alignment horizontal="center" vertical="center"/>
      <protection hidden="1"/>
    </xf>
    <xf numFmtId="9" fontId="25" fillId="0" borderId="0" xfId="1" applyFont="1" applyAlignment="1">
      <alignment horizontal="center"/>
    </xf>
    <xf numFmtId="0" fontId="29" fillId="0" borderId="0" xfId="0" applyFont="1" applyAlignment="1">
      <alignment horizontal="right"/>
    </xf>
    <xf numFmtId="0" fontId="24" fillId="0" borderId="44" xfId="2" applyNumberFormat="1" applyFont="1" applyBorder="1" applyAlignment="1">
      <alignment horizontal="center" vertical="center"/>
    </xf>
    <xf numFmtId="0" fontId="28" fillId="0" borderId="43" xfId="0" applyNumberFormat="1" applyFont="1" applyBorder="1" applyAlignment="1">
      <alignment horizontal="center" vertical="center"/>
    </xf>
    <xf numFmtId="0" fontId="24" fillId="0" borderId="44" xfId="0" applyNumberFormat="1" applyFont="1" applyBorder="1" applyAlignment="1">
      <alignment horizontal="center" vertical="center"/>
    </xf>
    <xf numFmtId="0" fontId="32" fillId="0" borderId="0" xfId="0" applyFont="1" applyAlignment="1" applyProtection="1">
      <protection hidden="1"/>
    </xf>
    <xf numFmtId="0" fontId="0" fillId="0" borderId="0" xfId="0" applyFont="1" applyAlignment="1" applyProtection="1">
      <alignment horizontal="center"/>
      <protection hidden="1"/>
    </xf>
    <xf numFmtId="0" fontId="20" fillId="0" borderId="0" xfId="0" applyFont="1"/>
    <xf numFmtId="0" fontId="51" fillId="0" borderId="0" xfId="0" applyFont="1" applyAlignment="1" applyProtection="1">
      <alignment horizontal="center"/>
      <protection hidden="1"/>
    </xf>
    <xf numFmtId="0" fontId="52" fillId="0" borderId="0" xfId="0" applyFont="1" applyAlignment="1" applyProtection="1">
      <alignment horizontal="left" vertical="top"/>
      <protection hidden="1"/>
    </xf>
    <xf numFmtId="0" fontId="20" fillId="0" borderId="0" xfId="0" applyFont="1" applyAlignment="1">
      <alignment horizontal="left"/>
    </xf>
    <xf numFmtId="0" fontId="51" fillId="0" borderId="0" xfId="0" applyFont="1" applyAlignment="1" applyProtection="1">
      <alignment horizontal="left"/>
      <protection hidden="1"/>
    </xf>
    <xf numFmtId="0" fontId="24" fillId="0" borderId="0" xfId="0" applyFont="1" applyAlignment="1" applyProtection="1">
      <alignment horizontal="left"/>
      <protection hidden="1"/>
    </xf>
    <xf numFmtId="0" fontId="53" fillId="0" borderId="0" xfId="0" applyFont="1" applyAlignment="1">
      <alignment horizontal="right" vertical="top"/>
    </xf>
    <xf numFmtId="0" fontId="0" fillId="0" borderId="0" xfId="0" applyAlignment="1">
      <alignment horizontal="center"/>
    </xf>
    <xf numFmtId="0" fontId="0" fillId="0" borderId="0" xfId="0" applyFill="1"/>
    <xf numFmtId="0" fontId="0" fillId="0" borderId="0" xfId="0" applyAlignment="1">
      <alignment horizontal="center"/>
    </xf>
    <xf numFmtId="0" fontId="54" fillId="21" borderId="0" xfId="0" applyFont="1" applyFill="1"/>
    <xf numFmtId="0" fontId="54" fillId="21" borderId="0" xfId="0" applyNumberFormat="1" applyFont="1" applyFill="1"/>
    <xf numFmtId="0" fontId="20" fillId="21" borderId="0" xfId="0" applyFont="1" applyFill="1"/>
    <xf numFmtId="0" fontId="20" fillId="21" borderId="0" xfId="0" applyNumberFormat="1" applyFont="1" applyFill="1"/>
    <xf numFmtId="9" fontId="0" fillId="0" borderId="0" xfId="1" applyFont="1" applyAlignment="1">
      <alignment horizontal="center"/>
    </xf>
    <xf numFmtId="0" fontId="0" fillId="0" borderId="0" xfId="0" applyNumberFormat="1" applyAlignment="1">
      <alignment vertical="center"/>
    </xf>
    <xf numFmtId="9" fontId="0" fillId="0" borderId="0" xfId="1" applyFont="1" applyAlignment="1">
      <alignment horizontal="center" vertical="center"/>
    </xf>
    <xf numFmtId="9" fontId="54" fillId="21" borderId="0" xfId="0" applyNumberFormat="1" applyFont="1" applyFill="1" applyAlignment="1">
      <alignment horizontal="center" vertical="center"/>
    </xf>
    <xf numFmtId="0" fontId="0" fillId="0" borderId="0" xfId="0" applyNumberFormat="1" applyAlignment="1">
      <alignment horizontal="center" vertical="center"/>
    </xf>
    <xf numFmtId="9" fontId="54" fillId="21" borderId="67" xfId="0" applyNumberFormat="1" applyFont="1" applyFill="1" applyBorder="1" applyAlignment="1">
      <alignment horizontal="center" vertical="center"/>
    </xf>
    <xf numFmtId="0" fontId="0" fillId="0" borderId="0" xfId="0" applyAlignment="1">
      <alignment horizontal="justify" vertical="center" wrapText="1"/>
    </xf>
    <xf numFmtId="9" fontId="0" fillId="0" borderId="0" xfId="1" applyFont="1" applyAlignment="1">
      <alignment horizontal="justify" vertical="center" wrapText="1"/>
    </xf>
    <xf numFmtId="0" fontId="54" fillId="21" borderId="67" xfId="0" applyFont="1" applyFill="1" applyBorder="1" applyAlignment="1">
      <alignment horizontal="justify" vertical="center" wrapText="1"/>
    </xf>
    <xf numFmtId="0" fontId="55" fillId="0" borderId="0" xfId="0" applyFont="1" applyAlignment="1">
      <alignment horizontal="center" wrapText="1"/>
    </xf>
    <xf numFmtId="0" fontId="55" fillId="0" borderId="0" xfId="0" applyFont="1" applyAlignment="1">
      <alignment horizontal="center" vertical="center" wrapText="1"/>
    </xf>
    <xf numFmtId="0" fontId="0" fillId="20" borderId="0" xfId="0" applyFill="1" applyBorder="1"/>
    <xf numFmtId="0" fontId="0" fillId="21" borderId="0" xfId="0" applyFill="1" applyBorder="1"/>
    <xf numFmtId="0" fontId="0" fillId="5" borderId="0" xfId="0" applyFill="1" applyBorder="1"/>
    <xf numFmtId="9" fontId="0" fillId="5" borderId="0" xfId="0" applyNumberFormat="1" applyFill="1" applyBorder="1"/>
    <xf numFmtId="9" fontId="57" fillId="0" borderId="2" xfId="1" applyFont="1" applyBorder="1" applyAlignment="1" applyProtection="1">
      <protection hidden="1"/>
    </xf>
    <xf numFmtId="10" fontId="32" fillId="0" borderId="0" xfId="1" applyNumberFormat="1" applyFont="1"/>
    <xf numFmtId="10" fontId="58" fillId="2" borderId="68" xfId="1" applyNumberFormat="1" applyFont="1" applyFill="1" applyBorder="1" applyAlignment="1" applyProtection="1">
      <alignment horizontal="center" vertical="center" wrapText="1"/>
    </xf>
    <xf numFmtId="10" fontId="57" fillId="0" borderId="2" xfId="1" applyNumberFormat="1" applyFont="1" applyBorder="1" applyAlignment="1" applyProtection="1">
      <protection hidden="1"/>
    </xf>
    <xf numFmtId="10" fontId="57" fillId="0" borderId="0" xfId="1" applyNumberFormat="1" applyFont="1" applyBorder="1" applyAlignment="1" applyProtection="1">
      <protection hidden="1"/>
    </xf>
    <xf numFmtId="9" fontId="57" fillId="0" borderId="0" xfId="1" applyFont="1" applyBorder="1" applyAlignment="1" applyProtection="1">
      <protection hidden="1"/>
    </xf>
    <xf numFmtId="10" fontId="58" fillId="2" borderId="0" xfId="1" applyNumberFormat="1" applyFont="1" applyFill="1" applyBorder="1" applyAlignment="1" applyProtection="1">
      <alignment horizontal="center" vertical="center" wrapText="1"/>
    </xf>
    <xf numFmtId="0" fontId="57" fillId="0" borderId="2" xfId="1" applyNumberFormat="1" applyFont="1" applyBorder="1" applyAlignment="1" applyProtection="1">
      <protection hidden="1"/>
    </xf>
    <xf numFmtId="0" fontId="0" fillId="4" borderId="0" xfId="0" applyFill="1" applyBorder="1" applyAlignment="1">
      <alignment wrapText="1"/>
    </xf>
    <xf numFmtId="0" fontId="0" fillId="4" borderId="2" xfId="1" applyNumberFormat="1" applyFont="1" applyFill="1" applyBorder="1" applyAlignment="1">
      <alignment horizontal="center" wrapText="1"/>
    </xf>
    <xf numFmtId="0" fontId="0" fillId="4" borderId="2" xfId="1" applyNumberFormat="1" applyFont="1" applyFill="1" applyBorder="1" applyAlignment="1">
      <alignment horizontal="center" vertical="center"/>
    </xf>
    <xf numFmtId="0" fontId="0" fillId="0" borderId="0" xfId="0" applyFont="1" applyFill="1" applyBorder="1"/>
    <xf numFmtId="0" fontId="0" fillId="4" borderId="2" xfId="1" applyNumberFormat="1" applyFont="1" applyFill="1" applyBorder="1" applyAlignment="1">
      <alignment horizontal="left" wrapText="1"/>
    </xf>
    <xf numFmtId="9" fontId="33" fillId="0" borderId="0" xfId="1" applyFont="1" applyAlignment="1" applyProtection="1">
      <alignment horizontal="center" vertical="center"/>
      <protection hidden="1"/>
    </xf>
    <xf numFmtId="9" fontId="33" fillId="0" borderId="0" xfId="1" applyFont="1" applyAlignment="1">
      <alignment vertical="center"/>
    </xf>
    <xf numFmtId="9" fontId="59" fillId="0" borderId="0" xfId="1" applyFont="1" applyAlignment="1">
      <alignment vertical="center"/>
    </xf>
    <xf numFmtId="9" fontId="59" fillId="0" borderId="0" xfId="1" applyFont="1" applyAlignment="1" applyProtection="1">
      <alignment horizontal="center" vertical="center"/>
      <protection hidden="1"/>
    </xf>
    <xf numFmtId="0" fontId="28" fillId="19" borderId="73" xfId="2" applyNumberFormat="1" applyFont="1" applyFill="1" applyBorder="1" applyAlignment="1">
      <alignment horizontal="center" vertical="center"/>
    </xf>
    <xf numFmtId="3" fontId="28" fillId="19" borderId="73" xfId="2" applyNumberFormat="1" applyFont="1" applyFill="1" applyBorder="1" applyAlignment="1">
      <alignment horizontal="center" vertical="center"/>
    </xf>
    <xf numFmtId="9" fontId="28" fillId="19" borderId="73" xfId="2" applyNumberFormat="1" applyFont="1" applyFill="1" applyBorder="1" applyAlignment="1">
      <alignment horizontal="center" vertical="center"/>
    </xf>
    <xf numFmtId="9" fontId="28" fillId="19" borderId="74" xfId="2" applyNumberFormat="1" applyFont="1" applyFill="1" applyBorder="1" applyAlignment="1">
      <alignment horizontal="center" vertical="center"/>
    </xf>
    <xf numFmtId="164" fontId="33" fillId="19" borderId="72" xfId="1" applyNumberFormat="1" applyFont="1" applyFill="1" applyBorder="1" applyAlignment="1" applyProtection="1">
      <alignment horizontal="center" vertical="center"/>
      <protection hidden="1"/>
    </xf>
    <xf numFmtId="164" fontId="33" fillId="19" borderId="75" xfId="1" applyNumberFormat="1" applyFont="1" applyFill="1" applyBorder="1" applyAlignment="1" applyProtection="1">
      <alignment horizontal="center" vertical="center"/>
      <protection hidden="1"/>
    </xf>
    <xf numFmtId="0" fontId="0" fillId="0" borderId="0" xfId="0" applyAlignment="1">
      <alignment horizontal="center" vertical="center" wrapText="1"/>
    </xf>
    <xf numFmtId="164" fontId="28" fillId="0" borderId="43" xfId="1" applyNumberFormat="1" applyFont="1" applyBorder="1" applyAlignment="1">
      <alignment horizontal="center" vertical="center"/>
    </xf>
    <xf numFmtId="0" fontId="0" fillId="3" borderId="0" xfId="0" applyFill="1" applyAlignment="1">
      <alignment horizontal="center" vertical="center" wrapText="1"/>
    </xf>
    <xf numFmtId="0" fontId="0" fillId="3" borderId="0" xfId="0" applyFill="1" applyAlignment="1">
      <alignment wrapText="1"/>
    </xf>
    <xf numFmtId="0" fontId="0" fillId="3" borderId="2" xfId="0" applyFill="1" applyBorder="1" applyAlignment="1">
      <alignment vertical="center" wrapText="1"/>
    </xf>
    <xf numFmtId="0" fontId="0" fillId="3" borderId="2" xfId="0" applyFill="1" applyBorder="1" applyAlignment="1">
      <alignment wrapText="1"/>
    </xf>
    <xf numFmtId="0" fontId="0" fillId="0" borderId="2" xfId="0" applyBorder="1" applyAlignment="1" applyProtection="1">
      <protection hidden="1"/>
    </xf>
    <xf numFmtId="0" fontId="0" fillId="0" borderId="2" xfId="0" applyBorder="1" applyAlignment="1" applyProtection="1">
      <alignment horizontal="left"/>
      <protection hidden="1"/>
    </xf>
    <xf numFmtId="0" fontId="0" fillId="0" borderId="2" xfId="0" applyBorder="1" applyProtection="1">
      <protection hidden="1"/>
    </xf>
    <xf numFmtId="0" fontId="0" fillId="0" borderId="2" xfId="0" applyBorder="1" applyAlignment="1" applyProtection="1">
      <protection locked="0" hidden="1"/>
    </xf>
    <xf numFmtId="0" fontId="0" fillId="0" borderId="2" xfId="0" applyBorder="1" applyAlignment="1" applyProtection="1">
      <alignment horizontal="left"/>
      <protection locked="0" hidden="1"/>
    </xf>
    <xf numFmtId="0" fontId="0" fillId="0" borderId="2" xfId="0" applyBorder="1" applyProtection="1">
      <protection locked="0"/>
    </xf>
    <xf numFmtId="0" fontId="0" fillId="0" borderId="2" xfId="0" applyBorder="1" applyProtection="1">
      <protection locked="0" hidden="1"/>
    </xf>
    <xf numFmtId="0" fontId="0" fillId="0" borderId="2" xfId="0" applyBorder="1" applyAlignment="1" applyProtection="1">
      <protection locked="0"/>
    </xf>
    <xf numFmtId="0" fontId="0" fillId="0" borderId="2" xfId="0" applyBorder="1" applyAlignment="1" applyProtection="1">
      <alignment horizontal="left"/>
      <protection locked="0"/>
    </xf>
    <xf numFmtId="0" fontId="0" fillId="0" borderId="2" xfId="0" applyBorder="1" applyAlignment="1" applyProtection="1">
      <alignment wrapText="1"/>
      <protection locked="0"/>
    </xf>
    <xf numFmtId="9" fontId="0" fillId="0" borderId="2" xfId="0" applyNumberFormat="1" applyBorder="1"/>
    <xf numFmtId="9" fontId="0" fillId="0" borderId="2" xfId="1" applyNumberFormat="1" applyFont="1" applyBorder="1" applyProtection="1">
      <protection locked="0"/>
    </xf>
    <xf numFmtId="0" fontId="0" fillId="0" borderId="2" xfId="0" applyBorder="1" applyAlignment="1">
      <alignment horizontal="left"/>
    </xf>
    <xf numFmtId="0" fontId="25" fillId="0" borderId="16" xfId="0" applyFont="1" applyBorder="1" applyProtection="1">
      <protection hidden="1"/>
    </xf>
    <xf numFmtId="0" fontId="25" fillId="0" borderId="18" xfId="0" applyFont="1" applyBorder="1" applyProtection="1">
      <protection hidden="1"/>
    </xf>
    <xf numFmtId="0" fontId="25" fillId="0" borderId="20" xfId="0" applyFont="1" applyBorder="1" applyProtection="1">
      <protection hidden="1"/>
    </xf>
    <xf numFmtId="9" fontId="25" fillId="0" borderId="56" xfId="1" applyFont="1" applyBorder="1" applyAlignment="1" applyProtection="1">
      <alignment horizontal="center" vertical="center"/>
      <protection hidden="1"/>
    </xf>
    <xf numFmtId="0" fontId="25" fillId="0" borderId="56" xfId="0" applyFont="1" applyBorder="1" applyProtection="1">
      <protection hidden="1"/>
    </xf>
    <xf numFmtId="9" fontId="25" fillId="0" borderId="16" xfId="1" applyFont="1" applyBorder="1" applyProtection="1">
      <protection hidden="1"/>
    </xf>
    <xf numFmtId="9" fontId="0" fillId="5" borderId="50" xfId="1" applyFont="1" applyFill="1" applyBorder="1" applyAlignment="1">
      <alignment horizontal="center"/>
    </xf>
    <xf numFmtId="9" fontId="0" fillId="11" borderId="2" xfId="0" applyNumberFormat="1" applyFill="1" applyBorder="1"/>
    <xf numFmtId="0" fontId="29" fillId="0" borderId="0" xfId="0" applyFont="1" applyAlignment="1" applyProtection="1">
      <alignment horizontal="right" vertical="center"/>
      <protection hidden="1"/>
    </xf>
    <xf numFmtId="9" fontId="25" fillId="0" borderId="0" xfId="0" applyNumberFormat="1" applyFont="1" applyAlignment="1">
      <alignment horizontal="center" vertical="center"/>
    </xf>
    <xf numFmtId="0" fontId="2" fillId="13" borderId="0" xfId="0" applyFont="1" applyFill="1"/>
    <xf numFmtId="0" fontId="2" fillId="13" borderId="0" xfId="0" applyFont="1" applyFill="1" applyBorder="1"/>
    <xf numFmtId="0" fontId="15" fillId="13" borderId="0" xfId="0" applyFont="1" applyFill="1"/>
    <xf numFmtId="0" fontId="2" fillId="13" borderId="0" xfId="0" applyFont="1" applyFill="1" applyProtection="1"/>
    <xf numFmtId="0" fontId="2" fillId="22" borderId="0" xfId="0" applyFont="1" applyFill="1" applyProtection="1"/>
    <xf numFmtId="2" fontId="2" fillId="7" borderId="27" xfId="2" applyNumberFormat="1" applyFont="1" applyFill="1" applyBorder="1" applyAlignment="1" applyProtection="1">
      <alignment vertical="center"/>
    </xf>
    <xf numFmtId="2" fontId="2" fillId="7" borderId="7" xfId="2" applyNumberFormat="1" applyFont="1" applyFill="1" applyBorder="1" applyAlignment="1" applyProtection="1">
      <alignment vertical="center"/>
    </xf>
    <xf numFmtId="0" fontId="4" fillId="2" borderId="36" xfId="0" applyFont="1" applyFill="1" applyBorder="1" applyAlignment="1" applyProtection="1">
      <alignment vertical="center"/>
    </xf>
    <xf numFmtId="2" fontId="2" fillId="7" borderId="11" xfId="2" applyNumberFormat="1" applyFont="1" applyFill="1" applyBorder="1" applyAlignment="1" applyProtection="1">
      <alignment vertical="center"/>
    </xf>
    <xf numFmtId="9" fontId="4" fillId="2" borderId="36" xfId="1" applyFont="1" applyFill="1" applyBorder="1" applyAlignment="1" applyProtection="1">
      <alignment horizontal="center" vertical="center"/>
    </xf>
    <xf numFmtId="0" fontId="60" fillId="0" borderId="0" xfId="0" applyFont="1"/>
    <xf numFmtId="0" fontId="61" fillId="0" borderId="0" xfId="0" applyFont="1" applyAlignment="1" applyProtection="1">
      <alignment horizontal="center"/>
      <protection hidden="1"/>
    </xf>
    <xf numFmtId="0" fontId="28" fillId="0" borderId="42" xfId="0" applyFont="1" applyBorder="1" applyAlignment="1">
      <alignment vertical="center" wrapText="1"/>
    </xf>
    <xf numFmtId="0" fontId="62" fillId="0" borderId="0" xfId="0" applyFont="1" applyAlignment="1" applyProtection="1">
      <alignment horizontal="right" vertical="center"/>
      <protection hidden="1"/>
    </xf>
    <xf numFmtId="9" fontId="63" fillId="0" borderId="0" xfId="1" applyFont="1" applyAlignment="1">
      <alignment vertical="center"/>
    </xf>
    <xf numFmtId="0" fontId="54" fillId="21" borderId="0" xfId="0" applyNumberFormat="1" applyFont="1" applyFill="1" applyAlignment="1">
      <alignment horizontal="center" vertical="center"/>
    </xf>
    <xf numFmtId="0" fontId="54" fillId="21" borderId="0" xfId="0" applyFont="1" applyFill="1" applyAlignment="1">
      <alignment horizontal="left" vertical="center"/>
    </xf>
    <xf numFmtId="2" fontId="0" fillId="0" borderId="0" xfId="0" applyNumberFormat="1"/>
    <xf numFmtId="9" fontId="0" fillId="10" borderId="2" xfId="0" applyNumberFormat="1" applyFill="1" applyBorder="1"/>
    <xf numFmtId="0" fontId="32" fillId="0" borderId="0" xfId="0" applyFont="1"/>
    <xf numFmtId="0" fontId="32" fillId="0" borderId="0" xfId="0" pivotButton="1" applyFont="1" applyAlignment="1">
      <alignment horizontal="center"/>
    </xf>
    <xf numFmtId="0" fontId="32" fillId="0" borderId="0" xfId="0" applyFont="1" applyAlignment="1">
      <alignment vertical="center"/>
    </xf>
    <xf numFmtId="0" fontId="32" fillId="0" borderId="0" xfId="0" applyFont="1" applyAlignment="1">
      <alignment horizontal="left" wrapText="1"/>
    </xf>
    <xf numFmtId="9" fontId="32" fillId="0" borderId="0" xfId="1" applyNumberFormat="1" applyFont="1" applyAlignment="1">
      <alignment horizontal="left"/>
    </xf>
    <xf numFmtId="0" fontId="3" fillId="7" borderId="0" xfId="0" applyFont="1" applyFill="1" applyBorder="1" applyAlignment="1" applyProtection="1">
      <alignment horizontal="center"/>
    </xf>
    <xf numFmtId="0" fontId="0" fillId="0" borderId="0" xfId="0" applyAlignment="1">
      <alignment horizontal="center" vertical="center"/>
    </xf>
    <xf numFmtId="0" fontId="43" fillId="7" borderId="0" xfId="0" applyFont="1" applyFill="1" applyBorder="1" applyAlignment="1" applyProtection="1">
      <alignment horizontal="right"/>
    </xf>
    <xf numFmtId="0" fontId="2" fillId="2" borderId="38" xfId="0" applyFont="1" applyFill="1" applyBorder="1" applyProtection="1"/>
    <xf numFmtId="0" fontId="42" fillId="2" borderId="0" xfId="0" applyFont="1" applyFill="1" applyBorder="1" applyAlignment="1" applyProtection="1">
      <alignment horizontal="center" vertical="center" wrapText="1"/>
      <protection locked="0"/>
    </xf>
    <xf numFmtId="0" fontId="34" fillId="7" borderId="0" xfId="0" applyFont="1" applyFill="1" applyBorder="1" applyAlignment="1" applyProtection="1">
      <alignment vertical="center"/>
    </xf>
    <xf numFmtId="0" fontId="16" fillId="7" borderId="0" xfId="0" applyFont="1" applyFill="1" applyBorder="1" applyAlignment="1" applyProtection="1">
      <alignment horizontal="center"/>
    </xf>
    <xf numFmtId="0" fontId="16" fillId="7" borderId="0" xfId="0" applyFont="1" applyFill="1" applyBorder="1" applyAlignment="1" applyProtection="1">
      <alignment horizontal="center" vertical="center"/>
    </xf>
    <xf numFmtId="0" fontId="0" fillId="0" borderId="0" xfId="0" applyAlignment="1">
      <alignment horizontal="center"/>
    </xf>
    <xf numFmtId="0" fontId="0" fillId="8" borderId="2" xfId="0" applyFill="1" applyBorder="1" applyAlignment="1">
      <alignment vertical="center"/>
    </xf>
    <xf numFmtId="9" fontId="0" fillId="10" borderId="2" xfId="1" applyFont="1" applyFill="1" applyBorder="1" applyAlignment="1">
      <alignment horizontal="center" vertical="center"/>
    </xf>
    <xf numFmtId="0" fontId="19" fillId="7" borderId="0" xfId="0" applyNumberFormat="1" applyFont="1" applyFill="1" applyBorder="1" applyAlignment="1" applyProtection="1"/>
    <xf numFmtId="0" fontId="32" fillId="0" borderId="0" xfId="0" applyNumberFormat="1" applyFont="1" applyAlignment="1">
      <alignment vertical="center"/>
    </xf>
    <xf numFmtId="0" fontId="32" fillId="0" borderId="0" xfId="0" applyNumberFormat="1" applyFont="1" applyAlignment="1">
      <alignment horizontal="left" wrapText="1"/>
    </xf>
    <xf numFmtId="0" fontId="32" fillId="0" borderId="0" xfId="0" applyFont="1" applyAlignment="1">
      <alignment horizontal="justify" vertical="center" wrapText="1"/>
    </xf>
    <xf numFmtId="0" fontId="32" fillId="0" borderId="0" xfId="0" pivotButton="1" applyFont="1"/>
    <xf numFmtId="0" fontId="32" fillId="0" borderId="79" xfId="0" applyFont="1" applyBorder="1" applyAlignment="1">
      <alignment textRotation="90"/>
    </xf>
    <xf numFmtId="0" fontId="32" fillId="0" borderId="80" xfId="0" applyFont="1" applyBorder="1" applyAlignment="1">
      <alignment textRotation="90"/>
    </xf>
    <xf numFmtId="0" fontId="32" fillId="0" borderId="81" xfId="0" applyFont="1" applyBorder="1" applyAlignment="1">
      <alignment textRotation="90"/>
    </xf>
    <xf numFmtId="0" fontId="32" fillId="0" borderId="78" xfId="0" applyFont="1" applyBorder="1" applyAlignment="1">
      <alignment textRotation="90"/>
    </xf>
    <xf numFmtId="0" fontId="32" fillId="0" borderId="82" xfId="0" applyFont="1" applyBorder="1" applyAlignment="1">
      <alignment textRotation="90"/>
    </xf>
    <xf numFmtId="0" fontId="64" fillId="0" borderId="0" xfId="0" applyFont="1" applyAlignment="1">
      <alignment wrapText="1"/>
    </xf>
    <xf numFmtId="0" fontId="32" fillId="0" borderId="0" xfId="0" pivotButton="1" applyFont="1" applyAlignment="1">
      <alignment horizontal="center" wrapText="1"/>
    </xf>
    <xf numFmtId="0" fontId="32" fillId="0" borderId="0" xfId="0" applyFont="1" applyAlignment="1">
      <alignment wrapText="1"/>
    </xf>
    <xf numFmtId="0" fontId="32" fillId="0" borderId="34" xfId="0" applyFont="1" applyBorder="1" applyAlignment="1">
      <alignment textRotation="90"/>
    </xf>
    <xf numFmtId="0" fontId="0" fillId="0" borderId="32" xfId="0" applyBorder="1" applyAlignment="1">
      <alignment horizontal="left" vertical="center"/>
    </xf>
    <xf numFmtId="0" fontId="0" fillId="19" borderId="0" xfId="0" applyFill="1" applyBorder="1"/>
    <xf numFmtId="0" fontId="0" fillId="19" borderId="0" xfId="0" applyFill="1" applyBorder="1" applyAlignment="1">
      <alignment horizontal="left"/>
    </xf>
    <xf numFmtId="0" fontId="49" fillId="19" borderId="4" xfId="0" applyFont="1" applyFill="1" applyBorder="1" applyAlignment="1">
      <alignment horizontal="center" vertical="top"/>
    </xf>
    <xf numFmtId="0" fontId="0" fillId="19" borderId="0" xfId="0" applyFill="1" applyBorder="1" applyAlignment="1">
      <alignment wrapText="1"/>
    </xf>
    <xf numFmtId="0" fontId="66" fillId="19" borderId="84" xfId="0" applyFont="1" applyFill="1" applyBorder="1" applyAlignment="1">
      <alignment horizontal="center" vertical="center"/>
    </xf>
    <xf numFmtId="0" fontId="66" fillId="19" borderId="87" xfId="0" applyFont="1" applyFill="1" applyBorder="1" applyAlignment="1">
      <alignment horizontal="center" vertical="center"/>
    </xf>
    <xf numFmtId="0" fontId="66" fillId="19" borderId="88" xfId="0" applyFont="1" applyFill="1" applyBorder="1" applyAlignment="1">
      <alignment horizontal="center" vertical="center"/>
    </xf>
    <xf numFmtId="0" fontId="67" fillId="19" borderId="83" xfId="0" applyFont="1" applyFill="1" applyBorder="1" applyAlignment="1">
      <alignment horizontal="center"/>
    </xf>
    <xf numFmtId="0" fontId="0" fillId="0" borderId="49" xfId="0" applyBorder="1" applyAlignment="1">
      <alignment horizontal="left" vertical="center"/>
    </xf>
    <xf numFmtId="0" fontId="0" fillId="0" borderId="12" xfId="0" applyBorder="1" applyAlignment="1">
      <alignment vertical="center"/>
    </xf>
    <xf numFmtId="0" fontId="0" fillId="0" borderId="93" xfId="0" applyBorder="1" applyAlignment="1">
      <alignment horizontal="center" vertical="center"/>
    </xf>
    <xf numFmtId="0" fontId="0" fillId="0" borderId="94" xfId="0" applyBorder="1" applyAlignment="1">
      <alignment horizontal="center" vertical="center"/>
    </xf>
    <xf numFmtId="9" fontId="0" fillId="0" borderId="93" xfId="0" applyNumberFormat="1" applyBorder="1" applyAlignment="1">
      <alignment horizontal="center" vertical="center"/>
    </xf>
    <xf numFmtId="9" fontId="0" fillId="0" borderId="94" xfId="0" applyNumberFormat="1" applyBorder="1" applyAlignment="1">
      <alignment horizontal="center" vertical="center"/>
    </xf>
    <xf numFmtId="9" fontId="0" fillId="0" borderId="95" xfId="0" applyNumberFormat="1" applyBorder="1" applyAlignment="1">
      <alignment horizontal="center" vertical="center"/>
    </xf>
    <xf numFmtId="0" fontId="0" fillId="10" borderId="2" xfId="1" applyNumberFormat="1" applyFont="1" applyFill="1" applyBorder="1"/>
    <xf numFmtId="0" fontId="49" fillId="19" borderId="4" xfId="0" applyFont="1" applyFill="1" applyBorder="1" applyAlignment="1">
      <alignment horizontal="center" vertical="top" wrapText="1"/>
    </xf>
    <xf numFmtId="0" fontId="0" fillId="0" borderId="12" xfId="0" applyBorder="1" applyAlignment="1">
      <alignment vertical="center" wrapText="1"/>
    </xf>
    <xf numFmtId="0" fontId="0" fillId="0" borderId="23" xfId="0" applyBorder="1" applyAlignment="1">
      <alignment vertical="center"/>
    </xf>
    <xf numFmtId="0" fontId="0" fillId="0" borderId="23" xfId="0" applyBorder="1" applyAlignment="1">
      <alignment vertical="center" wrapText="1"/>
    </xf>
    <xf numFmtId="0" fontId="0" fillId="0" borderId="97" xfId="0" applyBorder="1" applyAlignment="1">
      <alignment horizontal="center" vertical="center"/>
    </xf>
    <xf numFmtId="0" fontId="0" fillId="0" borderId="98" xfId="0" applyBorder="1" applyAlignment="1">
      <alignment horizontal="center" vertical="center"/>
    </xf>
    <xf numFmtId="0" fontId="0" fillId="0" borderId="99" xfId="0" applyBorder="1" applyAlignment="1">
      <alignment horizontal="center" vertical="center"/>
    </xf>
    <xf numFmtId="0" fontId="0" fillId="0" borderId="25" xfId="0" applyBorder="1" applyAlignment="1">
      <alignment vertical="center"/>
    </xf>
    <xf numFmtId="0" fontId="0" fillId="0" borderId="25" xfId="0" applyBorder="1" applyAlignment="1">
      <alignment vertical="center" wrapText="1"/>
    </xf>
    <xf numFmtId="0" fontId="0" fillId="0" borderId="89" xfId="0" applyBorder="1" applyAlignment="1">
      <alignment horizontal="center" vertical="center"/>
    </xf>
    <xf numFmtId="0" fontId="0" fillId="0" borderId="90" xfId="0" applyBorder="1" applyAlignment="1">
      <alignment horizontal="center" vertical="center"/>
    </xf>
    <xf numFmtId="0" fontId="0" fillId="0" borderId="85" xfId="0" applyBorder="1" applyAlignment="1">
      <alignment horizontal="center" vertical="center"/>
    </xf>
    <xf numFmtId="9" fontId="0" fillId="0" borderId="89" xfId="0" applyNumberFormat="1" applyBorder="1" applyAlignment="1">
      <alignment horizontal="center" vertical="center"/>
    </xf>
    <xf numFmtId="9" fontId="0" fillId="0" borderId="90" xfId="0" applyNumberFormat="1" applyBorder="1" applyAlignment="1">
      <alignment horizontal="center" vertical="center"/>
    </xf>
    <xf numFmtId="9" fontId="0" fillId="0" borderId="85" xfId="0" applyNumberFormat="1" applyBorder="1" applyAlignment="1">
      <alignment horizontal="center" vertical="center"/>
    </xf>
    <xf numFmtId="0" fontId="0" fillId="0" borderId="30" xfId="0" applyBorder="1" applyAlignment="1">
      <alignment vertical="center"/>
    </xf>
    <xf numFmtId="0" fontId="0" fillId="0" borderId="30" xfId="0" applyBorder="1" applyAlignment="1">
      <alignment vertical="center" wrapText="1"/>
    </xf>
    <xf numFmtId="0" fontId="0" fillId="0" borderId="91" xfId="0" applyBorder="1" applyAlignment="1">
      <alignment horizontal="center" vertical="center"/>
    </xf>
    <xf numFmtId="0" fontId="0" fillId="0" borderId="92" xfId="0" applyBorder="1" applyAlignment="1">
      <alignment horizontal="center" vertical="center"/>
    </xf>
    <xf numFmtId="9" fontId="0" fillId="0" borderId="91" xfId="0" applyNumberFormat="1" applyBorder="1" applyAlignment="1">
      <alignment horizontal="center" vertical="center"/>
    </xf>
    <xf numFmtId="9" fontId="0" fillId="0" borderId="92" xfId="0" applyNumberFormat="1" applyBorder="1" applyAlignment="1">
      <alignment horizontal="center" vertical="center"/>
    </xf>
    <xf numFmtId="9" fontId="0" fillId="0" borderId="86" xfId="0" applyNumberFormat="1" applyBorder="1" applyAlignment="1">
      <alignment horizontal="center" vertical="center"/>
    </xf>
    <xf numFmtId="3" fontId="0" fillId="0" borderId="89" xfId="0" applyNumberFormat="1" applyBorder="1" applyAlignment="1">
      <alignment horizontal="center" vertical="center"/>
    </xf>
    <xf numFmtId="3" fontId="0" fillId="0" borderId="90" xfId="0" applyNumberFormat="1" applyBorder="1" applyAlignment="1">
      <alignment horizontal="center" vertical="center"/>
    </xf>
    <xf numFmtId="3" fontId="0" fillId="0" borderId="85" xfId="0" applyNumberFormat="1" applyBorder="1" applyAlignment="1">
      <alignment horizontal="center" vertical="center"/>
    </xf>
    <xf numFmtId="0" fontId="0" fillId="0" borderId="86" xfId="0" applyBorder="1" applyAlignment="1">
      <alignment horizontal="center" vertical="center"/>
    </xf>
    <xf numFmtId="9" fontId="0" fillId="0" borderId="97" xfId="1" applyFont="1" applyBorder="1" applyAlignment="1">
      <alignment horizontal="center" vertical="center"/>
    </xf>
    <xf numFmtId="9" fontId="0" fillId="0" borderId="98" xfId="1" applyFont="1" applyBorder="1" applyAlignment="1">
      <alignment horizontal="center" vertical="center"/>
    </xf>
    <xf numFmtId="9" fontId="0" fillId="0" borderId="99" xfId="1" applyFont="1" applyBorder="1" applyAlignment="1">
      <alignment horizontal="center" vertical="center"/>
    </xf>
    <xf numFmtId="9" fontId="0" fillId="0" borderId="89" xfId="1" applyFont="1" applyBorder="1" applyAlignment="1">
      <alignment horizontal="center" vertical="center"/>
    </xf>
    <xf numFmtId="9" fontId="0" fillId="0" borderId="90" xfId="1" applyFont="1" applyBorder="1" applyAlignment="1">
      <alignment horizontal="center" vertical="center"/>
    </xf>
    <xf numFmtId="9" fontId="0" fillId="0" borderId="85" xfId="1" applyFont="1" applyBorder="1" applyAlignment="1">
      <alignment horizontal="center" vertical="center"/>
    </xf>
    <xf numFmtId="0" fontId="0" fillId="0" borderId="96" xfId="0" applyBorder="1" applyAlignment="1">
      <alignment horizontal="left" vertical="center"/>
    </xf>
    <xf numFmtId="0" fontId="0" fillId="0" borderId="55" xfId="0" applyBorder="1" applyAlignment="1">
      <alignment vertical="center"/>
    </xf>
    <xf numFmtId="0" fontId="0" fillId="0" borderId="55" xfId="0" applyBorder="1" applyAlignment="1">
      <alignment vertical="center" wrapText="1"/>
    </xf>
    <xf numFmtId="0" fontId="0" fillId="0" borderId="100" xfId="0" applyBorder="1" applyAlignment="1">
      <alignment horizontal="center" vertical="center"/>
    </xf>
    <xf numFmtId="0" fontId="0" fillId="0" borderId="101" xfId="0" applyBorder="1" applyAlignment="1">
      <alignment horizontal="center" vertical="center"/>
    </xf>
    <xf numFmtId="0" fontId="0" fillId="0" borderId="33" xfId="0" applyBorder="1" applyAlignment="1">
      <alignment horizontal="center" vertical="center"/>
    </xf>
    <xf numFmtId="9" fontId="0" fillId="0" borderId="91" xfId="1" applyFont="1" applyBorder="1" applyAlignment="1">
      <alignment horizontal="center" vertical="center"/>
    </xf>
    <xf numFmtId="9" fontId="0" fillId="0" borderId="92" xfId="1" applyFont="1" applyBorder="1" applyAlignment="1">
      <alignment horizontal="center" vertical="center"/>
    </xf>
    <xf numFmtId="9" fontId="0" fillId="0" borderId="86" xfId="1" applyFont="1" applyBorder="1" applyAlignment="1">
      <alignment horizontal="center" vertical="center"/>
    </xf>
    <xf numFmtId="0" fontId="0" fillId="19" borderId="38" xfId="0" applyFill="1" applyBorder="1" applyAlignment="1">
      <alignment wrapText="1"/>
    </xf>
    <xf numFmtId="0" fontId="49" fillId="19" borderId="102" xfId="0" applyFont="1" applyFill="1" applyBorder="1" applyAlignment="1">
      <alignment horizontal="center" vertical="top" wrapText="1"/>
    </xf>
    <xf numFmtId="0" fontId="15" fillId="0" borderId="77" xfId="0" applyFont="1" applyBorder="1" applyAlignment="1">
      <alignment vertical="center" wrapText="1"/>
    </xf>
    <xf numFmtId="0" fontId="15" fillId="0" borderId="51" xfId="0" applyFont="1" applyBorder="1" applyAlignment="1">
      <alignment vertical="center" wrapText="1"/>
    </xf>
    <xf numFmtId="0" fontId="0" fillId="24" borderId="0" xfId="0" applyFont="1" applyFill="1" applyAlignment="1">
      <alignment horizontal="center" vertical="center"/>
    </xf>
    <xf numFmtId="0" fontId="0" fillId="0" borderId="0" xfId="0" applyAlignment="1">
      <alignment horizontal="center" vertical="center" wrapText="1"/>
    </xf>
    <xf numFmtId="9" fontId="0" fillId="11" borderId="2" xfId="1" applyNumberFormat="1" applyFont="1" applyFill="1" applyBorder="1" applyAlignment="1">
      <alignment horizontal="center"/>
    </xf>
    <xf numFmtId="9" fontId="0" fillId="11" borderId="2" xfId="0" applyNumberFormat="1" applyFill="1" applyBorder="1" applyAlignment="1">
      <alignment horizontal="center"/>
    </xf>
    <xf numFmtId="0" fontId="0" fillId="25" borderId="2" xfId="0" applyFill="1" applyBorder="1" applyAlignment="1">
      <alignment vertical="center" wrapText="1"/>
    </xf>
    <xf numFmtId="0" fontId="0" fillId="2" borderId="0" xfId="0" applyFill="1" applyAlignment="1">
      <alignment wrapText="1"/>
    </xf>
    <xf numFmtId="9" fontId="0" fillId="5" borderId="2" xfId="1" applyNumberFormat="1" applyFont="1" applyFill="1" applyBorder="1" applyAlignment="1">
      <alignment horizontal="center"/>
    </xf>
    <xf numFmtId="9" fontId="0" fillId="3" borderId="2" xfId="0" applyNumberFormat="1" applyFill="1" applyBorder="1" applyAlignment="1">
      <alignment wrapText="1"/>
    </xf>
    <xf numFmtId="0" fontId="0" fillId="8" borderId="2" xfId="0" applyFont="1" applyFill="1" applyBorder="1" applyAlignment="1">
      <alignment wrapText="1"/>
    </xf>
    <xf numFmtId="0" fontId="0" fillId="9" borderId="2" xfId="0" applyFill="1" applyBorder="1" applyAlignment="1">
      <alignment wrapText="1"/>
    </xf>
    <xf numFmtId="0" fontId="0" fillId="10" borderId="2" xfId="0" applyFill="1" applyBorder="1" applyAlignment="1">
      <alignment wrapText="1"/>
    </xf>
    <xf numFmtId="9" fontId="0" fillId="11" borderId="2" xfId="1" applyNumberFormat="1" applyFont="1" applyFill="1" applyBorder="1"/>
    <xf numFmtId="9" fontId="68" fillId="5" borderId="2" xfId="2" applyNumberFormat="1" applyFont="1" applyFill="1" applyBorder="1"/>
    <xf numFmtId="0" fontId="0" fillId="0" borderId="2" xfId="0" applyFill="1" applyBorder="1" applyAlignment="1">
      <alignment vertical="center" wrapText="1"/>
    </xf>
    <xf numFmtId="0" fontId="0" fillId="11" borderId="2" xfId="0" applyFill="1" applyBorder="1" applyAlignment="1">
      <alignment vertical="center" wrapText="1"/>
    </xf>
    <xf numFmtId="0" fontId="0" fillId="9" borderId="2" xfId="0" applyFill="1" applyBorder="1" applyAlignment="1">
      <alignment vertical="center" wrapText="1"/>
    </xf>
    <xf numFmtId="0" fontId="0" fillId="5" borderId="2" xfId="0" applyFill="1" applyBorder="1" applyAlignment="1">
      <alignment vertical="center" wrapText="1"/>
    </xf>
    <xf numFmtId="0" fontId="0" fillId="26" borderId="2" xfId="0" applyFill="1" applyBorder="1" applyAlignment="1">
      <alignment vertical="center" wrapText="1"/>
    </xf>
    <xf numFmtId="9" fontId="0" fillId="5" borderId="2" xfId="0" applyNumberFormat="1" applyFill="1" applyBorder="1" applyAlignment="1">
      <alignment vertical="center" wrapText="1"/>
    </xf>
    <xf numFmtId="9" fontId="0" fillId="6" borderId="2" xfId="0" applyNumberFormat="1" applyFill="1" applyBorder="1" applyAlignment="1">
      <alignment vertical="center" wrapText="1"/>
    </xf>
    <xf numFmtId="9" fontId="0" fillId="10" borderId="2" xfId="0" applyNumberFormat="1" applyFill="1" applyBorder="1" applyAlignment="1">
      <alignment vertical="center" wrapText="1"/>
    </xf>
    <xf numFmtId="0" fontId="0" fillId="11" borderId="2" xfId="0" applyFill="1" applyBorder="1" applyAlignment="1">
      <alignment horizontal="center"/>
    </xf>
    <xf numFmtId="0" fontId="0" fillId="12" borderId="0" xfId="0" applyFill="1" applyAlignment="1">
      <alignment wrapText="1"/>
    </xf>
    <xf numFmtId="9" fontId="0" fillId="11" borderId="2" xfId="1" applyFont="1" applyFill="1" applyBorder="1" applyAlignment="1">
      <alignment horizontal="center" wrapText="1"/>
    </xf>
    <xf numFmtId="0" fontId="0" fillId="0" borderId="2" xfId="0" applyFill="1" applyBorder="1" applyAlignment="1">
      <alignment wrapText="1"/>
    </xf>
    <xf numFmtId="0" fontId="0" fillId="0" borderId="2" xfId="0" applyFill="1" applyBorder="1"/>
    <xf numFmtId="0" fontId="0" fillId="0" borderId="0" xfId="0" applyFill="1" applyAlignment="1">
      <alignment wrapText="1"/>
    </xf>
    <xf numFmtId="9" fontId="0" fillId="4" borderId="2" xfId="1" applyFont="1" applyFill="1" applyBorder="1" applyAlignment="1">
      <alignment wrapText="1"/>
    </xf>
    <xf numFmtId="0" fontId="0" fillId="0" borderId="0" xfId="0" applyFill="1" applyAlignment="1">
      <alignment vertical="center" wrapText="1"/>
    </xf>
    <xf numFmtId="0" fontId="0" fillId="0" borderId="2" xfId="0" applyBorder="1" applyAlignment="1">
      <alignment wrapText="1"/>
    </xf>
    <xf numFmtId="0" fontId="10" fillId="0" borderId="2" xfId="3" applyFont="1" applyBorder="1" applyAlignment="1">
      <alignment horizontal="center" vertical="center"/>
    </xf>
    <xf numFmtId="0" fontId="0" fillId="0" borderId="2" xfId="0" applyBorder="1" applyAlignment="1">
      <alignment horizontal="center" vertical="center" wrapText="1"/>
    </xf>
    <xf numFmtId="0" fontId="0" fillId="0" borderId="2" xfId="0" applyFill="1" applyBorder="1" applyAlignment="1" applyProtection="1">
      <alignment horizontal="center" vertical="center"/>
      <protection locked="0"/>
    </xf>
    <xf numFmtId="0" fontId="0" fillId="8" borderId="2" xfId="0" applyFont="1" applyFill="1" applyBorder="1" applyAlignment="1">
      <alignment horizontal="center" vertical="center"/>
    </xf>
    <xf numFmtId="0" fontId="10" fillId="0" borderId="2" xfId="3" applyFont="1" applyBorder="1" applyAlignment="1">
      <alignment horizontal="left" vertical="center" wrapText="1"/>
    </xf>
    <xf numFmtId="0" fontId="0" fillId="0" borderId="2" xfId="0" applyFill="1" applyBorder="1" applyAlignment="1" applyProtection="1">
      <alignment horizontal="center" vertical="center" wrapText="1"/>
      <protection locked="0"/>
    </xf>
    <xf numFmtId="164" fontId="0" fillId="5" borderId="2" xfId="0" applyNumberFormat="1" applyFill="1" applyBorder="1" applyAlignment="1">
      <alignment horizontal="center"/>
    </xf>
    <xf numFmtId="164" fontId="0" fillId="6" borderId="2" xfId="0" applyNumberFormat="1" applyFill="1" applyBorder="1"/>
    <xf numFmtId="0" fontId="0" fillId="8" borderId="50" xfId="0" applyFont="1" applyFill="1" applyBorder="1"/>
    <xf numFmtId="0" fontId="0" fillId="8" borderId="50" xfId="0" applyFont="1" applyFill="1" applyBorder="1" applyAlignment="1">
      <alignment horizontal="center" vertical="center"/>
    </xf>
    <xf numFmtId="0" fontId="0" fillId="13" borderId="2" xfId="0" applyFont="1" applyFill="1" applyBorder="1" applyAlignment="1">
      <alignment wrapText="1"/>
    </xf>
    <xf numFmtId="0" fontId="0" fillId="13" borderId="2" xfId="0" applyFill="1" applyBorder="1" applyAlignment="1">
      <alignment vertical="center" wrapText="1"/>
    </xf>
    <xf numFmtId="0" fontId="0" fillId="13" borderId="2" xfId="0" applyFill="1" applyBorder="1" applyAlignment="1">
      <alignment wrapText="1"/>
    </xf>
    <xf numFmtId="0" fontId="0" fillId="2" borderId="2" xfId="0" applyFill="1" applyBorder="1" applyAlignment="1">
      <alignment vertical="center" wrapText="1"/>
    </xf>
    <xf numFmtId="9" fontId="72" fillId="5" borderId="0" xfId="0" applyNumberFormat="1" applyFont="1" applyFill="1" applyBorder="1" applyAlignment="1">
      <alignment vertical="center"/>
    </xf>
    <xf numFmtId="0" fontId="27" fillId="18" borderId="0" xfId="0" applyFont="1" applyFill="1" applyAlignment="1" applyProtection="1">
      <alignment horizontal="center" vertical="center"/>
      <protection hidden="1"/>
    </xf>
    <xf numFmtId="14" fontId="33" fillId="0" borderId="0" xfId="0" applyNumberFormat="1" applyFont="1" applyAlignment="1" applyProtection="1">
      <alignment horizontal="left"/>
      <protection hidden="1"/>
    </xf>
    <xf numFmtId="0" fontId="29" fillId="18" borderId="0" xfId="0" applyFont="1" applyFill="1" applyBorder="1" applyAlignment="1" applyProtection="1">
      <alignment horizontal="center"/>
      <protection hidden="1"/>
    </xf>
    <xf numFmtId="9" fontId="28" fillId="0" borderId="43" xfId="1" applyNumberFormat="1" applyFont="1" applyBorder="1" applyAlignment="1">
      <alignment horizontal="center" vertical="center"/>
    </xf>
    <xf numFmtId="9" fontId="24" fillId="0" borderId="44" xfId="1" applyNumberFormat="1" applyFont="1" applyBorder="1" applyAlignment="1">
      <alignment horizontal="center" vertical="center"/>
    </xf>
    <xf numFmtId="0" fontId="28" fillId="0" borderId="43" xfId="2" applyNumberFormat="1" applyFont="1" applyBorder="1" applyAlignment="1">
      <alignment horizontal="center" vertical="center"/>
    </xf>
    <xf numFmtId="0" fontId="28" fillId="0" borderId="43" xfId="1" applyNumberFormat="1" applyFont="1" applyBorder="1" applyAlignment="1">
      <alignment horizontal="center" vertical="center"/>
    </xf>
    <xf numFmtId="0" fontId="24" fillId="0" borderId="44" xfId="1" applyNumberFormat="1" applyFont="1" applyBorder="1" applyAlignment="1">
      <alignment horizontal="center" vertical="center"/>
    </xf>
    <xf numFmtId="9" fontId="33" fillId="19" borderId="75" xfId="1" applyNumberFormat="1" applyFont="1" applyFill="1" applyBorder="1" applyAlignment="1" applyProtection="1">
      <alignment horizontal="center" vertical="center"/>
      <protection hidden="1"/>
    </xf>
    <xf numFmtId="0" fontId="73" fillId="0" borderId="0" xfId="0" applyFont="1" applyAlignment="1" applyProtection="1">
      <alignment horizontal="right" vertical="center"/>
      <protection hidden="1"/>
    </xf>
    <xf numFmtId="0" fontId="74" fillId="0" borderId="0" xfId="0" applyFont="1" applyAlignment="1" applyProtection="1">
      <alignment horizontal="center" vertical="center"/>
      <protection hidden="1"/>
    </xf>
    <xf numFmtId="9" fontId="74" fillId="0" borderId="0" xfId="0" applyNumberFormat="1" applyFont="1" applyAlignment="1" applyProtection="1">
      <alignment horizontal="center" vertical="center"/>
      <protection hidden="1"/>
    </xf>
    <xf numFmtId="0" fontId="74" fillId="0" borderId="0" xfId="0" applyFont="1"/>
    <xf numFmtId="0" fontId="0" fillId="0" borderId="0" xfId="0" applyFont="1" applyAlignment="1">
      <alignment horizontal="center" vertical="center" wrapText="1"/>
    </xf>
    <xf numFmtId="0" fontId="29" fillId="2" borderId="0" xfId="0" applyFont="1" applyFill="1" applyAlignment="1" applyProtection="1">
      <alignment vertical="center"/>
      <protection hidden="1"/>
    </xf>
    <xf numFmtId="0" fontId="29" fillId="0" borderId="0" xfId="0" applyFont="1" applyAlignment="1" applyProtection="1">
      <alignment horizontal="center" vertical="center"/>
      <protection hidden="1"/>
    </xf>
    <xf numFmtId="0" fontId="29" fillId="0" borderId="0" xfId="0" applyFont="1" applyAlignment="1" applyProtection="1">
      <alignment horizontal="center" vertical="center" wrapText="1"/>
      <protection hidden="1"/>
    </xf>
    <xf numFmtId="0" fontId="66" fillId="0" borderId="0" xfId="0" applyFont="1" applyAlignment="1" applyProtection="1">
      <alignment horizontal="left" vertical="center"/>
      <protection hidden="1"/>
    </xf>
    <xf numFmtId="0" fontId="29" fillId="0" borderId="0" xfId="0" applyFont="1" applyAlignment="1">
      <alignment vertical="center"/>
    </xf>
    <xf numFmtId="9" fontId="29" fillId="0" borderId="56" xfId="1" applyFont="1" applyBorder="1" applyAlignment="1" applyProtection="1">
      <alignment horizontal="center" vertical="center"/>
      <protection hidden="1"/>
    </xf>
    <xf numFmtId="0" fontId="73" fillId="0" borderId="0" xfId="0" applyFont="1" applyAlignment="1" applyProtection="1">
      <alignment horizontal="center" vertical="center"/>
      <protection hidden="1"/>
    </xf>
    <xf numFmtId="9" fontId="29" fillId="0" borderId="0" xfId="1" applyFont="1" applyBorder="1" applyAlignment="1" applyProtection="1">
      <alignment horizontal="center" vertical="center"/>
      <protection hidden="1"/>
    </xf>
    <xf numFmtId="9" fontId="29" fillId="0" borderId="16" xfId="1" applyFont="1" applyBorder="1" applyAlignment="1" applyProtection="1">
      <alignment horizontal="center" vertical="center"/>
      <protection hidden="1"/>
    </xf>
    <xf numFmtId="9" fontId="29" fillId="0" borderId="18" xfId="1" applyFont="1" applyBorder="1" applyAlignment="1" applyProtection="1">
      <alignment horizontal="center" vertical="center"/>
      <protection hidden="1"/>
    </xf>
    <xf numFmtId="9" fontId="29" fillId="0" borderId="18" xfId="1" applyNumberFormat="1" applyFont="1" applyBorder="1" applyAlignment="1" applyProtection="1">
      <alignment horizontal="center" vertical="center"/>
      <protection hidden="1"/>
    </xf>
    <xf numFmtId="9" fontId="29" fillId="0" borderId="18" xfId="0" applyNumberFormat="1" applyFont="1" applyBorder="1" applyAlignment="1" applyProtection="1">
      <alignment horizontal="center" vertical="center"/>
      <protection hidden="1"/>
    </xf>
    <xf numFmtId="9" fontId="29" fillId="0" borderId="20" xfId="1" applyFont="1" applyBorder="1" applyAlignment="1" applyProtection="1">
      <alignment horizontal="center" vertical="center"/>
      <protection hidden="1"/>
    </xf>
    <xf numFmtId="0" fontId="73" fillId="0" borderId="0" xfId="0" applyFont="1" applyBorder="1" applyAlignment="1" applyProtection="1">
      <alignment horizontal="center" vertical="center"/>
      <protection hidden="1"/>
    </xf>
    <xf numFmtId="9" fontId="29" fillId="0" borderId="20" xfId="1" applyNumberFormat="1" applyFont="1" applyBorder="1" applyAlignment="1" applyProtection="1">
      <alignment horizontal="center" vertical="center"/>
      <protection hidden="1"/>
    </xf>
    <xf numFmtId="0" fontId="29" fillId="0" borderId="20" xfId="1" applyNumberFormat="1" applyFont="1" applyBorder="1" applyAlignment="1" applyProtection="1">
      <alignment horizontal="center" vertical="center"/>
      <protection hidden="1"/>
    </xf>
    <xf numFmtId="0" fontId="29" fillId="0" borderId="0" xfId="0" applyFont="1" applyAlignment="1">
      <alignment horizontal="center" vertical="center"/>
    </xf>
    <xf numFmtId="1" fontId="29" fillId="0" borderId="20" xfId="1" applyNumberFormat="1" applyFont="1" applyBorder="1" applyAlignment="1" applyProtection="1">
      <alignment horizontal="center" vertical="center"/>
      <protection hidden="1"/>
    </xf>
    <xf numFmtId="1" fontId="29" fillId="0" borderId="18" xfId="1" applyNumberFormat="1" applyFont="1" applyBorder="1" applyAlignment="1" applyProtection="1">
      <alignment horizontal="center" vertical="center"/>
      <protection hidden="1"/>
    </xf>
    <xf numFmtId="9" fontId="29" fillId="0" borderId="59" xfId="1" applyFont="1" applyBorder="1" applyAlignment="1" applyProtection="1">
      <alignment horizontal="center" vertical="center"/>
      <protection hidden="1"/>
    </xf>
    <xf numFmtId="9" fontId="29" fillId="0" borderId="17" xfId="1" applyFont="1" applyBorder="1" applyAlignment="1" applyProtection="1">
      <alignment horizontal="center" vertical="center"/>
      <protection hidden="1"/>
    </xf>
    <xf numFmtId="9" fontId="29" fillId="0" borderId="19" xfId="1" applyFont="1" applyBorder="1" applyAlignment="1" applyProtection="1">
      <alignment horizontal="center" vertical="center"/>
      <protection hidden="1"/>
    </xf>
    <xf numFmtId="9" fontId="29" fillId="0" borderId="19" xfId="0" applyNumberFormat="1" applyFont="1" applyBorder="1" applyAlignment="1" applyProtection="1">
      <alignment horizontal="center" vertical="center"/>
      <protection hidden="1"/>
    </xf>
    <xf numFmtId="9" fontId="29" fillId="0" borderId="27" xfId="0" applyNumberFormat="1" applyFont="1" applyBorder="1" applyAlignment="1" applyProtection="1">
      <alignment horizontal="center" vertical="center"/>
      <protection hidden="1"/>
    </xf>
    <xf numFmtId="9" fontId="29" fillId="0" borderId="27" xfId="1" applyFont="1" applyBorder="1" applyAlignment="1" applyProtection="1">
      <alignment horizontal="center" vertical="center"/>
      <protection hidden="1"/>
    </xf>
    <xf numFmtId="9" fontId="29" fillId="0" borderId="11" xfId="1" applyFont="1" applyBorder="1" applyAlignment="1" applyProtection="1">
      <alignment horizontal="center" vertical="center"/>
      <protection hidden="1"/>
    </xf>
    <xf numFmtId="9" fontId="29" fillId="0" borderId="15" xfId="0" applyNumberFormat="1" applyFont="1" applyBorder="1" applyAlignment="1" applyProtection="1">
      <alignment horizontal="center" vertical="center"/>
      <protection hidden="1"/>
    </xf>
    <xf numFmtId="0" fontId="29" fillId="0" borderId="15" xfId="0" applyNumberFormat="1" applyFont="1" applyBorder="1" applyAlignment="1" applyProtection="1">
      <alignment horizontal="center" vertical="center"/>
      <protection hidden="1"/>
    </xf>
    <xf numFmtId="9" fontId="29" fillId="0" borderId="7" xfId="1" applyFont="1" applyBorder="1" applyAlignment="1" applyProtection="1">
      <alignment horizontal="center" vertical="center"/>
      <protection hidden="1"/>
    </xf>
    <xf numFmtId="0" fontId="29" fillId="0" borderId="11" xfId="1" applyNumberFormat="1" applyFont="1" applyBorder="1" applyAlignment="1" applyProtection="1">
      <alignment horizontal="center" vertical="center"/>
      <protection hidden="1"/>
    </xf>
    <xf numFmtId="0" fontId="29" fillId="0" borderId="0" xfId="0" applyFont="1"/>
    <xf numFmtId="9" fontId="29" fillId="0" borderId="76" xfId="1" applyFont="1" applyBorder="1" applyAlignment="1" applyProtection="1">
      <alignment horizontal="center" vertical="center"/>
      <protection hidden="1"/>
    </xf>
    <xf numFmtId="9" fontId="29" fillId="0" borderId="15" xfId="1" applyFont="1" applyBorder="1" applyAlignment="1" applyProtection="1">
      <alignment horizontal="center" vertical="center"/>
      <protection hidden="1"/>
    </xf>
    <xf numFmtId="0" fontId="29" fillId="0" borderId="15" xfId="1" applyNumberFormat="1" applyFont="1" applyBorder="1" applyAlignment="1" applyProtection="1">
      <alignment horizontal="center" vertical="center"/>
      <protection hidden="1"/>
    </xf>
    <xf numFmtId="0" fontId="75" fillId="2" borderId="0" xfId="0" applyFont="1" applyFill="1" applyAlignment="1" applyProtection="1">
      <alignment horizontal="center"/>
      <protection hidden="1"/>
    </xf>
    <xf numFmtId="9" fontId="75" fillId="0" borderId="76" xfId="1" applyFont="1" applyBorder="1" applyAlignment="1" applyProtection="1">
      <alignment horizontal="center" vertical="center"/>
      <protection hidden="1"/>
    </xf>
    <xf numFmtId="9" fontId="75" fillId="0" borderId="0" xfId="0" applyNumberFormat="1" applyFont="1" applyAlignment="1" applyProtection="1">
      <alignment horizontal="left" vertical="center"/>
      <protection hidden="1"/>
    </xf>
    <xf numFmtId="9" fontId="75" fillId="0" borderId="0" xfId="1" applyFont="1" applyBorder="1" applyAlignment="1" applyProtection="1">
      <alignment horizontal="center" vertical="center"/>
      <protection hidden="1"/>
    </xf>
    <xf numFmtId="9" fontId="75" fillId="0" borderId="17" xfId="1" applyFont="1" applyBorder="1" applyAlignment="1" applyProtection="1">
      <alignment horizontal="center" vertical="center"/>
      <protection hidden="1"/>
    </xf>
    <xf numFmtId="9" fontId="75" fillId="0" borderId="19" xfId="1" applyFont="1" applyBorder="1" applyAlignment="1" applyProtection="1">
      <alignment horizontal="center" vertical="center"/>
      <protection hidden="1"/>
    </xf>
    <xf numFmtId="9" fontId="75" fillId="0" borderId="19" xfId="0" applyNumberFormat="1" applyFont="1" applyBorder="1" applyAlignment="1" applyProtection="1">
      <alignment horizontal="center" vertical="center"/>
      <protection hidden="1"/>
    </xf>
    <xf numFmtId="9" fontId="75" fillId="0" borderId="15" xfId="1" applyFont="1" applyBorder="1" applyAlignment="1" applyProtection="1">
      <alignment horizontal="center" vertical="center"/>
      <protection hidden="1"/>
    </xf>
    <xf numFmtId="9" fontId="75" fillId="0" borderId="0" xfId="0" applyNumberFormat="1" applyFont="1" applyBorder="1" applyAlignment="1" applyProtection="1">
      <alignment horizontal="center" vertical="center"/>
      <protection hidden="1"/>
    </xf>
    <xf numFmtId="9" fontId="75" fillId="0" borderId="15" xfId="0" applyNumberFormat="1" applyFont="1" applyBorder="1" applyAlignment="1" applyProtection="1">
      <alignment horizontal="center" vertical="center"/>
      <protection hidden="1"/>
    </xf>
    <xf numFmtId="0" fontId="75" fillId="0" borderId="15" xfId="0" applyNumberFormat="1" applyFont="1" applyBorder="1" applyAlignment="1" applyProtection="1">
      <alignment horizontal="center" vertical="center"/>
      <protection hidden="1"/>
    </xf>
    <xf numFmtId="9" fontId="75" fillId="0" borderId="0" xfId="0" applyNumberFormat="1" applyFont="1" applyAlignment="1">
      <alignment horizontal="center" vertical="center"/>
    </xf>
    <xf numFmtId="1" fontId="75" fillId="0" borderId="15" xfId="1" applyNumberFormat="1" applyFont="1" applyBorder="1" applyAlignment="1" applyProtection="1">
      <alignment horizontal="center" vertical="center"/>
      <protection hidden="1"/>
    </xf>
    <xf numFmtId="1" fontId="75" fillId="0" borderId="19" xfId="1" applyNumberFormat="1" applyFont="1" applyBorder="1" applyAlignment="1" applyProtection="1">
      <alignment horizontal="center" vertical="center"/>
      <protection hidden="1"/>
    </xf>
    <xf numFmtId="9" fontId="20" fillId="0" borderId="104" xfId="0" applyNumberFormat="1" applyFont="1" applyBorder="1" applyAlignment="1">
      <alignment horizontal="center"/>
    </xf>
    <xf numFmtId="9" fontId="20" fillId="0" borderId="104" xfId="1" applyFont="1" applyBorder="1" applyAlignment="1">
      <alignment horizontal="center"/>
    </xf>
    <xf numFmtId="9" fontId="20" fillId="0" borderId="104" xfId="0" applyNumberFormat="1" applyFont="1" applyBorder="1"/>
    <xf numFmtId="0" fontId="20" fillId="0" borderId="104" xfId="0" applyFont="1" applyBorder="1"/>
    <xf numFmtId="0" fontId="50" fillId="0" borderId="0" xfId="0" applyFont="1" applyBorder="1" applyAlignment="1" applyProtection="1">
      <alignment horizontal="center"/>
      <protection hidden="1"/>
    </xf>
    <xf numFmtId="0" fontId="50" fillId="0" borderId="38" xfId="0" applyFont="1" applyBorder="1" applyAlignment="1" applyProtection="1">
      <alignment horizontal="center"/>
      <protection hidden="1"/>
    </xf>
    <xf numFmtId="0" fontId="50" fillId="0" borderId="3" xfId="0" applyFont="1" applyBorder="1" applyAlignment="1" applyProtection="1">
      <alignment horizontal="center"/>
      <protection hidden="1"/>
    </xf>
    <xf numFmtId="0" fontId="76" fillId="27" borderId="0" xfId="0" applyFont="1" applyFill="1" applyAlignment="1">
      <alignment horizontal="center" wrapText="1" readingOrder="1"/>
    </xf>
    <xf numFmtId="0" fontId="78" fillId="28" borderId="106" xfId="0" applyFont="1" applyFill="1" applyBorder="1" applyAlignment="1">
      <alignment horizontal="center" vertical="center" wrapText="1" readingOrder="1"/>
    </xf>
    <xf numFmtId="0" fontId="80" fillId="0" borderId="110" xfId="0" applyFont="1" applyBorder="1" applyAlignment="1">
      <alignment horizontal="left" vertical="center" wrapText="1" readingOrder="1"/>
    </xf>
    <xf numFmtId="9" fontId="80" fillId="28" borderId="111" xfId="0" applyNumberFormat="1" applyFont="1" applyFill="1" applyBorder="1" applyAlignment="1">
      <alignment horizontal="center" vertical="center" wrapText="1" readingOrder="1"/>
    </xf>
    <xf numFmtId="10" fontId="81" fillId="28" borderId="112" xfId="0" applyNumberFormat="1" applyFont="1" applyFill="1" applyBorder="1" applyAlignment="1">
      <alignment horizontal="center" vertical="center" wrapText="1" readingOrder="1"/>
    </xf>
    <xf numFmtId="0" fontId="80" fillId="0" borderId="113" xfId="0" applyFont="1" applyBorder="1" applyAlignment="1">
      <alignment horizontal="left" vertical="center" wrapText="1" readingOrder="1"/>
    </xf>
    <xf numFmtId="0" fontId="80" fillId="28" borderId="114" xfId="0" applyFont="1" applyFill="1" applyBorder="1" applyAlignment="1">
      <alignment horizontal="center" vertical="center" wrapText="1" readingOrder="1"/>
    </xf>
    <xf numFmtId="10" fontId="81" fillId="28" borderId="115" xfId="0" applyNumberFormat="1" applyFont="1" applyFill="1" applyBorder="1" applyAlignment="1">
      <alignment horizontal="center" vertical="center" wrapText="1" readingOrder="1"/>
    </xf>
    <xf numFmtId="0" fontId="80" fillId="0" borderId="114" xfId="0" applyFont="1" applyBorder="1" applyAlignment="1">
      <alignment horizontal="center" vertical="center" wrapText="1" readingOrder="1"/>
    </xf>
    <xf numFmtId="10" fontId="82" fillId="28" borderId="115" xfId="0" applyNumberFormat="1" applyFont="1" applyFill="1" applyBorder="1" applyAlignment="1">
      <alignment horizontal="center" vertical="center" wrapText="1" readingOrder="1"/>
    </xf>
    <xf numFmtId="10" fontId="83" fillId="28" borderId="115" xfId="0" applyNumberFormat="1" applyFont="1" applyFill="1" applyBorder="1" applyAlignment="1">
      <alignment horizontal="center" vertical="center" wrapText="1" readingOrder="1"/>
    </xf>
    <xf numFmtId="3" fontId="80" fillId="28" borderId="114" xfId="0" applyNumberFormat="1" applyFont="1" applyFill="1" applyBorder="1" applyAlignment="1">
      <alignment horizontal="center" vertical="center" wrapText="1" readingOrder="1"/>
    </xf>
    <xf numFmtId="9" fontId="80" fillId="28" borderId="114" xfId="0" applyNumberFormat="1" applyFont="1" applyFill="1" applyBorder="1" applyAlignment="1">
      <alignment horizontal="center" vertical="center" wrapText="1" readingOrder="1"/>
    </xf>
    <xf numFmtId="10" fontId="84" fillId="28" borderId="115" xfId="0" applyNumberFormat="1" applyFont="1" applyFill="1" applyBorder="1" applyAlignment="1">
      <alignment horizontal="center" vertical="center" wrapText="1" readingOrder="1"/>
    </xf>
    <xf numFmtId="0" fontId="80" fillId="0" borderId="116" xfId="0" applyFont="1" applyBorder="1" applyAlignment="1">
      <alignment horizontal="left" vertical="center" wrapText="1" readingOrder="1"/>
    </xf>
    <xf numFmtId="0" fontId="80" fillId="0" borderId="117" xfId="0" applyFont="1" applyBorder="1" applyAlignment="1">
      <alignment horizontal="center" vertical="center" wrapText="1" readingOrder="1"/>
    </xf>
    <xf numFmtId="9" fontId="80" fillId="28" borderId="117" xfId="0" applyNumberFormat="1" applyFont="1" applyFill="1" applyBorder="1" applyAlignment="1">
      <alignment horizontal="center" vertical="center" wrapText="1" readingOrder="1"/>
    </xf>
    <xf numFmtId="10" fontId="84" fillId="28" borderId="118" xfId="0" applyNumberFormat="1" applyFont="1" applyFill="1" applyBorder="1" applyAlignment="1">
      <alignment horizontal="center" vertical="center" wrapText="1" readingOrder="1"/>
    </xf>
    <xf numFmtId="0" fontId="80" fillId="0" borderId="111" xfId="0" applyFont="1" applyBorder="1" applyAlignment="1">
      <alignment horizontal="center" vertical="center" wrapText="1" readingOrder="1"/>
    </xf>
    <xf numFmtId="10" fontId="83" fillId="28" borderId="112" xfId="0" applyNumberFormat="1" applyFont="1" applyFill="1" applyBorder="1" applyAlignment="1">
      <alignment horizontal="center" vertical="center" wrapText="1" readingOrder="1"/>
    </xf>
    <xf numFmtId="10" fontId="83" fillId="28" borderId="118" xfId="0" applyNumberFormat="1" applyFont="1" applyFill="1" applyBorder="1" applyAlignment="1">
      <alignment horizontal="center" vertical="center" wrapText="1" readingOrder="1"/>
    </xf>
    <xf numFmtId="10" fontId="82" fillId="28" borderId="112" xfId="0" applyNumberFormat="1" applyFont="1" applyFill="1" applyBorder="1" applyAlignment="1">
      <alignment horizontal="center" vertical="center" wrapText="1" readingOrder="1"/>
    </xf>
    <xf numFmtId="0" fontId="80" fillId="0" borderId="120" xfId="0" applyFont="1" applyBorder="1" applyAlignment="1">
      <alignment horizontal="center" vertical="center" wrapText="1" readingOrder="1"/>
    </xf>
    <xf numFmtId="0" fontId="78" fillId="28" borderId="107" xfId="0" applyFont="1" applyFill="1" applyBorder="1" applyAlignment="1">
      <alignment horizontal="center" vertical="center" wrapText="1" readingOrder="1"/>
    </xf>
    <xf numFmtId="0" fontId="85" fillId="28" borderId="108" xfId="0" applyFont="1" applyFill="1" applyBorder="1" applyAlignment="1">
      <alignment horizontal="center" vertical="center" wrapText="1" readingOrder="1"/>
    </xf>
    <xf numFmtId="9" fontId="79" fillId="0" borderId="119" xfId="0" applyNumberFormat="1" applyFont="1" applyBorder="1" applyAlignment="1">
      <alignment horizontal="center" vertical="center" wrapText="1" readingOrder="1"/>
    </xf>
    <xf numFmtId="0" fontId="79" fillId="0" borderId="120" xfId="0" applyFont="1" applyBorder="1" applyAlignment="1">
      <alignment horizontal="center" vertical="center" wrapText="1" readingOrder="1"/>
    </xf>
    <xf numFmtId="0" fontId="79" fillId="0" borderId="114" xfId="0" applyFont="1" applyBorder="1" applyAlignment="1">
      <alignment horizontal="center" vertical="center" wrapText="1" readingOrder="1"/>
    </xf>
    <xf numFmtId="0" fontId="79" fillId="0" borderId="117" xfId="0" applyFont="1" applyBorder="1" applyAlignment="1">
      <alignment horizontal="center" vertical="center" wrapText="1" readingOrder="1"/>
    </xf>
    <xf numFmtId="0" fontId="79" fillId="0" borderId="111" xfId="0" applyFont="1" applyBorder="1" applyAlignment="1">
      <alignment horizontal="center" vertical="center" wrapText="1" readingOrder="1"/>
    </xf>
    <xf numFmtId="9" fontId="79" fillId="0" borderId="114" xfId="0" applyNumberFormat="1" applyFont="1" applyBorder="1" applyAlignment="1">
      <alignment horizontal="center" vertical="center" wrapText="1" readingOrder="1"/>
    </xf>
    <xf numFmtId="9" fontId="79" fillId="0" borderId="117" xfId="0" applyNumberFormat="1" applyFont="1" applyBorder="1" applyAlignment="1">
      <alignment horizontal="center" vertical="center" wrapText="1" readingOrder="1"/>
    </xf>
    <xf numFmtId="9" fontId="79" fillId="0" borderId="111" xfId="0" applyNumberFormat="1" applyFont="1" applyBorder="1" applyAlignment="1">
      <alignment horizontal="center" vertical="center" wrapText="1" readingOrder="1"/>
    </xf>
    <xf numFmtId="3" fontId="79" fillId="0" borderId="114" xfId="0" applyNumberFormat="1" applyFont="1" applyBorder="1" applyAlignment="1">
      <alignment horizontal="center" vertical="center" wrapText="1" readingOrder="1"/>
    </xf>
    <xf numFmtId="9" fontId="80" fillId="28" borderId="114" xfId="1" applyFont="1" applyFill="1" applyBorder="1" applyAlignment="1">
      <alignment horizontal="center" vertical="center" wrapText="1" readingOrder="1"/>
    </xf>
    <xf numFmtId="9" fontId="79" fillId="0" borderId="111" xfId="1" applyFont="1" applyBorder="1" applyAlignment="1">
      <alignment horizontal="center" vertical="center" wrapText="1" readingOrder="1"/>
    </xf>
    <xf numFmtId="9" fontId="79" fillId="0" borderId="117" xfId="1" applyFont="1" applyBorder="1" applyAlignment="1">
      <alignment horizontal="center" vertical="center" wrapText="1" readingOrder="1"/>
    </xf>
    <xf numFmtId="10" fontId="79" fillId="0" borderId="111" xfId="0" applyNumberFormat="1" applyFont="1" applyBorder="1" applyAlignment="1">
      <alignment horizontal="center" vertical="center" wrapText="1" readingOrder="1"/>
    </xf>
    <xf numFmtId="0" fontId="2" fillId="2" borderId="2" xfId="1" applyNumberFormat="1" applyFont="1" applyFill="1" applyBorder="1" applyAlignment="1" applyProtection="1">
      <alignment vertical="center"/>
      <protection locked="0"/>
    </xf>
    <xf numFmtId="0" fontId="0" fillId="0" borderId="0" xfId="0" applyAlignment="1">
      <alignment horizontal="center"/>
    </xf>
    <xf numFmtId="0" fontId="27" fillId="0" borderId="0" xfId="0" pivotButton="1" applyFont="1" applyAlignment="1">
      <alignment horizontal="center"/>
    </xf>
    <xf numFmtId="0" fontId="27" fillId="0" borderId="0" xfId="0" applyFont="1" applyAlignment="1">
      <alignment horizontal="center"/>
    </xf>
    <xf numFmtId="0" fontId="87" fillId="0" borderId="0" xfId="0" pivotButton="1" applyFont="1" applyAlignment="1">
      <alignment horizontal="center"/>
    </xf>
    <xf numFmtId="0" fontId="0" fillId="0" borderId="0" xfId="0" applyNumberFormat="1" applyAlignment="1">
      <alignment horizontal="center"/>
    </xf>
    <xf numFmtId="0" fontId="68" fillId="0" borderId="0" xfId="0" applyFont="1" applyAlignment="1">
      <alignment horizontal="center" vertical="center" wrapText="1"/>
    </xf>
    <xf numFmtId="9" fontId="0" fillId="0" borderId="0" xfId="0" applyNumberFormat="1" applyAlignment="1">
      <alignment horizontal="center"/>
    </xf>
    <xf numFmtId="1" fontId="0" fillId="0" borderId="0" xfId="0" applyNumberFormat="1" applyAlignment="1">
      <alignment horizontal="center"/>
    </xf>
    <xf numFmtId="3" fontId="0" fillId="0" borderId="0" xfId="0" applyNumberFormat="1" applyAlignment="1">
      <alignment horizontal="center"/>
    </xf>
    <xf numFmtId="2" fontId="2" fillId="7" borderId="23" xfId="2" applyNumberFormat="1" applyFont="1" applyFill="1" applyBorder="1" applyAlignment="1" applyProtection="1">
      <alignment horizontal="center" vertical="center"/>
    </xf>
    <xf numFmtId="9" fontId="0" fillId="11" borderId="2" xfId="2" applyNumberFormat="1" applyFont="1" applyFill="1" applyBorder="1"/>
    <xf numFmtId="0" fontId="0" fillId="11" borderId="2" xfId="1" applyNumberFormat="1" applyFont="1" applyFill="1" applyBorder="1" applyAlignment="1">
      <alignment horizontal="center" vertical="center"/>
    </xf>
    <xf numFmtId="9" fontId="0" fillId="11" borderId="2" xfId="1" applyFont="1" applyFill="1" applyBorder="1" applyAlignment="1">
      <alignment horizontal="center" vertical="center"/>
    </xf>
    <xf numFmtId="0" fontId="0" fillId="11" borderId="2" xfId="0" applyFill="1" applyBorder="1" applyAlignment="1">
      <alignment horizontal="center" vertical="center"/>
    </xf>
    <xf numFmtId="0" fontId="0" fillId="11" borderId="2" xfId="0" applyNumberFormat="1" applyFill="1" applyBorder="1" applyAlignment="1">
      <alignment horizontal="center"/>
    </xf>
    <xf numFmtId="9" fontId="0" fillId="11" borderId="2" xfId="0" applyNumberFormat="1" applyFill="1" applyBorder="1" applyAlignment="1">
      <alignment horizontal="center" vertical="center"/>
    </xf>
    <xf numFmtId="0" fontId="0" fillId="4" borderId="2" xfId="0" applyFill="1" applyBorder="1" applyAlignment="1">
      <alignment horizontal="left" wrapText="1"/>
    </xf>
    <xf numFmtId="0" fontId="0" fillId="4" borderId="2" xfId="0" applyFill="1" applyBorder="1" applyAlignment="1">
      <alignment vertical="top" wrapText="1"/>
    </xf>
    <xf numFmtId="0" fontId="0" fillId="4" borderId="2" xfId="1" applyNumberFormat="1" applyFont="1" applyFill="1" applyBorder="1" applyAlignment="1">
      <alignment horizontal="center" vertical="center" wrapText="1"/>
    </xf>
    <xf numFmtId="0" fontId="10" fillId="2" borderId="2" xfId="3" applyFont="1" applyFill="1" applyBorder="1" applyAlignment="1">
      <alignment vertical="center" wrapText="1"/>
    </xf>
    <xf numFmtId="9" fontId="0" fillId="6" borderId="2" xfId="1" applyFont="1" applyFill="1" applyBorder="1" applyAlignment="1">
      <alignment horizontal="right"/>
    </xf>
    <xf numFmtId="0" fontId="0" fillId="4" borderId="0" xfId="0" applyFill="1" applyAlignment="1">
      <alignment wrapText="1"/>
    </xf>
    <xf numFmtId="0" fontId="0" fillId="5" borderId="2" xfId="0" applyNumberFormat="1" applyFill="1" applyBorder="1"/>
    <xf numFmtId="9" fontId="0" fillId="6" borderId="2" xfId="1" applyFont="1" applyFill="1" applyBorder="1" applyAlignment="1">
      <alignment horizontal="center" wrapText="1"/>
    </xf>
    <xf numFmtId="0" fontId="3" fillId="4" borderId="2" xfId="0" applyFont="1" applyFill="1" applyBorder="1" applyAlignment="1" applyProtection="1">
      <alignment horizontal="center" vertical="center" wrapText="1"/>
    </xf>
    <xf numFmtId="9" fontId="0" fillId="4" borderId="2" xfId="1" applyFont="1" applyFill="1" applyBorder="1" applyAlignment="1">
      <alignment horizontal="center" wrapText="1"/>
    </xf>
    <xf numFmtId="0" fontId="0" fillId="4" borderId="2" xfId="0" applyFill="1" applyBorder="1" applyAlignment="1">
      <alignment horizontal="center" wrapText="1"/>
    </xf>
    <xf numFmtId="0" fontId="69" fillId="26" borderId="0" xfId="0" applyFont="1" applyFill="1" applyAlignment="1">
      <alignment vertical="center" wrapText="1"/>
    </xf>
    <xf numFmtId="0" fontId="0" fillId="12" borderId="0" xfId="0" applyFill="1" applyAlignment="1">
      <alignment horizontal="center" wrapText="1"/>
    </xf>
    <xf numFmtId="0" fontId="0" fillId="4" borderId="2" xfId="0" applyFill="1" applyBorder="1" applyAlignment="1">
      <alignment horizontal="left" vertical="center" wrapText="1"/>
    </xf>
    <xf numFmtId="0" fontId="0" fillId="4" borderId="2" xfId="1" applyNumberFormat="1" applyFont="1" applyFill="1" applyBorder="1" applyAlignment="1">
      <alignment horizontal="center" vertical="top" wrapText="1"/>
    </xf>
    <xf numFmtId="0" fontId="0" fillId="4" borderId="2" xfId="1" applyNumberFormat="1" applyFont="1" applyFill="1" applyBorder="1" applyAlignment="1">
      <alignment horizontal="left" vertical="top" wrapText="1"/>
    </xf>
    <xf numFmtId="9" fontId="0" fillId="4" borderId="2" xfId="1" applyFont="1" applyFill="1" applyBorder="1" applyAlignment="1">
      <alignment vertical="top" wrapText="1"/>
    </xf>
    <xf numFmtId="9" fontId="0" fillId="4" borderId="2" xfId="0" applyNumberFormat="1" applyFill="1" applyBorder="1" applyAlignment="1">
      <alignment wrapText="1"/>
    </xf>
    <xf numFmtId="9" fontId="0" fillId="6" borderId="2" xfId="1" applyNumberFormat="1" applyFont="1" applyFill="1" applyBorder="1" applyAlignment="1">
      <alignment horizontal="center" wrapText="1"/>
    </xf>
    <xf numFmtId="1" fontId="0" fillId="6" borderId="2" xfId="1" applyNumberFormat="1" applyFont="1" applyFill="1" applyBorder="1" applyAlignment="1">
      <alignment horizontal="center" wrapText="1"/>
    </xf>
    <xf numFmtId="1" fontId="0" fillId="11" borderId="2" xfId="0" applyNumberFormat="1" applyFill="1" applyBorder="1"/>
    <xf numFmtId="1" fontId="0" fillId="6" borderId="2" xfId="0" applyNumberFormat="1" applyFill="1" applyBorder="1"/>
    <xf numFmtId="0" fontId="0" fillId="0" borderId="0" xfId="0" applyAlignment="1">
      <alignment horizontal="center" vertical="center" wrapText="1"/>
    </xf>
    <xf numFmtId="0" fontId="0" fillId="0" borderId="0" xfId="0" applyAlignment="1">
      <alignment horizontal="center"/>
    </xf>
    <xf numFmtId="0" fontId="2" fillId="2" borderId="0" xfId="0" applyFont="1" applyFill="1" applyBorder="1" applyAlignment="1" applyProtection="1">
      <alignment horizontal="center"/>
    </xf>
    <xf numFmtId="0" fontId="2" fillId="2" borderId="3" xfId="0" applyFont="1" applyFill="1" applyBorder="1" applyAlignment="1" applyProtection="1">
      <alignment horizontal="center"/>
    </xf>
    <xf numFmtId="0" fontId="3" fillId="2" borderId="0" xfId="0" applyFont="1" applyFill="1" applyAlignment="1" applyProtection="1">
      <alignment horizontal="center"/>
    </xf>
    <xf numFmtId="0" fontId="4" fillId="2" borderId="0" xfId="0" applyFont="1" applyFill="1" applyAlignment="1" applyProtection="1">
      <alignment horizontal="center"/>
    </xf>
    <xf numFmtId="0" fontId="4" fillId="3" borderId="1" xfId="0" applyFont="1" applyFill="1" applyBorder="1" applyAlignment="1" applyProtection="1">
      <alignment horizontal="center" vertical="center"/>
    </xf>
    <xf numFmtId="0" fontId="4" fillId="3" borderId="54" xfId="0" applyFont="1" applyFill="1" applyBorder="1" applyAlignment="1" applyProtection="1">
      <alignment horizontal="left" vertical="center"/>
    </xf>
    <xf numFmtId="0" fontId="4" fillId="3" borderId="49" xfId="0" applyFont="1" applyFill="1" applyBorder="1" applyAlignment="1" applyProtection="1">
      <alignment horizontal="left" vertical="center"/>
    </xf>
    <xf numFmtId="0" fontId="2" fillId="2" borderId="2"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protection locked="0"/>
    </xf>
    <xf numFmtId="0" fontId="4" fillId="3" borderId="5" xfId="0" applyFont="1" applyFill="1" applyBorder="1" applyAlignment="1" applyProtection="1">
      <alignment horizontal="center" vertical="center" wrapText="1"/>
    </xf>
    <xf numFmtId="0" fontId="4" fillId="3" borderId="22" xfId="0" applyFont="1" applyFill="1" applyBorder="1" applyAlignment="1" applyProtection="1">
      <alignment horizontal="center" vertical="center" wrapText="1"/>
    </xf>
    <xf numFmtId="0" fontId="4" fillId="3" borderId="23" xfId="0"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54" xfId="0" applyFont="1" applyFill="1" applyBorder="1" applyAlignment="1" applyProtection="1">
      <alignment horizontal="left"/>
    </xf>
    <xf numFmtId="0" fontId="4" fillId="3" borderId="49" xfId="0" applyFont="1" applyFill="1" applyBorder="1" applyAlignment="1" applyProtection="1">
      <alignment horizontal="left"/>
    </xf>
    <xf numFmtId="0" fontId="4" fillId="3" borderId="55" xfId="0" applyFont="1" applyFill="1" applyBorder="1" applyAlignment="1" applyProtection="1">
      <alignment horizontal="left"/>
    </xf>
    <xf numFmtId="0" fontId="2" fillId="2" borderId="4" xfId="0" applyFont="1" applyFill="1" applyBorder="1" applyAlignment="1" applyProtection="1">
      <alignment horizontal="center"/>
    </xf>
    <xf numFmtId="0" fontId="5" fillId="2" borderId="24" xfId="0" applyFont="1" applyFill="1" applyBorder="1" applyAlignment="1" applyProtection="1">
      <alignment horizontal="center" vertical="center" wrapText="1"/>
      <protection locked="0"/>
    </xf>
    <xf numFmtId="0" fontId="5" fillId="2" borderId="8" xfId="0" applyFont="1" applyFill="1" applyBorder="1" applyAlignment="1" applyProtection="1">
      <alignment horizontal="center" vertical="center" wrapText="1"/>
      <protection locked="0"/>
    </xf>
    <xf numFmtId="0" fontId="5" fillId="2" borderId="28" xfId="0" applyFont="1" applyFill="1" applyBorder="1" applyAlignment="1" applyProtection="1">
      <alignment horizontal="center" vertical="center" wrapText="1"/>
      <protection locked="0"/>
    </xf>
    <xf numFmtId="0" fontId="5" fillId="2" borderId="29"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5" fillId="2" borderId="25" xfId="0" applyFont="1" applyFill="1" applyBorder="1" applyAlignment="1" applyProtection="1">
      <alignment horizontal="center" vertical="center" wrapText="1"/>
      <protection locked="0"/>
    </xf>
    <xf numFmtId="0" fontId="5" fillId="2" borderId="21" xfId="0" applyFont="1" applyFill="1" applyBorder="1" applyAlignment="1" applyProtection="1">
      <alignment horizontal="center" vertical="center" wrapText="1"/>
      <protection locked="0"/>
    </xf>
    <xf numFmtId="0" fontId="5" fillId="2" borderId="26"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justify" vertical="center" wrapText="1"/>
      <protection locked="0"/>
    </xf>
    <xf numFmtId="0" fontId="5" fillId="2" borderId="25" xfId="0" applyFont="1" applyFill="1" applyBorder="1" applyAlignment="1" applyProtection="1">
      <alignment horizontal="left" vertical="center" wrapText="1"/>
      <protection locked="0"/>
    </xf>
    <xf numFmtId="0" fontId="5" fillId="2" borderId="21" xfId="0" applyFont="1" applyFill="1" applyBorder="1" applyAlignment="1" applyProtection="1">
      <alignment horizontal="left" vertical="center" wrapText="1"/>
      <protection locked="0"/>
    </xf>
    <xf numFmtId="0" fontId="5" fillId="2" borderId="27"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center" vertical="center" wrapText="1"/>
      <protection locked="0"/>
    </xf>
    <xf numFmtId="0" fontId="0" fillId="0" borderId="0" xfId="0" applyAlignment="1" applyProtection="1">
      <alignment horizontal="center"/>
    </xf>
    <xf numFmtId="0" fontId="41" fillId="0" borderId="5" xfId="5" applyFont="1" applyBorder="1" applyAlignment="1" applyProtection="1">
      <alignment horizontal="center" vertical="top" wrapText="1"/>
    </xf>
    <xf numFmtId="0" fontId="41" fillId="0" borderId="6" xfId="5" applyFont="1" applyBorder="1" applyAlignment="1" applyProtection="1">
      <alignment horizontal="center" vertical="top" wrapText="1"/>
    </xf>
    <xf numFmtId="0" fontId="41" fillId="0" borderId="7" xfId="5" applyFont="1" applyBorder="1" applyAlignment="1" applyProtection="1">
      <alignment horizontal="center" vertical="top" wrapText="1"/>
    </xf>
    <xf numFmtId="0" fontId="2" fillId="2" borderId="36" xfId="0" applyFont="1" applyFill="1" applyBorder="1" applyAlignment="1" applyProtection="1">
      <alignment horizontal="center"/>
    </xf>
    <xf numFmtId="0" fontId="4" fillId="2" borderId="56" xfId="0" applyFont="1" applyFill="1" applyBorder="1" applyAlignment="1" applyProtection="1">
      <alignment horizontal="left" vertical="center"/>
    </xf>
    <xf numFmtId="0" fontId="4" fillId="2" borderId="57" xfId="0" applyFont="1" applyFill="1" applyBorder="1" applyAlignment="1" applyProtection="1">
      <alignment horizontal="left" vertical="center"/>
    </xf>
    <xf numFmtId="9" fontId="38" fillId="2" borderId="58" xfId="0" applyNumberFormat="1" applyFont="1" applyFill="1" applyBorder="1" applyAlignment="1" applyProtection="1">
      <alignment horizontal="center" vertical="center"/>
      <protection locked="0"/>
    </xf>
    <xf numFmtId="9" fontId="38" fillId="2" borderId="59" xfId="0" applyNumberFormat="1" applyFont="1" applyFill="1" applyBorder="1" applyAlignment="1" applyProtection="1">
      <alignment horizontal="center" vertical="center"/>
      <protection locked="0"/>
    </xf>
    <xf numFmtId="0" fontId="38" fillId="2" borderId="38"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0" fontId="4" fillId="2" borderId="58" xfId="0" applyFont="1" applyFill="1" applyBorder="1" applyAlignment="1" applyProtection="1">
      <alignment horizontal="left" vertical="center" wrapText="1"/>
    </xf>
    <xf numFmtId="0" fontId="4" fillId="2" borderId="60" xfId="0" applyFont="1" applyFill="1" applyBorder="1" applyAlignment="1" applyProtection="1">
      <alignment horizontal="left" vertical="center" wrapText="1"/>
    </xf>
    <xf numFmtId="0" fontId="4" fillId="2" borderId="61" xfId="0" applyFont="1" applyFill="1" applyBorder="1" applyAlignment="1" applyProtection="1">
      <alignment horizontal="left" vertical="center" wrapText="1"/>
    </xf>
    <xf numFmtId="0" fontId="2" fillId="2" borderId="57" xfId="0" applyFont="1" applyFill="1" applyBorder="1" applyAlignment="1" applyProtection="1">
      <alignment horizontal="center" vertical="center" wrapText="1"/>
      <protection locked="0"/>
    </xf>
    <xf numFmtId="0" fontId="2" fillId="2" borderId="60" xfId="0" applyFont="1" applyFill="1" applyBorder="1" applyAlignment="1" applyProtection="1">
      <alignment horizontal="center" vertical="center" wrapText="1"/>
      <protection locked="0"/>
    </xf>
    <xf numFmtId="0" fontId="2" fillId="2" borderId="59" xfId="0" applyFont="1" applyFill="1" applyBorder="1" applyAlignment="1" applyProtection="1">
      <alignment horizontal="center" vertical="center" wrapText="1"/>
      <protection locked="0"/>
    </xf>
    <xf numFmtId="0" fontId="42" fillId="2" borderId="62" xfId="0" applyFont="1" applyFill="1" applyBorder="1" applyAlignment="1" applyProtection="1">
      <alignment horizontal="center" vertical="center" wrapText="1"/>
      <protection locked="0"/>
    </xf>
    <xf numFmtId="0" fontId="42" fillId="2" borderId="10"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center" vertical="center" wrapText="1"/>
      <protection locked="0"/>
    </xf>
    <xf numFmtId="0" fontId="16" fillId="2" borderId="36" xfId="0" applyFont="1" applyFill="1" applyBorder="1" applyAlignment="1" applyProtection="1">
      <alignment horizontal="center" vertical="center" wrapText="1"/>
    </xf>
    <xf numFmtId="0" fontId="2" fillId="2" borderId="12" xfId="0" applyFont="1" applyFill="1" applyBorder="1" applyAlignment="1" applyProtection="1">
      <alignment horizontal="justify" vertical="top"/>
      <protection locked="0"/>
    </xf>
    <xf numFmtId="0" fontId="2" fillId="2" borderId="14" xfId="0" applyFont="1" applyFill="1" applyBorder="1" applyAlignment="1" applyProtection="1">
      <alignment horizontal="justify" vertical="top"/>
      <protection locked="0"/>
    </xf>
    <xf numFmtId="0" fontId="2" fillId="2" borderId="8" xfId="0" applyFont="1" applyFill="1" applyBorder="1" applyAlignment="1" applyProtection="1">
      <alignment horizontal="justify" vertical="top"/>
      <protection locked="0"/>
    </xf>
    <xf numFmtId="0" fontId="2" fillId="2" borderId="55" xfId="0" applyFont="1" applyFill="1" applyBorder="1" applyAlignment="1" applyProtection="1">
      <alignment horizontal="justify" vertical="top"/>
      <protection locked="0"/>
    </xf>
    <xf numFmtId="0" fontId="2" fillId="2" borderId="0" xfId="0" applyFont="1" applyFill="1" applyBorder="1" applyAlignment="1" applyProtection="1">
      <alignment horizontal="justify" vertical="top"/>
      <protection locked="0"/>
    </xf>
    <xf numFmtId="0" fontId="2" fillId="2" borderId="54" xfId="0" applyFont="1" applyFill="1" applyBorder="1" applyAlignment="1" applyProtection="1">
      <alignment horizontal="justify" vertical="top"/>
      <protection locked="0"/>
    </xf>
    <xf numFmtId="0" fontId="2" fillId="2" borderId="13" xfId="0" applyFont="1" applyFill="1" applyBorder="1" applyAlignment="1" applyProtection="1">
      <alignment horizontal="justify" vertical="top"/>
      <protection locked="0"/>
    </xf>
    <xf numFmtId="0" fontId="2" fillId="2" borderId="4" xfId="0" applyFont="1" applyFill="1" applyBorder="1" applyAlignment="1" applyProtection="1">
      <alignment horizontal="justify" vertical="top"/>
      <protection locked="0"/>
    </xf>
    <xf numFmtId="0" fontId="2" fillId="2" borderId="53" xfId="0" applyFont="1" applyFill="1" applyBorder="1" applyAlignment="1" applyProtection="1">
      <alignment horizontal="justify" vertical="top"/>
      <protection locked="0"/>
    </xf>
    <xf numFmtId="0" fontId="4" fillId="2" borderId="14" xfId="0" applyFont="1" applyFill="1" applyBorder="1" applyAlignment="1" applyProtection="1">
      <alignment horizontal="center"/>
    </xf>
    <xf numFmtId="0" fontId="44" fillId="3" borderId="0" xfId="0" applyFont="1" applyFill="1" applyBorder="1" applyAlignment="1" applyProtection="1">
      <alignment horizontal="center"/>
    </xf>
    <xf numFmtId="0" fontId="4" fillId="7" borderId="57" xfId="0" applyFont="1" applyFill="1" applyBorder="1" applyAlignment="1" applyProtection="1">
      <alignment horizontal="center" vertical="center" wrapText="1"/>
    </xf>
    <xf numFmtId="0" fontId="4" fillId="7" borderId="59" xfId="0" applyFont="1" applyFill="1" applyBorder="1" applyAlignment="1" applyProtection="1">
      <alignment horizontal="center" vertical="center" wrapText="1"/>
    </xf>
    <xf numFmtId="0" fontId="4" fillId="7" borderId="58" xfId="0" applyFont="1" applyFill="1" applyBorder="1" applyAlignment="1" applyProtection="1">
      <alignment horizontal="center" vertical="center" wrapText="1"/>
    </xf>
    <xf numFmtId="0" fontId="4" fillId="7" borderId="60" xfId="0" applyFont="1" applyFill="1" applyBorder="1" applyAlignment="1" applyProtection="1">
      <alignment horizontal="center" vertical="center" wrapText="1"/>
    </xf>
    <xf numFmtId="0" fontId="4" fillId="7" borderId="61" xfId="0" applyFont="1" applyFill="1" applyBorder="1" applyAlignment="1" applyProtection="1">
      <alignment horizontal="center" vertical="center" wrapText="1"/>
    </xf>
    <xf numFmtId="0" fontId="4" fillId="7" borderId="58" xfId="0" applyFont="1" applyFill="1" applyBorder="1" applyAlignment="1" applyProtection="1">
      <alignment horizontal="center" vertical="top" wrapText="1"/>
    </xf>
    <xf numFmtId="0" fontId="4" fillId="7" borderId="60" xfId="0" applyFont="1" applyFill="1" applyBorder="1" applyAlignment="1" applyProtection="1">
      <alignment horizontal="center" vertical="top" wrapText="1"/>
    </xf>
    <xf numFmtId="0" fontId="4" fillId="7" borderId="59" xfId="0" applyFont="1" applyFill="1" applyBorder="1" applyAlignment="1" applyProtection="1">
      <alignment horizontal="center" vertical="top" wrapText="1"/>
    </xf>
    <xf numFmtId="0" fontId="2" fillId="7" borderId="2" xfId="0" applyFont="1" applyFill="1" applyBorder="1" applyAlignment="1" applyProtection="1">
      <alignment horizontal="justify" vertical="center" wrapText="1"/>
    </xf>
    <xf numFmtId="0" fontId="2" fillId="7" borderId="25" xfId="0" applyFont="1" applyFill="1" applyBorder="1" applyAlignment="1" applyProtection="1">
      <alignment horizontal="justify" vertical="center" wrapText="1"/>
    </xf>
    <xf numFmtId="0" fontId="2" fillId="7" borderId="21" xfId="0" applyFont="1" applyFill="1" applyBorder="1" applyAlignment="1" applyProtection="1">
      <alignment horizontal="justify" vertical="center" wrapText="1"/>
    </xf>
    <xf numFmtId="0" fontId="2" fillId="7" borderId="27" xfId="0" applyFont="1" applyFill="1" applyBorder="1" applyAlignment="1" applyProtection="1">
      <alignment horizontal="justify" vertical="center" wrapText="1"/>
    </xf>
    <xf numFmtId="0" fontId="2" fillId="7" borderId="30" xfId="0" applyFont="1" applyFill="1" applyBorder="1" applyAlignment="1" applyProtection="1">
      <alignment horizontal="justify" vertical="center" wrapText="1"/>
    </xf>
    <xf numFmtId="0" fontId="2" fillId="7" borderId="10" xfId="0" applyFont="1" applyFill="1" applyBorder="1" applyAlignment="1" applyProtection="1">
      <alignment horizontal="justify" vertical="center" wrapText="1"/>
    </xf>
    <xf numFmtId="0" fontId="2" fillId="7" borderId="31" xfId="0" applyFont="1" applyFill="1" applyBorder="1" applyAlignment="1" applyProtection="1">
      <alignment horizontal="justify" vertical="center" wrapText="1"/>
    </xf>
    <xf numFmtId="0" fontId="2" fillId="7" borderId="9" xfId="0" applyFont="1" applyFill="1" applyBorder="1" applyAlignment="1" applyProtection="1">
      <alignment horizontal="justify" vertical="center"/>
    </xf>
    <xf numFmtId="0" fontId="2" fillId="7" borderId="11" xfId="0" applyFont="1" applyFill="1" applyBorder="1" applyAlignment="1" applyProtection="1">
      <alignment horizontal="justify" vertical="center" wrapText="1"/>
    </xf>
    <xf numFmtId="0" fontId="34" fillId="7" borderId="0" xfId="0" applyFont="1" applyFill="1" applyBorder="1" applyAlignment="1" applyProtection="1">
      <alignment horizontal="center" vertical="center"/>
    </xf>
    <xf numFmtId="0" fontId="34" fillId="7" borderId="0" xfId="0" applyFont="1" applyFill="1" applyBorder="1" applyAlignment="1" applyProtection="1">
      <alignment horizontal="left"/>
    </xf>
    <xf numFmtId="0" fontId="2" fillId="7" borderId="24" xfId="0" applyFont="1" applyFill="1" applyBorder="1" applyAlignment="1" applyProtection="1">
      <alignment horizontal="center" vertical="center" wrapText="1"/>
    </xf>
    <xf numFmtId="0" fontId="2" fillId="7" borderId="8" xfId="0" applyFont="1" applyFill="1" applyBorder="1" applyAlignment="1" applyProtection="1">
      <alignment horizontal="center" vertical="center" wrapText="1"/>
    </xf>
    <xf numFmtId="0" fontId="2" fillId="7" borderId="28" xfId="0" applyFont="1" applyFill="1" applyBorder="1" applyAlignment="1" applyProtection="1">
      <alignment horizontal="center" vertical="center" wrapText="1"/>
    </xf>
    <xf numFmtId="0" fontId="2" fillId="7" borderId="29" xfId="0" applyFont="1" applyFill="1" applyBorder="1" applyAlignment="1" applyProtection="1">
      <alignment horizontal="center" vertical="center" wrapText="1"/>
    </xf>
    <xf numFmtId="0" fontId="2" fillId="7" borderId="2" xfId="0" applyFont="1" applyFill="1" applyBorder="1" applyAlignment="1" applyProtection="1">
      <alignment horizontal="center" vertical="center" wrapText="1"/>
    </xf>
    <xf numFmtId="0" fontId="2" fillId="7" borderId="9" xfId="0" applyFont="1" applyFill="1" applyBorder="1" applyAlignment="1" applyProtection="1">
      <alignment horizontal="center" vertical="center" wrapText="1"/>
    </xf>
    <xf numFmtId="0" fontId="2" fillId="7" borderId="26" xfId="0" applyFont="1" applyFill="1" applyBorder="1" applyAlignment="1" applyProtection="1">
      <alignment horizontal="justify" vertical="center" wrapText="1"/>
    </xf>
    <xf numFmtId="0" fontId="2" fillId="7" borderId="0" xfId="0" applyFont="1" applyFill="1" applyBorder="1" applyAlignment="1" applyProtection="1">
      <alignment horizontal="center"/>
    </xf>
    <xf numFmtId="0" fontId="4" fillId="23" borderId="5" xfId="0" applyFont="1" applyFill="1" applyBorder="1" applyAlignment="1" applyProtection="1">
      <alignment horizontal="center" vertical="center" wrapText="1"/>
    </xf>
    <xf numFmtId="0" fontId="4" fillId="23" borderId="22" xfId="0" applyFont="1" applyFill="1" applyBorder="1" applyAlignment="1" applyProtection="1">
      <alignment horizontal="center" vertical="center" wrapText="1"/>
    </xf>
    <xf numFmtId="0" fontId="4" fillId="23" borderId="23" xfId="0" applyFont="1" applyFill="1" applyBorder="1" applyAlignment="1" applyProtection="1">
      <alignment horizontal="center" vertical="center" wrapText="1"/>
    </xf>
    <xf numFmtId="0" fontId="4" fillId="23" borderId="6" xfId="0" applyFont="1" applyFill="1" applyBorder="1" applyAlignment="1" applyProtection="1">
      <alignment horizontal="center" vertical="center" wrapText="1"/>
    </xf>
    <xf numFmtId="0" fontId="4" fillId="23" borderId="7" xfId="0" applyFont="1" applyFill="1" applyBorder="1" applyAlignment="1" applyProtection="1">
      <alignment horizontal="center" vertical="center" wrapText="1"/>
    </xf>
    <xf numFmtId="0" fontId="45" fillId="7" borderId="12" xfId="0" applyFont="1" applyFill="1" applyBorder="1" applyAlignment="1" applyProtection="1">
      <alignment horizontal="left" vertical="center"/>
    </xf>
    <xf numFmtId="0" fontId="45" fillId="7" borderId="14" xfId="0" applyFont="1" applyFill="1" applyBorder="1" applyAlignment="1" applyProtection="1">
      <alignment horizontal="left" vertical="center"/>
    </xf>
    <xf numFmtId="0" fontId="45" fillId="7" borderId="8" xfId="0" applyFont="1" applyFill="1" applyBorder="1" applyAlignment="1" applyProtection="1">
      <alignment horizontal="left" vertical="center"/>
    </xf>
    <xf numFmtId="0" fontId="45" fillId="7" borderId="13" xfId="0" applyFont="1" applyFill="1" applyBorder="1" applyAlignment="1" applyProtection="1">
      <alignment horizontal="left" vertical="center"/>
    </xf>
    <xf numFmtId="0" fontId="45" fillId="7" borderId="4" xfId="0" applyFont="1" applyFill="1" applyBorder="1" applyAlignment="1" applyProtection="1">
      <alignment horizontal="left" vertical="center"/>
    </xf>
    <xf numFmtId="0" fontId="45" fillId="7" borderId="53" xfId="0" applyFont="1" applyFill="1" applyBorder="1" applyAlignment="1" applyProtection="1">
      <alignment horizontal="left" vertical="center"/>
    </xf>
    <xf numFmtId="0" fontId="4" fillId="7" borderId="14" xfId="0" applyFont="1" applyFill="1" applyBorder="1" applyAlignment="1" applyProtection="1">
      <alignment horizontal="left" vertical="center"/>
    </xf>
    <xf numFmtId="0" fontId="4" fillId="7" borderId="4" xfId="0" applyFont="1" applyFill="1" applyBorder="1" applyAlignment="1" applyProtection="1">
      <alignment horizontal="left" vertical="center"/>
    </xf>
    <xf numFmtId="0" fontId="4" fillId="7" borderId="14" xfId="0" applyFont="1" applyFill="1" applyBorder="1" applyAlignment="1" applyProtection="1">
      <alignment horizontal="center" vertical="center"/>
    </xf>
    <xf numFmtId="0" fontId="4" fillId="7" borderId="4" xfId="0" applyFont="1" applyFill="1" applyBorder="1" applyAlignment="1" applyProtection="1">
      <alignment horizontal="center" vertical="center"/>
    </xf>
    <xf numFmtId="0" fontId="4" fillId="7" borderId="8" xfId="0" applyFont="1" applyFill="1" applyBorder="1" applyAlignment="1" applyProtection="1">
      <alignment horizontal="center" vertical="center"/>
    </xf>
    <xf numFmtId="0" fontId="4" fillId="7" borderId="53" xfId="0" applyFont="1" applyFill="1" applyBorder="1" applyAlignment="1" applyProtection="1">
      <alignment horizontal="center" vertical="center"/>
    </xf>
    <xf numFmtId="0" fontId="65" fillId="2" borderId="0" xfId="0" applyFont="1" applyFill="1" applyAlignment="1" applyProtection="1">
      <alignment horizontal="center"/>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xf>
    <xf numFmtId="0" fontId="45" fillId="7" borderId="2" xfId="0" applyFont="1" applyFill="1" applyBorder="1" applyAlignment="1" applyProtection="1">
      <alignment horizontal="left" vertical="center"/>
    </xf>
    <xf numFmtId="0" fontId="45" fillId="7" borderId="25" xfId="0" applyFont="1" applyFill="1" applyBorder="1" applyAlignment="1" applyProtection="1">
      <alignment horizontal="left" vertical="center"/>
    </xf>
    <xf numFmtId="0" fontId="4" fillId="7" borderId="2" xfId="0" applyFont="1" applyFill="1" applyBorder="1" applyAlignment="1" applyProtection="1">
      <alignment horizontal="justify" vertical="center" wrapText="1"/>
      <protection locked="0" hidden="1"/>
    </xf>
    <xf numFmtId="0" fontId="4" fillId="7" borderId="2" xfId="0" applyFont="1" applyFill="1" applyBorder="1" applyAlignment="1" applyProtection="1">
      <alignment horizontal="left" vertical="center" wrapText="1"/>
    </xf>
    <xf numFmtId="0" fontId="4" fillId="7" borderId="2" xfId="0" applyFont="1" applyFill="1" applyBorder="1" applyAlignment="1" applyProtection="1">
      <alignment horizontal="left"/>
    </xf>
    <xf numFmtId="0" fontId="4" fillId="7" borderId="25" xfId="0" applyFont="1" applyFill="1" applyBorder="1" applyAlignment="1" applyProtection="1">
      <alignment horizontal="left"/>
    </xf>
    <xf numFmtId="0" fontId="4" fillId="7" borderId="51" xfId="0" applyFont="1" applyFill="1" applyBorder="1" applyAlignment="1" applyProtection="1">
      <alignment horizontal="left" wrapText="1"/>
    </xf>
    <xf numFmtId="0" fontId="4" fillId="7" borderId="49" xfId="0" applyFont="1" applyFill="1" applyBorder="1" applyAlignment="1" applyProtection="1">
      <alignment horizontal="left" wrapText="1"/>
    </xf>
    <xf numFmtId="0" fontId="4" fillId="7" borderId="52" xfId="0" applyFont="1" applyFill="1" applyBorder="1" applyAlignment="1" applyProtection="1">
      <alignment horizontal="left" wrapText="1"/>
    </xf>
    <xf numFmtId="0" fontId="18" fillId="7" borderId="28" xfId="0" applyFont="1" applyFill="1" applyBorder="1" applyAlignment="1" applyProtection="1">
      <alignment horizontal="center" vertical="center"/>
      <protection locked="0" hidden="1"/>
    </xf>
    <xf numFmtId="0" fontId="18" fillId="7" borderId="1" xfId="0" applyFont="1" applyFill="1" applyBorder="1" applyAlignment="1" applyProtection="1">
      <alignment horizontal="center" vertical="center"/>
      <protection locked="0" hidden="1"/>
    </xf>
    <xf numFmtId="0" fontId="2" fillId="7" borderId="36" xfId="0" applyFont="1" applyFill="1" applyBorder="1" applyAlignment="1" applyProtection="1">
      <alignment horizontal="left"/>
    </xf>
    <xf numFmtId="14" fontId="19" fillId="7" borderId="0" xfId="0" applyNumberFormat="1" applyFont="1" applyFill="1" applyBorder="1" applyAlignment="1" applyProtection="1">
      <alignment horizontal="left"/>
    </xf>
    <xf numFmtId="0" fontId="2" fillId="7" borderId="35" xfId="0" applyFont="1" applyFill="1" applyBorder="1" applyAlignment="1" applyProtection="1">
      <alignment horizontal="justify" vertical="top" wrapText="1"/>
    </xf>
    <xf numFmtId="0" fontId="2" fillId="7" borderId="36" xfId="0" applyFont="1" applyFill="1" applyBorder="1" applyAlignment="1" applyProtection="1">
      <alignment horizontal="justify" vertical="top" wrapText="1"/>
    </xf>
    <xf numFmtId="0" fontId="2" fillId="7" borderId="37" xfId="0" applyFont="1" applyFill="1" applyBorder="1" applyAlignment="1" applyProtection="1">
      <alignment horizontal="justify" vertical="top" wrapText="1"/>
    </xf>
    <xf numFmtId="0" fontId="2" fillId="7" borderId="38" xfId="0" applyFont="1" applyFill="1" applyBorder="1" applyAlignment="1" applyProtection="1">
      <alignment horizontal="justify" vertical="top" wrapText="1"/>
    </xf>
    <xf numFmtId="0" fontId="2" fillId="7" borderId="0" xfId="0" applyFont="1" applyFill="1" applyBorder="1" applyAlignment="1" applyProtection="1">
      <alignment horizontal="justify" vertical="top" wrapText="1"/>
    </xf>
    <xf numFmtId="0" fontId="2" fillId="7" borderId="3" xfId="0" applyFont="1" applyFill="1" applyBorder="1" applyAlignment="1" applyProtection="1">
      <alignment horizontal="justify" vertical="top" wrapText="1"/>
    </xf>
    <xf numFmtId="0" fontId="2" fillId="7" borderId="28" xfId="0" applyFont="1" applyFill="1" applyBorder="1" applyAlignment="1" applyProtection="1">
      <alignment horizontal="justify" vertical="top" wrapText="1"/>
    </xf>
    <xf numFmtId="0" fontId="2" fillId="7" borderId="1" xfId="0" applyFont="1" applyFill="1" applyBorder="1" applyAlignment="1" applyProtection="1">
      <alignment horizontal="justify" vertical="top" wrapText="1"/>
    </xf>
    <xf numFmtId="0" fontId="2" fillId="7" borderId="39" xfId="0" applyFont="1" applyFill="1" applyBorder="1" applyAlignment="1" applyProtection="1">
      <alignment horizontal="justify" vertical="top" wrapText="1"/>
    </xf>
    <xf numFmtId="0" fontId="2" fillId="7" borderId="12" xfId="0" applyFont="1" applyFill="1" applyBorder="1" applyAlignment="1" applyProtection="1">
      <alignment horizontal="center" vertical="center"/>
    </xf>
    <xf numFmtId="0" fontId="2" fillId="7" borderId="13" xfId="0" applyFont="1" applyFill="1" applyBorder="1" applyAlignment="1" applyProtection="1">
      <alignment horizontal="center" vertical="center"/>
    </xf>
    <xf numFmtId="0" fontId="3" fillId="7" borderId="0" xfId="0" applyFont="1" applyFill="1" applyBorder="1" applyAlignment="1" applyProtection="1">
      <alignment horizontal="center" vertical="center"/>
    </xf>
    <xf numFmtId="0" fontId="4" fillId="7" borderId="0" xfId="0" applyFont="1" applyFill="1" applyBorder="1" applyAlignment="1" applyProtection="1">
      <alignment horizontal="center" vertical="center" wrapText="1"/>
    </xf>
    <xf numFmtId="0" fontId="3" fillId="7" borderId="0" xfId="0" applyFont="1" applyFill="1" applyBorder="1" applyAlignment="1" applyProtection="1">
      <alignment horizontal="center"/>
    </xf>
    <xf numFmtId="0" fontId="4" fillId="7" borderId="0" xfId="0" applyFont="1" applyFill="1" applyBorder="1" applyAlignment="1" applyProtection="1">
      <alignment horizontal="right" vertical="center"/>
    </xf>
    <xf numFmtId="0" fontId="4" fillId="7" borderId="5" xfId="0" applyFont="1" applyFill="1" applyBorder="1" applyAlignment="1" applyProtection="1">
      <alignment horizontal="center" vertical="center" wrapText="1"/>
    </xf>
    <xf numFmtId="0" fontId="4" fillId="7" borderId="22" xfId="0" applyFont="1" applyFill="1" applyBorder="1" applyAlignment="1" applyProtection="1">
      <alignment horizontal="center" vertical="center" wrapText="1"/>
    </xf>
    <xf numFmtId="0" fontId="4" fillId="7" borderId="23" xfId="0" applyFont="1" applyFill="1" applyBorder="1" applyAlignment="1" applyProtection="1">
      <alignment horizontal="center" vertical="center" wrapText="1"/>
    </xf>
    <xf numFmtId="0" fontId="4" fillId="7" borderId="6" xfId="0" applyFont="1" applyFill="1" applyBorder="1" applyAlignment="1" applyProtection="1">
      <alignment horizontal="center" vertical="center" wrapText="1"/>
    </xf>
    <xf numFmtId="0" fontId="4" fillId="7" borderId="2" xfId="0" applyFont="1" applyFill="1" applyBorder="1" applyAlignment="1" applyProtection="1">
      <alignment horizontal="left" wrapText="1"/>
    </xf>
    <xf numFmtId="0" fontId="4" fillId="7" borderId="7" xfId="0" applyFont="1" applyFill="1" applyBorder="1" applyAlignment="1" applyProtection="1">
      <alignment horizontal="center" vertical="center" wrapText="1"/>
    </xf>
    <xf numFmtId="0" fontId="4" fillId="7" borderId="12" xfId="0" applyFont="1" applyFill="1" applyBorder="1" applyAlignment="1" applyProtection="1">
      <alignment horizontal="left" vertical="center"/>
    </xf>
    <xf numFmtId="0" fontId="4" fillId="7" borderId="13" xfId="0" applyFont="1" applyFill="1" applyBorder="1" applyAlignment="1" applyProtection="1">
      <alignment horizontal="left" vertical="center"/>
    </xf>
    <xf numFmtId="0" fontId="16" fillId="7" borderId="14" xfId="0" applyFont="1" applyFill="1" applyBorder="1" applyAlignment="1" applyProtection="1">
      <alignment horizontal="left" vertical="center"/>
    </xf>
    <xf numFmtId="0" fontId="16" fillId="7" borderId="4" xfId="0" applyFont="1" applyFill="1" applyBorder="1" applyAlignment="1" applyProtection="1">
      <alignment horizontal="left" vertical="center"/>
    </xf>
    <xf numFmtId="0" fontId="16" fillId="7" borderId="8" xfId="0" applyFont="1" applyFill="1" applyBorder="1" applyAlignment="1" applyProtection="1">
      <alignment horizontal="left" vertical="center"/>
    </xf>
    <xf numFmtId="0" fontId="16" fillId="7" borderId="53" xfId="0" applyFont="1" applyFill="1" applyBorder="1" applyAlignment="1" applyProtection="1">
      <alignment horizontal="left" vertical="center"/>
    </xf>
    <xf numFmtId="0" fontId="5" fillId="7" borderId="25" xfId="0" applyFont="1" applyFill="1" applyBorder="1" applyAlignment="1" applyProtection="1">
      <alignment horizontal="justify" vertical="center" wrapText="1"/>
    </xf>
    <xf numFmtId="0" fontId="5" fillId="7" borderId="21" xfId="0" applyFont="1" applyFill="1" applyBorder="1" applyAlignment="1" applyProtection="1">
      <alignment horizontal="justify" vertical="center" wrapText="1"/>
    </xf>
    <xf numFmtId="0" fontId="5" fillId="7" borderId="27" xfId="0" applyFont="1" applyFill="1" applyBorder="1" applyAlignment="1" applyProtection="1">
      <alignment horizontal="justify" vertical="center" wrapText="1"/>
    </xf>
    <xf numFmtId="0" fontId="5" fillId="7" borderId="30" xfId="0" applyFont="1" applyFill="1" applyBorder="1" applyAlignment="1" applyProtection="1">
      <alignment horizontal="justify" vertical="center" wrapText="1"/>
    </xf>
    <xf numFmtId="0" fontId="5" fillId="7" borderId="10" xfId="0" applyFont="1" applyFill="1" applyBorder="1" applyAlignment="1" applyProtection="1">
      <alignment horizontal="justify" vertical="center" wrapText="1"/>
    </xf>
    <xf numFmtId="0" fontId="5" fillId="7" borderId="31" xfId="0" applyFont="1" applyFill="1" applyBorder="1" applyAlignment="1" applyProtection="1">
      <alignment horizontal="justify" vertical="center" wrapText="1"/>
    </xf>
    <xf numFmtId="0" fontId="5" fillId="7" borderId="11" xfId="0" applyFont="1" applyFill="1" applyBorder="1" applyAlignment="1" applyProtection="1">
      <alignment horizontal="justify" vertical="center" wrapText="1"/>
    </xf>
    <xf numFmtId="0" fontId="5" fillId="7" borderId="24" xfId="0" applyFont="1" applyFill="1" applyBorder="1" applyAlignment="1" applyProtection="1">
      <alignment horizontal="center" vertical="center" wrapText="1"/>
    </xf>
    <xf numFmtId="0" fontId="5" fillId="7" borderId="8" xfId="0" applyFont="1" applyFill="1" applyBorder="1" applyAlignment="1" applyProtection="1">
      <alignment horizontal="center" vertical="center" wrapText="1"/>
    </xf>
    <xf numFmtId="0" fontId="5" fillId="7" borderId="28" xfId="0" applyFont="1" applyFill="1" applyBorder="1" applyAlignment="1" applyProtection="1">
      <alignment horizontal="center" vertical="center" wrapText="1"/>
    </xf>
    <xf numFmtId="0" fontId="5" fillId="7" borderId="29" xfId="0" applyFont="1" applyFill="1" applyBorder="1" applyAlignment="1" applyProtection="1">
      <alignment horizontal="center" vertical="center" wrapText="1"/>
    </xf>
    <xf numFmtId="0" fontId="5" fillId="7" borderId="26" xfId="0" applyFont="1" applyFill="1" applyBorder="1" applyAlignment="1" applyProtection="1">
      <alignment horizontal="justify" vertical="center" wrapText="1"/>
    </xf>
    <xf numFmtId="0" fontId="19" fillId="7" borderId="0" xfId="0" applyNumberFormat="1" applyFont="1" applyFill="1" applyAlignment="1" applyProtection="1">
      <alignment horizontal="left"/>
    </xf>
    <xf numFmtId="0" fontId="3" fillId="7" borderId="0" xfId="0" applyFont="1" applyFill="1" applyAlignment="1" applyProtection="1">
      <alignment horizontal="center"/>
    </xf>
    <xf numFmtId="0" fontId="3" fillId="7" borderId="0" xfId="0" applyFont="1" applyFill="1" applyAlignment="1" applyProtection="1">
      <alignment horizontal="center" vertical="center"/>
    </xf>
    <xf numFmtId="0" fontId="5" fillId="7" borderId="24" xfId="0" applyFont="1" applyFill="1" applyBorder="1" applyAlignment="1" applyProtection="1">
      <alignment horizontal="justify" vertical="center" wrapText="1"/>
    </xf>
    <xf numFmtId="0" fontId="5" fillId="7" borderId="8" xfId="0" applyFont="1" applyFill="1" applyBorder="1" applyAlignment="1" applyProtection="1">
      <alignment horizontal="justify" vertical="center" wrapText="1"/>
    </xf>
    <xf numFmtId="0" fontId="5" fillId="7" borderId="28" xfId="0" applyFont="1" applyFill="1" applyBorder="1" applyAlignment="1" applyProtection="1">
      <alignment horizontal="justify" vertical="center" wrapText="1"/>
    </xf>
    <xf numFmtId="0" fontId="5" fillId="7" borderId="29" xfId="0" applyFont="1" applyFill="1" applyBorder="1" applyAlignment="1" applyProtection="1">
      <alignment horizontal="justify" vertical="center" wrapText="1"/>
    </xf>
    <xf numFmtId="0" fontId="5" fillId="7" borderId="30" xfId="0" applyFont="1" applyFill="1" applyBorder="1" applyAlignment="1" applyProtection="1">
      <alignment horizontal="left" vertical="center" wrapText="1"/>
    </xf>
    <xf numFmtId="0" fontId="5" fillId="7" borderId="10" xfId="0" applyFont="1" applyFill="1" applyBorder="1" applyAlignment="1" applyProtection="1">
      <alignment horizontal="left" vertical="center" wrapText="1"/>
    </xf>
    <xf numFmtId="0" fontId="5" fillId="7" borderId="11" xfId="0" applyFont="1" applyFill="1" applyBorder="1" applyAlignment="1" applyProtection="1">
      <alignment horizontal="left" vertical="center" wrapText="1"/>
    </xf>
    <xf numFmtId="0" fontId="21" fillId="14" borderId="5" xfId="0" applyFont="1" applyFill="1" applyBorder="1" applyAlignment="1" applyProtection="1">
      <alignment horizontal="center" vertical="center" wrapText="1"/>
    </xf>
    <xf numFmtId="0" fontId="21" fillId="14" borderId="22" xfId="0" applyFont="1" applyFill="1" applyBorder="1" applyAlignment="1" applyProtection="1">
      <alignment horizontal="center" vertical="center" wrapText="1"/>
    </xf>
    <xf numFmtId="0" fontId="21" fillId="14" borderId="23" xfId="0" applyFont="1" applyFill="1" applyBorder="1" applyAlignment="1" applyProtection="1">
      <alignment horizontal="center" vertical="center" wrapText="1"/>
    </xf>
    <xf numFmtId="0" fontId="21" fillId="14" borderId="6" xfId="0" applyFont="1" applyFill="1" applyBorder="1" applyAlignment="1" applyProtection="1">
      <alignment horizontal="center" vertical="center" wrapText="1"/>
    </xf>
    <xf numFmtId="0" fontId="21" fillId="14" borderId="7" xfId="0" applyFont="1" applyFill="1" applyBorder="1" applyAlignment="1" applyProtection="1">
      <alignment horizontal="center" vertical="center" wrapText="1"/>
    </xf>
    <xf numFmtId="0" fontId="4" fillId="7" borderId="12" xfId="0" applyFont="1" applyFill="1" applyBorder="1" applyAlignment="1" applyProtection="1">
      <alignment horizontal="right" vertical="center"/>
    </xf>
    <xf numFmtId="0" fontId="4" fillId="7" borderId="14" xfId="0" applyFont="1" applyFill="1" applyBorder="1" applyAlignment="1" applyProtection="1">
      <alignment horizontal="right" vertical="center"/>
    </xf>
    <xf numFmtId="0" fontId="4" fillId="7" borderId="13" xfId="0" applyFont="1" applyFill="1" applyBorder="1" applyAlignment="1" applyProtection="1">
      <alignment horizontal="right" vertical="center"/>
    </xf>
    <xf numFmtId="0" fontId="4" fillId="7" borderId="4" xfId="0" applyFont="1" applyFill="1" applyBorder="1" applyAlignment="1" applyProtection="1">
      <alignment horizontal="right" vertical="center"/>
    </xf>
    <xf numFmtId="0" fontId="4" fillId="7" borderId="8" xfId="0" applyFont="1" applyFill="1" applyBorder="1" applyAlignment="1" applyProtection="1">
      <alignment horizontal="left" vertical="center"/>
    </xf>
    <xf numFmtId="0" fontId="4" fillId="7" borderId="53" xfId="0" applyFont="1" applyFill="1" applyBorder="1" applyAlignment="1" applyProtection="1">
      <alignment horizontal="left" vertical="center"/>
    </xf>
    <xf numFmtId="0" fontId="4" fillId="7" borderId="2" xfId="0" applyFont="1" applyFill="1" applyBorder="1" applyAlignment="1" applyProtection="1">
      <alignment horizontal="right"/>
    </xf>
    <xf numFmtId="0" fontId="4" fillId="7" borderId="25" xfId="0" applyFont="1" applyFill="1" applyBorder="1" applyAlignment="1" applyProtection="1">
      <alignment horizontal="right"/>
    </xf>
    <xf numFmtId="0" fontId="36" fillId="16" borderId="1" xfId="0" applyFont="1" applyFill="1" applyBorder="1" applyAlignment="1" applyProtection="1">
      <alignment horizontal="center" vertical="center"/>
    </xf>
    <xf numFmtId="0" fontId="4" fillId="15" borderId="2" xfId="0" applyFont="1" applyFill="1" applyBorder="1" applyAlignment="1" applyProtection="1">
      <alignment horizontal="right" vertical="center"/>
    </xf>
    <xf numFmtId="0" fontId="4" fillId="15" borderId="25" xfId="0" applyFont="1" applyFill="1" applyBorder="1" applyAlignment="1" applyProtection="1">
      <alignment horizontal="right" vertical="center"/>
    </xf>
    <xf numFmtId="0" fontId="4" fillId="7" borderId="2" xfId="0" applyFont="1" applyFill="1" applyBorder="1" applyAlignment="1" applyProtection="1">
      <alignment horizontal="justify" vertical="center" wrapText="1"/>
      <protection locked="0"/>
    </xf>
    <xf numFmtId="0" fontId="4" fillId="15" borderId="2" xfId="0" applyFont="1" applyFill="1" applyBorder="1" applyAlignment="1" applyProtection="1">
      <alignment horizontal="right"/>
    </xf>
    <xf numFmtId="0" fontId="4" fillId="15" borderId="25" xfId="0" applyFont="1" applyFill="1" applyBorder="1" applyAlignment="1" applyProtection="1">
      <alignment horizontal="right"/>
    </xf>
    <xf numFmtId="0" fontId="4" fillId="7" borderId="25" xfId="0" applyFont="1" applyFill="1" applyBorder="1" applyAlignment="1" applyProtection="1">
      <alignment horizontal="left" vertical="center" wrapText="1"/>
      <protection locked="0"/>
    </xf>
    <xf numFmtId="0" fontId="4" fillId="7" borderId="21" xfId="0" applyFont="1" applyFill="1" applyBorder="1" applyAlignment="1" applyProtection="1">
      <alignment horizontal="left" vertical="center" wrapText="1"/>
      <protection locked="0"/>
    </xf>
    <xf numFmtId="0" fontId="4" fillId="7" borderId="26" xfId="0" applyFont="1" applyFill="1" applyBorder="1" applyAlignment="1" applyProtection="1">
      <alignment horizontal="left" vertical="center" wrapText="1"/>
      <protection locked="0"/>
    </xf>
    <xf numFmtId="0" fontId="16" fillId="7" borderId="0" xfId="0" applyFont="1" applyFill="1" applyBorder="1" applyAlignment="1" applyProtection="1">
      <alignment horizontal="left" vertical="center"/>
    </xf>
    <xf numFmtId="0" fontId="5" fillId="7" borderId="2" xfId="0" applyFont="1" applyFill="1" applyBorder="1" applyAlignment="1" applyProtection="1">
      <alignment horizontal="justify" vertical="center" wrapText="1"/>
    </xf>
    <xf numFmtId="14" fontId="19" fillId="7" borderId="0" xfId="0" applyNumberFormat="1" applyFont="1" applyFill="1" applyAlignment="1" applyProtection="1">
      <alignment horizontal="left"/>
    </xf>
    <xf numFmtId="0" fontId="5" fillId="7" borderId="9" xfId="0" applyFont="1" applyFill="1" applyBorder="1" applyAlignment="1" applyProtection="1">
      <alignment horizontal="justify" vertical="center"/>
    </xf>
    <xf numFmtId="0" fontId="35" fillId="15" borderId="2" xfId="0" applyFont="1" applyFill="1" applyBorder="1" applyAlignment="1" applyProtection="1">
      <alignment horizontal="right" vertical="center"/>
    </xf>
    <xf numFmtId="0" fontId="35" fillId="15" borderId="25" xfId="0" applyFont="1" applyFill="1" applyBorder="1" applyAlignment="1" applyProtection="1">
      <alignment horizontal="right" vertical="center"/>
    </xf>
    <xf numFmtId="0" fontId="34" fillId="7" borderId="55" xfId="0" applyFont="1" applyFill="1" applyBorder="1" applyAlignment="1" applyProtection="1">
      <alignment horizontal="left" vertical="center"/>
      <protection locked="0"/>
    </xf>
    <xf numFmtId="0" fontId="34" fillId="7" borderId="0" xfId="0" applyFont="1" applyFill="1" applyBorder="1" applyAlignment="1" applyProtection="1">
      <alignment horizontal="left" vertical="center"/>
      <protection locked="0"/>
    </xf>
    <xf numFmtId="0" fontId="3" fillId="15" borderId="2" xfId="0" applyFont="1" applyFill="1" applyBorder="1" applyAlignment="1" applyProtection="1">
      <alignment horizontal="right" vertical="center"/>
    </xf>
    <xf numFmtId="0" fontId="3" fillId="15" borderId="25" xfId="0" applyFont="1" applyFill="1" applyBorder="1" applyAlignment="1" applyProtection="1">
      <alignment horizontal="right" vertical="center"/>
    </xf>
    <xf numFmtId="0" fontId="15" fillId="0" borderId="0" xfId="0" applyFont="1" applyAlignment="1" applyProtection="1">
      <alignment horizontal="left" vertical="center" wrapText="1"/>
      <protection locked="0"/>
    </xf>
    <xf numFmtId="0" fontId="2" fillId="7" borderId="55" xfId="0" applyFont="1" applyFill="1" applyBorder="1" applyAlignment="1" applyProtection="1">
      <alignment horizontal="center" vertical="center"/>
    </xf>
    <xf numFmtId="0" fontId="3" fillId="15" borderId="12" xfId="0" applyFont="1" applyFill="1" applyBorder="1" applyAlignment="1" applyProtection="1">
      <alignment horizontal="right" vertical="center"/>
    </xf>
    <xf numFmtId="0" fontId="3" fillId="15" borderId="14" xfId="0" applyFont="1" applyFill="1" applyBorder="1" applyAlignment="1" applyProtection="1">
      <alignment horizontal="right" vertical="center"/>
    </xf>
    <xf numFmtId="0" fontId="3" fillId="15" borderId="8" xfId="0" applyFont="1" applyFill="1" applyBorder="1" applyAlignment="1" applyProtection="1">
      <alignment horizontal="right" vertical="center"/>
    </xf>
    <xf numFmtId="0" fontId="3" fillId="15" borderId="13" xfId="0" applyFont="1" applyFill="1" applyBorder="1" applyAlignment="1" applyProtection="1">
      <alignment horizontal="right" vertical="center"/>
    </xf>
    <xf numFmtId="0" fontId="3" fillId="15" borderId="4" xfId="0" applyFont="1" applyFill="1" applyBorder="1" applyAlignment="1" applyProtection="1">
      <alignment horizontal="right" vertical="center"/>
    </xf>
    <xf numFmtId="0" fontId="3" fillId="15" borderId="53" xfId="0" applyFont="1" applyFill="1" applyBorder="1" applyAlignment="1" applyProtection="1">
      <alignment horizontal="right" vertical="center"/>
    </xf>
    <xf numFmtId="0" fontId="4" fillId="2" borderId="36" xfId="0" applyFont="1" applyFill="1" applyBorder="1" applyAlignment="1" applyProtection="1">
      <alignment horizontal="center" vertical="center"/>
    </xf>
    <xf numFmtId="0" fontId="2" fillId="0" borderId="0" xfId="0" applyFont="1" applyFill="1" applyBorder="1" applyAlignment="1" applyProtection="1">
      <alignment horizontal="center"/>
    </xf>
    <xf numFmtId="2" fontId="2" fillId="7" borderId="23" xfId="2" applyNumberFormat="1" applyFont="1" applyFill="1" applyBorder="1" applyAlignment="1" applyProtection="1">
      <alignment horizontal="center" vertical="center"/>
    </xf>
    <xf numFmtId="2" fontId="2" fillId="7" borderId="7" xfId="2" applyNumberFormat="1" applyFont="1" applyFill="1" applyBorder="1" applyAlignment="1" applyProtection="1">
      <alignment horizontal="center" vertical="center"/>
    </xf>
    <xf numFmtId="2" fontId="2" fillId="7" borderId="25" xfId="2" applyNumberFormat="1" applyFont="1" applyFill="1" applyBorder="1" applyAlignment="1" applyProtection="1">
      <alignment horizontal="center" vertical="center"/>
    </xf>
    <xf numFmtId="2" fontId="2" fillId="7" borderId="27" xfId="2" applyNumberFormat="1" applyFont="1" applyFill="1" applyBorder="1" applyAlignment="1" applyProtection="1">
      <alignment horizontal="center" vertical="center"/>
    </xf>
    <xf numFmtId="2" fontId="2" fillId="7" borderId="30" xfId="2" applyNumberFormat="1" applyFont="1" applyFill="1" applyBorder="1" applyAlignment="1" applyProtection="1">
      <alignment horizontal="center" vertical="center"/>
    </xf>
    <xf numFmtId="2" fontId="2" fillId="7" borderId="11" xfId="2" applyNumberFormat="1" applyFont="1" applyFill="1" applyBorder="1" applyAlignment="1" applyProtection="1">
      <alignment horizontal="center" vertical="center"/>
    </xf>
    <xf numFmtId="0" fontId="0" fillId="0" borderId="0" xfId="0" applyAlignment="1">
      <alignment horizontal="center" vertical="center" wrapText="1"/>
    </xf>
    <xf numFmtId="0" fontId="0" fillId="0" borderId="0" xfId="0" applyAlignment="1">
      <alignment horizontal="center"/>
    </xf>
    <xf numFmtId="9" fontId="29" fillId="8" borderId="56" xfId="1" applyFont="1" applyFill="1" applyBorder="1" applyAlignment="1">
      <alignment horizontal="center"/>
    </xf>
    <xf numFmtId="9" fontId="29" fillId="8" borderId="103" xfId="1" applyFont="1" applyFill="1" applyBorder="1" applyAlignment="1">
      <alignment horizontal="center"/>
    </xf>
    <xf numFmtId="9" fontId="29" fillId="8" borderId="76" xfId="1" applyFont="1" applyFill="1" applyBorder="1" applyAlignment="1">
      <alignment horizontal="center"/>
    </xf>
    <xf numFmtId="0" fontId="30" fillId="0" borderId="0" xfId="0" applyFont="1" applyAlignment="1">
      <alignment horizontal="center"/>
    </xf>
    <xf numFmtId="0" fontId="31" fillId="16" borderId="0" xfId="0" applyFont="1" applyFill="1" applyAlignment="1">
      <alignment horizontal="center" vertical="center"/>
    </xf>
    <xf numFmtId="0" fontId="27" fillId="18" borderId="0" xfId="0" applyFont="1" applyFill="1" applyAlignment="1" applyProtection="1">
      <alignment horizontal="center" vertical="center"/>
      <protection hidden="1"/>
    </xf>
    <xf numFmtId="0" fontId="29" fillId="18" borderId="0" xfId="0" applyFont="1" applyFill="1" applyBorder="1" applyAlignment="1" applyProtection="1">
      <alignment horizontal="center"/>
      <protection hidden="1"/>
    </xf>
    <xf numFmtId="0" fontId="49" fillId="0" borderId="0" xfId="0" applyFont="1" applyBorder="1" applyAlignment="1">
      <alignment horizontal="center"/>
    </xf>
    <xf numFmtId="0" fontId="23" fillId="19" borderId="0" xfId="0" applyFont="1" applyFill="1" applyAlignment="1">
      <alignment horizontal="center" wrapText="1"/>
    </xf>
    <xf numFmtId="0" fontId="27" fillId="18" borderId="35" xfId="0" applyFont="1" applyFill="1" applyBorder="1" applyAlignment="1">
      <alignment horizontal="center"/>
    </xf>
    <xf numFmtId="0" fontId="27" fillId="18" borderId="36" xfId="0" applyFont="1" applyFill="1" applyBorder="1" applyAlignment="1">
      <alignment horizontal="center"/>
    </xf>
    <xf numFmtId="0" fontId="27" fillId="18" borderId="37" xfId="0" applyFont="1" applyFill="1" applyBorder="1" applyAlignment="1">
      <alignment horizontal="center"/>
    </xf>
    <xf numFmtId="0" fontId="49" fillId="18" borderId="38" xfId="0" applyFont="1" applyFill="1" applyBorder="1" applyAlignment="1">
      <alignment horizontal="center"/>
    </xf>
    <xf numFmtId="0" fontId="49" fillId="18" borderId="0" xfId="0" applyFont="1" applyFill="1" applyBorder="1" applyAlignment="1">
      <alignment horizontal="center"/>
    </xf>
    <xf numFmtId="0" fontId="49" fillId="18" borderId="3" xfId="0" applyFont="1" applyFill="1" applyBorder="1" applyAlignment="1">
      <alignment horizontal="center"/>
    </xf>
    <xf numFmtId="0" fontId="15" fillId="0" borderId="16" xfId="0" applyFont="1" applyBorder="1" applyAlignment="1">
      <alignment horizontal="left" vertical="center" wrapText="1"/>
    </xf>
    <xf numFmtId="0" fontId="15" fillId="0" borderId="18" xfId="0" applyFont="1" applyBorder="1" applyAlignment="1">
      <alignment horizontal="left" vertical="center" wrapText="1"/>
    </xf>
    <xf numFmtId="0" fontId="15" fillId="0" borderId="20" xfId="0" applyFont="1" applyBorder="1" applyAlignment="1">
      <alignment horizontal="left" vertical="center" wrapText="1"/>
    </xf>
    <xf numFmtId="0" fontId="0" fillId="0" borderId="2" xfId="0" applyBorder="1" applyAlignment="1">
      <alignment horizontal="left" vertical="center"/>
    </xf>
    <xf numFmtId="0" fontId="0" fillId="0" borderId="9" xfId="0" applyBorder="1" applyAlignment="1">
      <alignment horizontal="left" vertical="center"/>
    </xf>
    <xf numFmtId="0" fontId="0" fillId="0" borderId="96" xfId="0" applyBorder="1" applyAlignment="1">
      <alignment horizontal="left" vertical="center"/>
    </xf>
    <xf numFmtId="0" fontId="67" fillId="19" borderId="35" xfId="0" applyFont="1" applyFill="1" applyBorder="1" applyAlignment="1">
      <alignment horizontal="center"/>
    </xf>
    <xf numFmtId="0" fontId="67" fillId="19" borderId="37" xfId="0" applyFont="1" applyFill="1" applyBorder="1" applyAlignment="1">
      <alignment horizontal="center"/>
    </xf>
    <xf numFmtId="0" fontId="22" fillId="16" borderId="0" xfId="0" applyFont="1" applyFill="1" applyAlignment="1">
      <alignment horizontal="center"/>
    </xf>
    <xf numFmtId="0" fontId="88" fillId="0" borderId="0" xfId="0" applyFont="1" applyAlignment="1">
      <alignment horizontal="center"/>
    </xf>
    <xf numFmtId="0" fontId="27" fillId="0" borderId="0" xfId="0" applyFont="1" applyAlignment="1">
      <alignment horizontal="center" vertical="center" wrapText="1"/>
    </xf>
    <xf numFmtId="0" fontId="27" fillId="0" borderId="0" xfId="0" applyFont="1" applyAlignment="1">
      <alignment horizontal="center"/>
    </xf>
    <xf numFmtId="0" fontId="0" fillId="0" borderId="0" xfId="0" applyAlignment="1">
      <alignment horizontal="left"/>
    </xf>
    <xf numFmtId="0" fontId="0" fillId="24" borderId="0" xfId="0" applyFill="1" applyAlignment="1">
      <alignment horizontal="center"/>
    </xf>
    <xf numFmtId="0" fontId="0" fillId="10" borderId="4" xfId="0" applyFill="1" applyBorder="1" applyAlignment="1">
      <alignment horizontal="center"/>
    </xf>
    <xf numFmtId="0" fontId="0" fillId="11" borderId="4" xfId="0" applyFill="1" applyBorder="1" applyAlignment="1">
      <alignment horizontal="center"/>
    </xf>
    <xf numFmtId="0" fontId="0" fillId="5" borderId="4" xfId="0" applyFill="1" applyBorder="1" applyAlignment="1">
      <alignment horizontal="center"/>
    </xf>
    <xf numFmtId="0" fontId="0" fillId="6" borderId="4" xfId="0" applyFill="1" applyBorder="1" applyAlignment="1">
      <alignment horizontal="center"/>
    </xf>
    <xf numFmtId="0" fontId="0" fillId="4" borderId="4" xfId="0" applyFill="1" applyBorder="1" applyAlignment="1">
      <alignment horizontal="center"/>
    </xf>
    <xf numFmtId="0" fontId="29" fillId="17" borderId="45" xfId="0" applyFont="1" applyFill="1" applyBorder="1" applyAlignment="1">
      <alignment horizontal="center" wrapText="1"/>
    </xf>
    <xf numFmtId="0" fontId="29" fillId="17" borderId="46" xfId="0" applyFont="1" applyFill="1" applyBorder="1" applyAlignment="1">
      <alignment horizontal="center" wrapText="1"/>
    </xf>
    <xf numFmtId="0" fontId="49" fillId="0" borderId="65" xfId="0" applyFont="1" applyBorder="1" applyAlignment="1" applyProtection="1">
      <alignment horizontal="center" wrapText="1"/>
      <protection hidden="1"/>
    </xf>
    <xf numFmtId="14" fontId="62" fillId="0" borderId="0" xfId="0" applyNumberFormat="1" applyFont="1" applyAlignment="1" applyProtection="1">
      <alignment horizontal="left" vertical="center"/>
      <protection hidden="1"/>
    </xf>
    <xf numFmtId="9" fontId="50" fillId="0" borderId="96" xfId="1" applyFont="1" applyBorder="1" applyAlignment="1" applyProtection="1">
      <alignment horizontal="center"/>
      <protection hidden="1"/>
    </xf>
    <xf numFmtId="9" fontId="50" fillId="0" borderId="17" xfId="1" applyFont="1" applyBorder="1" applyAlignment="1" applyProtection="1">
      <alignment horizontal="center"/>
      <protection hidden="1"/>
    </xf>
    <xf numFmtId="9" fontId="24" fillId="0" borderId="66" xfId="1" applyFont="1" applyBorder="1" applyAlignment="1" applyProtection="1">
      <alignment horizontal="center"/>
      <protection hidden="1"/>
    </xf>
    <xf numFmtId="14" fontId="33" fillId="0" borderId="0" xfId="0" applyNumberFormat="1" applyFont="1" applyAlignment="1" applyProtection="1">
      <alignment horizontal="left"/>
      <protection hidden="1"/>
    </xf>
    <xf numFmtId="0" fontId="55" fillId="17" borderId="71" xfId="0" applyFont="1" applyFill="1" applyBorder="1" applyAlignment="1">
      <alignment horizontal="center" wrapText="1"/>
    </xf>
    <xf numFmtId="0" fontId="55" fillId="17" borderId="72" xfId="0" applyFont="1" applyFill="1" applyBorder="1" applyAlignment="1">
      <alignment horizontal="center" wrapText="1"/>
    </xf>
    <xf numFmtId="9" fontId="24" fillId="0" borderId="65" xfId="1" applyFont="1" applyBorder="1" applyAlignment="1" applyProtection="1">
      <alignment horizontal="center"/>
      <protection hidden="1"/>
    </xf>
    <xf numFmtId="0" fontId="30" fillId="0" borderId="0" xfId="0" applyFont="1" applyAlignment="1" applyProtection="1">
      <alignment horizontal="center"/>
      <protection locked="0" hidden="1"/>
    </xf>
    <xf numFmtId="0" fontId="22" fillId="16" borderId="0" xfId="0" applyFont="1" applyFill="1" applyAlignment="1" applyProtection="1">
      <alignment horizontal="center"/>
      <protection hidden="1"/>
    </xf>
    <xf numFmtId="0" fontId="29" fillId="17" borderId="0" xfId="0" applyFont="1" applyFill="1" applyAlignment="1">
      <alignment horizontal="center" vertical="center"/>
    </xf>
    <xf numFmtId="9" fontId="50" fillId="0" borderId="16" xfId="1" applyFont="1" applyBorder="1" applyAlignment="1" applyProtection="1">
      <alignment horizontal="center"/>
      <protection hidden="1"/>
    </xf>
    <xf numFmtId="0" fontId="55" fillId="19" borderId="69" xfId="0" applyFont="1" applyFill="1" applyBorder="1" applyAlignment="1" applyProtection="1">
      <alignment horizontal="center" wrapText="1"/>
      <protection hidden="1"/>
    </xf>
    <xf numFmtId="0" fontId="55" fillId="19" borderId="70" xfId="0" applyFont="1" applyFill="1" applyBorder="1" applyAlignment="1" applyProtection="1">
      <alignment horizontal="center" wrapText="1"/>
      <protection hidden="1"/>
    </xf>
    <xf numFmtId="0" fontId="24" fillId="16" borderId="0" xfId="0" applyFont="1" applyFill="1" applyAlignment="1" applyProtection="1">
      <alignment horizontal="center" wrapText="1"/>
      <protection hidden="1"/>
    </xf>
    <xf numFmtId="9" fontId="50" fillId="0" borderId="20" xfId="1" applyFont="1" applyBorder="1" applyAlignment="1" applyProtection="1">
      <alignment horizontal="center"/>
      <protection hidden="1"/>
    </xf>
    <xf numFmtId="9" fontId="50" fillId="0" borderId="9" xfId="1" applyFont="1" applyBorder="1" applyAlignment="1" applyProtection="1">
      <alignment horizontal="center"/>
      <protection hidden="1"/>
    </xf>
    <xf numFmtId="9" fontId="50" fillId="0" borderId="15" xfId="1" applyFont="1" applyBorder="1" applyAlignment="1" applyProtection="1">
      <alignment horizontal="center"/>
      <protection hidden="1"/>
    </xf>
    <xf numFmtId="0" fontId="0" fillId="5" borderId="0" xfId="0" applyFill="1" applyBorder="1" applyAlignment="1">
      <alignment horizontal="center"/>
    </xf>
    <xf numFmtId="9" fontId="56" fillId="5" borderId="0" xfId="0" applyNumberFormat="1" applyFont="1" applyFill="1" applyBorder="1" applyAlignment="1">
      <alignment horizontal="center" vertical="center"/>
    </xf>
    <xf numFmtId="0" fontId="56" fillId="5" borderId="0" xfId="0" applyFont="1" applyFill="1" applyBorder="1" applyAlignment="1">
      <alignment horizontal="center" vertical="center"/>
    </xf>
    <xf numFmtId="0" fontId="0" fillId="13" borderId="0" xfId="0" applyFill="1" applyAlignment="1" applyProtection="1">
      <alignment horizontal="center"/>
      <protection locked="0"/>
    </xf>
    <xf numFmtId="9" fontId="0" fillId="0" borderId="0" xfId="0" applyNumberFormat="1" applyAlignment="1">
      <alignment horizontal="center" vertical="center"/>
    </xf>
    <xf numFmtId="0" fontId="0" fillId="0" borderId="0" xfId="0" applyAlignment="1">
      <alignment horizontal="center" vertical="center"/>
    </xf>
    <xf numFmtId="0" fontId="76" fillId="27" borderId="0" xfId="0" applyFont="1" applyFill="1" applyAlignment="1">
      <alignment horizontal="center" wrapText="1" readingOrder="1"/>
    </xf>
    <xf numFmtId="0" fontId="77" fillId="27" borderId="105" xfId="0" applyFont="1" applyFill="1" applyBorder="1" applyAlignment="1">
      <alignment horizontal="center" wrapText="1" readingOrder="1"/>
    </xf>
    <xf numFmtId="0" fontId="80" fillId="28" borderId="108" xfId="0" applyFont="1" applyFill="1" applyBorder="1" applyAlignment="1">
      <alignment horizontal="center" vertical="center" wrapText="1" readingOrder="1"/>
    </xf>
    <xf numFmtId="0" fontId="80" fillId="28" borderId="109" xfId="0" applyFont="1" applyFill="1" applyBorder="1" applyAlignment="1">
      <alignment horizontal="center" vertical="center" wrapText="1" readingOrder="1"/>
    </xf>
    <xf numFmtId="0" fontId="86" fillId="27" borderId="105" xfId="0" applyFont="1" applyFill="1" applyBorder="1" applyAlignment="1">
      <alignment horizontal="center" wrapText="1" readingOrder="1"/>
    </xf>
  </cellXfs>
  <cellStyles count="7">
    <cellStyle name="Hipervínculo" xfId="6" builtinId="8"/>
    <cellStyle name="Millares [0]" xfId="2" builtinId="6"/>
    <cellStyle name="Normal" xfId="0" builtinId="0"/>
    <cellStyle name="Normal 2" xfId="3"/>
    <cellStyle name="Normal_010001004 ANEXO 4 FORMATO HOJA DE VIDA INDICADOR" xfId="5"/>
    <cellStyle name="Normal_Formatos O.A.P" xfId="4"/>
    <cellStyle name="Porcentaje" xfId="1" builtinId="5"/>
  </cellStyles>
  <dxfs count="448">
    <dxf>
      <alignment horizontal="center" readingOrder="0"/>
    </dxf>
    <dxf>
      <alignment horizontal="center" readingOrder="0"/>
    </dxf>
    <dxf>
      <alignment horizontal="center" readingOrder="0"/>
    </dxf>
    <dxf>
      <alignment horizontal="center" readingOrder="0"/>
    </dxf>
    <dxf>
      <font>
        <b/>
      </font>
    </dxf>
    <dxf>
      <font>
        <b/>
      </font>
    </dxf>
    <dxf>
      <font>
        <b/>
      </font>
    </dxf>
    <dxf>
      <font>
        <b/>
      </font>
    </dxf>
    <dxf>
      <font>
        <sz val="12"/>
      </font>
    </dxf>
    <dxf>
      <font>
        <sz val="12"/>
      </font>
    </dxf>
    <dxf>
      <font>
        <sz val="12"/>
      </font>
    </dxf>
    <dxf>
      <font>
        <sz val="12"/>
      </font>
    </dxf>
    <dxf>
      <font>
        <sz val="14"/>
      </font>
    </dxf>
    <dxf>
      <font>
        <sz val="14"/>
      </font>
    </dxf>
    <dxf>
      <font>
        <sz val="14"/>
      </font>
    </dxf>
    <dxf>
      <font>
        <sz val="14"/>
      </font>
    </dxf>
    <dxf>
      <font>
        <sz val="16"/>
      </font>
    </dxf>
    <dxf>
      <font>
        <sz val="16"/>
      </font>
    </dxf>
    <dxf>
      <font>
        <sz val="16"/>
      </font>
    </dxf>
    <dxf>
      <font>
        <sz val="16"/>
      </font>
    </dxf>
    <dxf>
      <font>
        <sz val="18"/>
      </font>
    </dxf>
    <dxf>
      <font>
        <sz val="18"/>
      </font>
    </dxf>
    <dxf>
      <font>
        <sz val="18"/>
      </font>
    </dxf>
    <dxf>
      <font>
        <sz val="18"/>
      </font>
    </dxf>
    <dxf>
      <font>
        <sz val="20"/>
      </font>
    </dxf>
    <dxf>
      <font>
        <sz val="20"/>
      </font>
    </dxf>
    <dxf>
      <font>
        <sz val="20"/>
      </font>
    </dxf>
    <dxf>
      <font>
        <sz val="20"/>
      </font>
    </dxf>
    <dxf>
      <font>
        <sz val="22"/>
      </font>
    </dxf>
    <dxf>
      <font>
        <sz val="22"/>
      </font>
    </dxf>
    <dxf>
      <font>
        <sz val="22"/>
      </font>
    </dxf>
    <dxf>
      <font>
        <sz val="22"/>
      </font>
    </dxf>
    <dxf>
      <alignment wrapText="1" readingOrder="0"/>
    </dxf>
    <dxf>
      <alignment wrapText="1" readingOrder="0"/>
    </dxf>
    <dxf>
      <font>
        <color rgb="FF808000"/>
      </font>
    </dxf>
    <dxf>
      <font>
        <sz val="20"/>
      </font>
    </dxf>
    <dxf>
      <font>
        <sz val="18"/>
      </font>
    </dxf>
    <dxf>
      <font>
        <sz val="16"/>
      </font>
    </dxf>
    <dxf>
      <font>
        <sz val="14"/>
      </font>
    </dxf>
    <dxf>
      <alignment horizontal="general"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center"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font>
        <b/>
      </font>
    </dxf>
    <dxf>
      <font>
        <sz val="12"/>
      </font>
    </dxf>
    <dxf>
      <font>
        <sz val="14"/>
      </font>
    </dxf>
    <dxf>
      <font>
        <sz val="16"/>
      </font>
    </dxf>
    <dxf>
      <font>
        <sz val="18"/>
      </font>
    </dxf>
    <dxf>
      <font>
        <sz val="20"/>
      </font>
    </dxf>
    <dxf>
      <font>
        <sz val="22"/>
      </font>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 formatCode="0"/>
    </dxf>
    <dxf>
      <numFmt numFmtId="13" formatCode="0%"/>
    </dxf>
    <dxf>
      <numFmt numFmtId="13" formatCode="0%"/>
    </dxf>
    <dxf>
      <numFmt numFmtId="13" formatCode="0%"/>
    </dxf>
    <dxf>
      <numFmt numFmtId="0" formatCode="General"/>
    </dxf>
    <dxf>
      <numFmt numFmtId="33" formatCode="_-* #,##0_-;\-* #,##0_-;_-* &quot;-&quot;_-;_-@_-"/>
    </dxf>
    <dxf>
      <numFmt numFmtId="33" formatCode="_-* #,##0_-;\-* #,##0_-;_-* &quot;-&quot;_-;_-@_-"/>
    </dxf>
    <dxf>
      <numFmt numFmtId="0" formatCode="General"/>
    </dxf>
    <dxf>
      <numFmt numFmtId="33" formatCode="_-* #,##0_-;\-* #,##0_-;_-* &quot;-&quot;_-;_-@_-"/>
    </dxf>
    <dxf>
      <numFmt numFmtId="1" formatCode="0"/>
    </dxf>
    <dxf>
      <numFmt numFmtId="3" formatCode="#,##0"/>
    </dxf>
    <dxf>
      <font>
        <b/>
      </font>
    </dxf>
    <dxf>
      <font>
        <b/>
      </font>
    </dxf>
    <dxf>
      <fill>
        <patternFill patternType="solid">
          <bgColor theme="2" tint="-0.499984740745262"/>
        </patternFill>
      </fill>
    </dxf>
    <dxf>
      <fill>
        <patternFill patternType="solid">
          <bgColor theme="2" tint="-0.499984740745262"/>
        </patternFill>
      </fill>
    </dxf>
    <dxf>
      <font>
        <color theme="0"/>
      </font>
    </dxf>
    <dxf>
      <font>
        <color theme="0"/>
      </font>
    </dxf>
    <dxf>
      <numFmt numFmtId="13" formatCode="0%"/>
    </dxf>
    <dxf>
      <font>
        <b/>
      </font>
    </dxf>
    <dxf>
      <font>
        <b/>
      </font>
    </dxf>
    <dxf>
      <font>
        <b/>
      </font>
    </dxf>
    <dxf>
      <font>
        <b/>
      </font>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ont>
        <color theme="0"/>
      </font>
    </dxf>
    <dxf>
      <font>
        <color theme="0"/>
      </font>
    </dxf>
    <dxf>
      <font>
        <color theme="0"/>
      </font>
    </dxf>
    <dxf>
      <font>
        <color theme="0"/>
      </font>
    </dxf>
    <dxf>
      <font>
        <color theme="0"/>
      </font>
    </dxf>
    <dxf>
      <font>
        <color theme="0"/>
      </font>
    </dxf>
    <dxf>
      <numFmt numFmtId="13" formatCode="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vertical="center" readingOrder="0"/>
    </dxf>
    <dxf>
      <alignment vertical="center" readingOrder="0"/>
    </dxf>
    <dxf>
      <alignment horizontal="center" readingOrder="0"/>
    </dxf>
    <dxf>
      <alignment horizontal="center" readingOrder="0"/>
    </dxf>
    <dxf>
      <alignment horizontal="left" readingOrder="0"/>
    </dxf>
    <dxf>
      <numFmt numFmtId="2" formatCode="0.00"/>
    </dxf>
    <dxf>
      <numFmt numFmtId="2" formatCode="0.00"/>
    </dxf>
    <dxf>
      <alignment horizontal="left" readingOrder="0"/>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numFmt numFmtId="13" formatCode="0%"/>
    </dxf>
    <dxf>
      <font>
        <color theme="0"/>
      </font>
    </dxf>
    <dxf>
      <font>
        <color theme="0"/>
      </font>
    </dxf>
    <dxf>
      <font>
        <color theme="0"/>
      </font>
    </dxf>
    <dxf>
      <font>
        <color theme="0"/>
      </font>
    </dxf>
    <dxf>
      <font>
        <color theme="0"/>
      </font>
    </dxf>
    <dxf>
      <font>
        <color theme="0"/>
      </font>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ont>
        <b/>
      </font>
    </dxf>
    <dxf>
      <font>
        <b/>
      </font>
    </dxf>
    <dxf>
      <font>
        <b/>
      </font>
    </dxf>
    <dxf>
      <font>
        <b/>
      </font>
    </dxf>
    <dxf>
      <numFmt numFmtId="13" formatCode="0%"/>
    </dxf>
    <dxf>
      <font>
        <color theme="0"/>
      </font>
    </dxf>
    <dxf>
      <font>
        <color theme="0"/>
      </font>
    </dxf>
    <dxf>
      <fill>
        <patternFill patternType="solid">
          <bgColor theme="2" tint="-0.499984740745262"/>
        </patternFill>
      </fill>
    </dxf>
    <dxf>
      <fill>
        <patternFill patternType="solid">
          <bgColor theme="2" tint="-0.499984740745262"/>
        </patternFill>
      </fill>
    </dxf>
    <dxf>
      <font>
        <b/>
      </font>
    </dxf>
    <dxf>
      <font>
        <b/>
      </font>
    </dxf>
    <dxf>
      <numFmt numFmtId="3" formatCode="#,##0"/>
    </dxf>
    <dxf>
      <numFmt numFmtId="1" formatCode="0"/>
    </dxf>
    <dxf>
      <numFmt numFmtId="33" formatCode="_-* #,##0_-;\-* #,##0_-;_-* &quot;-&quot;_-;_-@_-"/>
    </dxf>
    <dxf>
      <numFmt numFmtId="0" formatCode="General"/>
    </dxf>
    <dxf>
      <numFmt numFmtId="33" formatCode="_-* #,##0_-;\-* #,##0_-;_-* &quot;-&quot;_-;_-@_-"/>
    </dxf>
    <dxf>
      <numFmt numFmtId="33" formatCode="_-* #,##0_-;\-* #,##0_-;_-* &quot;-&quot;_-;_-@_-"/>
    </dxf>
    <dxf>
      <numFmt numFmtId="0" formatCode="General"/>
    </dxf>
    <dxf>
      <numFmt numFmtId="13" formatCode="0%"/>
    </dxf>
    <dxf>
      <numFmt numFmtId="13" formatCode="0%"/>
    </dxf>
    <dxf>
      <numFmt numFmtId="13" formatCode="0%"/>
    </dxf>
    <dxf>
      <numFmt numFmtId="1"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ont>
        <sz val="22"/>
      </font>
    </dxf>
    <dxf>
      <font>
        <sz val="20"/>
      </font>
    </dxf>
    <dxf>
      <font>
        <sz val="18"/>
      </font>
    </dxf>
    <dxf>
      <font>
        <sz val="16"/>
      </font>
    </dxf>
    <dxf>
      <font>
        <sz val="14"/>
      </font>
    </dxf>
    <dxf>
      <font>
        <sz val="12"/>
      </font>
    </dxf>
    <dxf>
      <font>
        <b/>
      </font>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font>
        <sz val="14"/>
      </font>
    </dxf>
    <dxf>
      <font>
        <sz val="16"/>
      </font>
    </dxf>
    <dxf>
      <font>
        <sz val="18"/>
      </font>
    </dxf>
    <dxf>
      <font>
        <sz val="20"/>
      </font>
    </dxf>
    <dxf>
      <font>
        <color rgb="FF808000"/>
      </font>
    </dxf>
    <dxf>
      <alignment wrapText="1" readingOrder="0"/>
    </dxf>
    <dxf>
      <alignment wrapText="1" readingOrder="0"/>
    </dxf>
    <dxf>
      <font>
        <sz val="22"/>
      </font>
    </dxf>
    <dxf>
      <font>
        <sz val="22"/>
      </font>
    </dxf>
    <dxf>
      <font>
        <sz val="22"/>
      </font>
    </dxf>
    <dxf>
      <font>
        <sz val="22"/>
      </font>
    </dxf>
    <dxf>
      <font>
        <sz val="20"/>
      </font>
    </dxf>
    <dxf>
      <font>
        <sz val="20"/>
      </font>
    </dxf>
    <dxf>
      <font>
        <sz val="20"/>
      </font>
    </dxf>
    <dxf>
      <font>
        <sz val="20"/>
      </font>
    </dxf>
    <dxf>
      <font>
        <sz val="18"/>
      </font>
    </dxf>
    <dxf>
      <font>
        <sz val="18"/>
      </font>
    </dxf>
    <dxf>
      <font>
        <sz val="18"/>
      </font>
    </dxf>
    <dxf>
      <font>
        <sz val="18"/>
      </font>
    </dxf>
    <dxf>
      <font>
        <sz val="16"/>
      </font>
    </dxf>
    <dxf>
      <font>
        <sz val="16"/>
      </font>
    </dxf>
    <dxf>
      <font>
        <sz val="16"/>
      </font>
    </dxf>
    <dxf>
      <font>
        <sz val="16"/>
      </font>
    </dxf>
    <dxf>
      <font>
        <sz val="14"/>
      </font>
    </dxf>
    <dxf>
      <font>
        <sz val="14"/>
      </font>
    </dxf>
    <dxf>
      <font>
        <sz val="14"/>
      </font>
    </dxf>
    <dxf>
      <font>
        <sz val="14"/>
      </font>
    </dxf>
    <dxf>
      <font>
        <sz val="12"/>
      </font>
    </dxf>
    <dxf>
      <font>
        <sz val="12"/>
      </font>
    </dxf>
    <dxf>
      <font>
        <sz val="12"/>
      </font>
    </dxf>
    <dxf>
      <font>
        <sz val="12"/>
      </font>
    </dxf>
    <dxf>
      <font>
        <b/>
      </font>
    </dxf>
    <dxf>
      <font>
        <b/>
      </font>
    </dxf>
    <dxf>
      <font>
        <b/>
      </font>
    </dxf>
    <dxf>
      <font>
        <b/>
      </font>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numFmt numFmtId="0" formatCode="General"/>
    </dxf>
    <dxf>
      <numFmt numFmtId="0" formatCode="General"/>
    </dxf>
    <dxf>
      <numFmt numFmtId="0" formatCode="General"/>
    </dxf>
    <dxf>
      <alignment horizontal="center" readingOrder="0"/>
    </dxf>
    <dxf>
      <alignment horizontal="center" readingOrder="0"/>
    </dxf>
    <dxf>
      <alignment textRotation="90" readingOrder="0"/>
    </dxf>
    <dxf>
      <alignment textRotation="90"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font>
        <sz val="22"/>
      </font>
    </dxf>
    <dxf>
      <font>
        <sz val="20"/>
      </font>
    </dxf>
    <dxf>
      <font>
        <sz val="18"/>
      </font>
    </dxf>
    <dxf>
      <font>
        <sz val="16"/>
      </font>
    </dxf>
    <dxf>
      <font>
        <sz val="14"/>
      </font>
    </dxf>
    <dxf>
      <font>
        <sz val="12"/>
      </font>
    </dxf>
    <dxf>
      <font>
        <sz val="14"/>
      </font>
    </dxf>
    <dxf>
      <font>
        <sz val="16"/>
      </font>
    </dxf>
    <dxf>
      <font>
        <sz val="18"/>
      </font>
    </dxf>
    <dxf>
      <font>
        <sz val="20"/>
      </font>
    </dxf>
    <dxf>
      <font>
        <sz val="22"/>
      </font>
    </dxf>
    <dxf>
      <font>
        <sz val="24"/>
      </font>
    </dxf>
    <dxf>
      <font>
        <sz val="26"/>
      </font>
    </dxf>
    <dxf>
      <font>
        <sz val="28"/>
      </font>
    </dxf>
    <dxf>
      <font>
        <sz val="26"/>
      </font>
    </dxf>
    <dxf>
      <font>
        <sz val="24"/>
      </font>
    </dxf>
    <dxf>
      <font>
        <sz val="24"/>
      </font>
    </dxf>
    <dxf>
      <font>
        <sz val="24"/>
      </font>
    </dxf>
    <dxf>
      <font>
        <sz val="24"/>
      </font>
    </dxf>
    <dxf>
      <font>
        <sz val="24"/>
      </font>
    </dxf>
    <dxf>
      <font>
        <sz val="24"/>
      </font>
    </dxf>
    <dxf>
      <font>
        <sz val="24"/>
      </font>
    </dxf>
    <dxf>
      <font>
        <sz val="24"/>
      </font>
    </dxf>
    <dxf>
      <font>
        <sz val="24"/>
      </font>
    </dxf>
    <dxf>
      <font>
        <sz val="24"/>
      </font>
    </dxf>
    <dxf>
      <font>
        <sz val="24"/>
      </font>
    </dxf>
    <dxf>
      <font>
        <sz val="22"/>
      </font>
    </dxf>
    <dxf>
      <font>
        <sz val="22"/>
      </font>
    </dxf>
    <dxf>
      <font>
        <sz val="22"/>
      </font>
    </dxf>
    <dxf>
      <font>
        <sz val="22"/>
      </font>
    </dxf>
    <dxf>
      <font>
        <sz val="22"/>
      </font>
    </dxf>
    <dxf>
      <font>
        <sz val="22"/>
      </font>
    </dxf>
    <dxf>
      <font>
        <sz val="22"/>
      </font>
    </dxf>
    <dxf>
      <font>
        <sz val="22"/>
      </font>
    </dxf>
    <dxf>
      <font>
        <sz val="22"/>
      </font>
    </dxf>
    <dxf>
      <font>
        <sz val="22"/>
      </font>
    </dxf>
    <dxf>
      <font>
        <sz val="22"/>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border>
        <left style="medium">
          <color auto="1"/>
        </left>
        <right style="medium">
          <color auto="1"/>
        </right>
        <bottom style="medium">
          <color auto="1"/>
        </bottom>
        <vertical style="thin">
          <color auto="1"/>
        </vertical>
        <horizontal style="dashed">
          <color auto="1"/>
        </horizontal>
      </border>
    </dxf>
    <dxf>
      <border>
        <left style="medium">
          <color auto="1"/>
        </left>
        <right style="medium">
          <color auto="1"/>
        </right>
        <top style="medium">
          <color auto="1"/>
        </top>
        <bottom style="medium">
          <color auto="1"/>
        </bottom>
        <vertical style="thin">
          <color auto="1"/>
        </vertical>
        <horizontal style="dashed">
          <color auto="1"/>
        </horizontal>
      </border>
    </dxf>
    <dxf>
      <alignment horizontal="center" readingOrder="0"/>
    </dxf>
    <dxf>
      <alignment horizontal="center" readingOrder="0"/>
    </dxf>
    <dxf>
      <font>
        <color theme="4" tint="0.79998168889431442"/>
      </font>
    </dxf>
    <dxf>
      <alignment horizontal="center" readingOrder="0"/>
    </dxf>
    <dxf>
      <alignment horizontal="center" readingOrder="0"/>
    </dxf>
    <dxf>
      <numFmt numFmtId="13" formatCode="0%"/>
    </dxf>
    <dxf>
      <numFmt numFmtId="13" formatCode="0%"/>
    </dxf>
    <dxf>
      <numFmt numFmtId="13" formatCode="0%"/>
    </dxf>
  </dxfs>
  <tableStyles count="0" defaultTableStyle="TableStyleMedium2" defaultPivotStyle="PivotStyleLight16"/>
  <colors>
    <mruColors>
      <color rgb="FFFF3300"/>
      <color rgb="FF808000"/>
      <color rgb="FF00FF00"/>
      <color rgb="FF66FF99"/>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42" Type="http://schemas.openxmlformats.org/officeDocument/2006/relationships/customXml" Target="../customXml/item6.xml"/><Relationship Id="rId47" Type="http://schemas.openxmlformats.org/officeDocument/2006/relationships/customXml" Target="../customXml/item11.xml"/><Relationship Id="rId50" Type="http://schemas.openxmlformats.org/officeDocument/2006/relationships/customXml" Target="../customXml/item14.xml"/><Relationship Id="rId55" Type="http://schemas.openxmlformats.org/officeDocument/2006/relationships/customXml" Target="../customXml/item1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4.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onnections" Target="connections.xml"/><Relationship Id="rId37" Type="http://schemas.openxmlformats.org/officeDocument/2006/relationships/customXml" Target="../customXml/item1.xml"/><Relationship Id="rId40" Type="http://schemas.openxmlformats.org/officeDocument/2006/relationships/customXml" Target="../customXml/item4.xml"/><Relationship Id="rId45" Type="http://schemas.openxmlformats.org/officeDocument/2006/relationships/customXml" Target="../customXml/item9.xml"/><Relationship Id="rId53" Type="http://schemas.openxmlformats.org/officeDocument/2006/relationships/customXml" Target="../customXml/item17.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4" Type="http://schemas.openxmlformats.org/officeDocument/2006/relationships/customXml" Target="../customXml/item8.xml"/><Relationship Id="rId52"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powerPivotData" Target="model/item.data"/><Relationship Id="rId43" Type="http://schemas.openxmlformats.org/officeDocument/2006/relationships/customXml" Target="../customXml/item7.xml"/><Relationship Id="rId48" Type="http://schemas.openxmlformats.org/officeDocument/2006/relationships/customXml" Target="../customXml/item12.xml"/><Relationship Id="rId56" Type="http://schemas.openxmlformats.org/officeDocument/2006/relationships/customXml" Target="../customXml/item20.xml"/><Relationship Id="rId8" Type="http://schemas.openxmlformats.org/officeDocument/2006/relationships/worksheet" Target="worksheets/sheet8.xml"/><Relationship Id="rId51" Type="http://schemas.openxmlformats.org/officeDocument/2006/relationships/customXml" Target="../customXml/item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38" Type="http://schemas.openxmlformats.org/officeDocument/2006/relationships/customXml" Target="../customXml/item2.xml"/><Relationship Id="rId46" Type="http://schemas.openxmlformats.org/officeDocument/2006/relationships/customXml" Target="../customXml/item10.xml"/><Relationship Id="rId20" Type="http://schemas.openxmlformats.org/officeDocument/2006/relationships/worksheet" Target="worksheets/sheet20.xml"/><Relationship Id="rId41" Type="http://schemas.openxmlformats.org/officeDocument/2006/relationships/customXml" Target="../customXml/item5.xml"/><Relationship Id="rId54"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pivotCacheDefinition" Target="pivotCache/pivotCacheDefinition3.xml"/><Relationship Id="rId36" Type="http://schemas.openxmlformats.org/officeDocument/2006/relationships/calcChain" Target="calcChain.xml"/><Relationship Id="rId49" Type="http://schemas.openxmlformats.org/officeDocument/2006/relationships/customXml" Target="../customXml/item1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4.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5.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0547959583957685E-2"/>
          <c:y val="6.536509432928099E-2"/>
          <c:w val="0.94103865994131797"/>
          <c:h val="0.81051182267629862"/>
        </c:manualLayout>
      </c:layout>
      <c:bar3DChart>
        <c:barDir val="col"/>
        <c:grouping val="clustered"/>
        <c:varyColors val="0"/>
        <c:ser>
          <c:idx val="0"/>
          <c:order val="0"/>
          <c:tx>
            <c:strRef>
              <c:f>'FICHA INDICADOR'!$L$23</c:f>
              <c:strCache>
                <c:ptCount val="1"/>
                <c:pt idx="0">
                  <c:v>META</c:v>
                </c:pt>
              </c:strCache>
            </c:strRef>
          </c:tx>
          <c:spPr>
            <a:solidFill>
              <a:schemeClr val="accent5">
                <a:lumMod val="7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'FICHA INDICADOR'!$J$24:$K$27</c:f>
              <c:strCache>
                <c:ptCount val="4"/>
                <c:pt idx="0">
                  <c:v>1er TRIMESTRE</c:v>
                </c:pt>
                <c:pt idx="1">
                  <c:v>2do TRIMESTRE</c:v>
                </c:pt>
                <c:pt idx="2">
                  <c:v>3er TRIMESTRE</c:v>
                </c:pt>
                <c:pt idx="3">
                  <c:v>4to TRIMESTRE</c:v>
                </c:pt>
              </c:strCache>
            </c:strRef>
          </c:cat>
          <c:val>
            <c:numRef>
              <c:f>'FICHA INDICADOR'!$L$24:$L$27</c:f>
              <c:numCache>
                <c:formatCode>General</c:formatCode>
                <c:ptCount val="4"/>
                <c:pt idx="0">
                  <c:v>0</c:v>
                </c:pt>
                <c:pt idx="1">
                  <c:v>750</c:v>
                </c:pt>
                <c:pt idx="2">
                  <c:v>1750</c:v>
                </c:pt>
                <c:pt idx="3">
                  <c:v>1500</c:v>
                </c:pt>
              </c:numCache>
            </c:numRef>
          </c:val>
          <c:extLst>
            <c:ext xmlns:c16="http://schemas.microsoft.com/office/drawing/2014/chart" uri="{C3380CC4-5D6E-409C-BE32-E72D297353CC}">
              <c16:uniqueId val="{00000000-F09A-4E5A-9929-F3B714C88E08}"/>
            </c:ext>
          </c:extLst>
        </c:ser>
        <c:ser>
          <c:idx val="1"/>
          <c:order val="1"/>
          <c:tx>
            <c:strRef>
              <c:f>'FICHA INDICADOR'!$M$23</c:f>
              <c:strCache>
                <c:ptCount val="1"/>
                <c:pt idx="0">
                  <c:v>LOGRO</c:v>
                </c:pt>
              </c:strCache>
            </c:strRef>
          </c:tx>
          <c:spPr>
            <a:solidFill>
              <a:srgbClr val="92D050"/>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'FICHA INDICADOR'!$J$24:$K$27</c:f>
              <c:strCache>
                <c:ptCount val="4"/>
                <c:pt idx="0">
                  <c:v>1er TRIMESTRE</c:v>
                </c:pt>
                <c:pt idx="1">
                  <c:v>2do TRIMESTRE</c:v>
                </c:pt>
                <c:pt idx="2">
                  <c:v>3er TRIMESTRE</c:v>
                </c:pt>
                <c:pt idx="3">
                  <c:v>4to TRIMESTRE</c:v>
                </c:pt>
              </c:strCache>
            </c:strRef>
          </c:cat>
          <c:val>
            <c:numRef>
              <c:f>'FICHA INDICADOR'!$M$24:$M$27</c:f>
              <c:numCache>
                <c:formatCode>0.00</c:formatCode>
                <c:ptCount val="4"/>
                <c:pt idx="0">
                  <c:v>0</c:v>
                </c:pt>
                <c:pt idx="1">
                  <c:v>865</c:v>
                </c:pt>
                <c:pt idx="2">
                  <c:v>2938</c:v>
                </c:pt>
                <c:pt idx="3">
                  <c:v>0</c:v>
                </c:pt>
              </c:numCache>
            </c:numRef>
          </c:val>
          <c:extLst>
            <c:ext xmlns:c16="http://schemas.microsoft.com/office/drawing/2014/chart" uri="{C3380CC4-5D6E-409C-BE32-E72D297353CC}">
              <c16:uniqueId val="{00000001-F09A-4E5A-9929-F3B714C88E08}"/>
            </c:ext>
          </c:extLst>
        </c:ser>
        <c:dLbls>
          <c:showLegendKey val="0"/>
          <c:showVal val="0"/>
          <c:showCatName val="0"/>
          <c:showSerName val="0"/>
          <c:showPercent val="0"/>
          <c:showBubbleSize val="0"/>
        </c:dLbls>
        <c:gapWidth val="65"/>
        <c:shape val="cylinder"/>
        <c:axId val="225668096"/>
        <c:axId val="225753344"/>
        <c:axId val="0"/>
      </c:bar3DChart>
      <c:catAx>
        <c:axId val="2256680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600" b="1" i="0" u="none" strike="noStrike" kern="1200" cap="all" baseline="0">
                <a:solidFill>
                  <a:schemeClr val="dk1">
                    <a:lumMod val="75000"/>
                    <a:lumOff val="25000"/>
                  </a:schemeClr>
                </a:solidFill>
                <a:latin typeface="+mn-lt"/>
                <a:ea typeface="+mn-ea"/>
                <a:cs typeface="+mn-cs"/>
              </a:defRPr>
            </a:pPr>
            <a:endParaRPr lang="es-CO"/>
          </a:p>
        </c:txPr>
        <c:crossAx val="225753344"/>
        <c:crosses val="autoZero"/>
        <c:auto val="1"/>
        <c:lblAlgn val="ctr"/>
        <c:lblOffset val="100"/>
        <c:noMultiLvlLbl val="0"/>
      </c:catAx>
      <c:valAx>
        <c:axId val="225753344"/>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crossAx val="22566809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D910-4F45-99F6-DA2057769FB6}"/>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D910-4F45-99F6-DA2057769FB6}"/>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D910-4F45-99F6-DA2057769FB6}"/>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D910-4F45-99F6-DA2057769FB6}"/>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D910-4F45-99F6-DA2057769FB6}"/>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D910-4F45-99F6-DA2057769FB6}"/>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D910-4F45-99F6-DA2057769FB6}"/>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D910-4F45-99F6-DA2057769FB6}"/>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D910-4F45-99F6-DA2057769FB6}"/>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D910-4F45-99F6-DA2057769FB6}"/>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D910-4F45-99F6-DA2057769FB6}"/>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10-4F45-99F6-DA2057769FB6}"/>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10-4F45-99F6-DA2057769FB6}"/>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10-4F45-99F6-DA2057769FB6}"/>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910-4F45-99F6-DA2057769FB6}"/>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910-4F45-99F6-DA2057769FB6}"/>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910-4F45-99F6-DA2057769FB6}"/>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910-4F45-99F6-DA2057769FB6}"/>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910-4F45-99F6-DA2057769FB6}"/>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910-4F45-99F6-DA2057769FB6}"/>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910-4F45-99F6-DA2057769FB6}"/>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910-4F45-99F6-DA2057769FB6}"/>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1"/>
            <c:extLst>
              <c:ext xmlns:c15="http://schemas.microsoft.com/office/drawing/2012/chart" uri="{CE6537A1-D6FC-4f65-9D91-7224C49458BB}">
                <c15:showDataLabelsRange val="1"/>
              </c:ext>
            </c:extLst>
          </c:dLbls>
          <c:cat>
            <c:numRef>
              <c:f>[2]velocimetro!$A$24:$A$34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[3]velocimetro!$B$2:$B$12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D910-4F45-99F6-DA2057769FB6}"/>
            </c:ext>
          </c:extLst>
        </c:ser>
        <c:dLbls>
          <c:showLegendKey val="0"/>
          <c:showVal val="0"/>
          <c:showCatName val="0"/>
          <c:showSerName val="0"/>
          <c:showPercent val="0"/>
          <c:showBubbleSize val="0"/>
          <c:showLeaderLines val="1"/>
        </c:dLbls>
        <c:firstSliceAng val="270"/>
        <c:holeSize val="82"/>
      </c:doughnutChart>
      <c:scatterChart>
        <c:scatterStyle val="smoothMarker"/>
        <c:varyColors val="0"/>
        <c:ser>
          <c:idx val="1"/>
          <c:order val="1"/>
          <c:marker>
            <c:symbol val="none"/>
          </c:marker>
          <c:xVal>
            <c:numRef>
              <c:f>PLANES!$B$24:$B$25</c:f>
              <c:numCache>
                <c:formatCode>General</c:formatCode>
                <c:ptCount val="2"/>
                <c:pt idx="0">
                  <c:v>0</c:v>
                </c:pt>
                <c:pt idx="1">
                  <c:v>0.37249070585611876</c:v>
                </c:pt>
              </c:numCache>
            </c:numRef>
          </c:xVal>
          <c:yVal>
            <c:numRef>
              <c:f>PLANES!$C$24:$C$25</c:f>
              <c:numCache>
                <c:formatCode>General</c:formatCode>
                <c:ptCount val="2"/>
                <c:pt idx="0">
                  <c:v>0</c:v>
                </c:pt>
                <c:pt idx="1">
                  <c:v>0.92803592282347047</c:v>
                </c:pt>
              </c:numCache>
            </c:numRef>
          </c:yVal>
          <c:smooth val="1"/>
          <c:extLst>
            <c:ext xmlns:c16="http://schemas.microsoft.com/office/drawing/2014/chart" uri="{C3380CC4-5D6E-409C-BE32-E72D297353CC}">
              <c16:uniqueId val="{00000017-D910-4F45-99F6-DA2057769FB6}"/>
            </c:ext>
          </c:extLst>
        </c:ser>
        <c:dLbls>
          <c:showLegendKey val="0"/>
          <c:showVal val="0"/>
          <c:showCatName val="0"/>
          <c:showSerName val="0"/>
          <c:showPercent val="0"/>
          <c:showBubbleSize val="0"/>
        </c:dLbls>
        <c:axId val="222313472"/>
        <c:axId val="222311936"/>
      </c:scatterChart>
      <c:valAx>
        <c:axId val="222311936"/>
        <c:scaling>
          <c:orientation val="minMax"/>
          <c:max val="1"/>
          <c:min val="-1"/>
        </c:scaling>
        <c:delete val="1"/>
        <c:axPos val="l"/>
        <c:numFmt formatCode="General" sourceLinked="1"/>
        <c:majorTickMark val="out"/>
        <c:minorTickMark val="none"/>
        <c:tickLblPos val="nextTo"/>
        <c:crossAx val="222313472"/>
        <c:crosses val="autoZero"/>
        <c:crossBetween val="midCat"/>
      </c:valAx>
      <c:valAx>
        <c:axId val="222313472"/>
        <c:scaling>
          <c:orientation val="minMax"/>
          <c:max val="1"/>
          <c:min val="-1"/>
        </c:scaling>
        <c:delete val="1"/>
        <c:axPos val="b"/>
        <c:numFmt formatCode="General" sourceLinked="1"/>
        <c:majorTickMark val="out"/>
        <c:minorTickMark val="none"/>
        <c:tickLblPos val="nextTo"/>
        <c:crossAx val="222311936"/>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9CC2-4674-8B64-5535784C84A0}"/>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9CC2-4674-8B64-5535784C84A0}"/>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9CC2-4674-8B64-5535784C84A0}"/>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9CC2-4674-8B64-5535784C84A0}"/>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9CC2-4674-8B64-5535784C84A0}"/>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9CC2-4674-8B64-5535784C84A0}"/>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9CC2-4674-8B64-5535784C84A0}"/>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9CC2-4674-8B64-5535784C84A0}"/>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9CC2-4674-8B64-5535784C84A0}"/>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9CC2-4674-8B64-5535784C84A0}"/>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9CC2-4674-8B64-5535784C84A0}"/>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C2-4674-8B64-5535784C84A0}"/>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C2-4674-8B64-5535784C84A0}"/>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C2-4674-8B64-5535784C84A0}"/>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C2-4674-8B64-5535784C84A0}"/>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CC2-4674-8B64-5535784C84A0}"/>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CC2-4674-8B64-5535784C84A0}"/>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CC2-4674-8B64-5535784C84A0}"/>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CC2-4674-8B64-5535784C84A0}"/>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CC2-4674-8B64-5535784C84A0}"/>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CC2-4674-8B64-5535784C84A0}"/>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CC2-4674-8B64-5535784C84A0}"/>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1"/>
            <c:extLst>
              <c:ext xmlns:c15="http://schemas.microsoft.com/office/drawing/2012/chart" uri="{CE6537A1-D6FC-4f65-9D91-7224C49458BB}">
                <c15:showDataLabelsRange val="1"/>
              </c:ext>
            </c:extLst>
          </c:dLbls>
          <c:cat>
            <c:numRef>
              <c:f>[2]velocimetro!$A$24:$A$34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[3]velocimetro!$B$2:$B$12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9CC2-4674-8B64-5535784C84A0}"/>
            </c:ext>
          </c:extLst>
        </c:ser>
        <c:dLbls>
          <c:showLegendKey val="0"/>
          <c:showVal val="0"/>
          <c:showCatName val="0"/>
          <c:showSerName val="0"/>
          <c:showPercent val="0"/>
          <c:showBubbleSize val="0"/>
          <c:showLeaderLines val="1"/>
        </c:dLbls>
        <c:firstSliceAng val="270"/>
        <c:holeSize val="82"/>
      </c:doughnutChart>
      <c:scatterChart>
        <c:scatterStyle val="smoothMarker"/>
        <c:varyColors val="0"/>
        <c:ser>
          <c:idx val="1"/>
          <c:order val="1"/>
          <c:marker>
            <c:symbol val="none"/>
          </c:marker>
          <c:xVal>
            <c:numRef>
              <c:f>PLANES!$K$24:$K$25</c:f>
              <c:numCache>
                <c:formatCode>General</c:formatCode>
                <c:ptCount val="2"/>
                <c:pt idx="0">
                  <c:v>0</c:v>
                </c:pt>
                <c:pt idx="1">
                  <c:v>-7.0011372924926138E-2</c:v>
                </c:pt>
              </c:numCache>
            </c:numRef>
          </c:xVal>
          <c:yVal>
            <c:numRef>
              <c:f>PLANES!$L$24:$L$25</c:f>
              <c:numCache>
                <c:formatCode>General</c:formatCode>
                <c:ptCount val="2"/>
                <c:pt idx="0">
                  <c:v>0</c:v>
                </c:pt>
                <c:pt idx="1">
                  <c:v>0.99754619324679239</c:v>
                </c:pt>
              </c:numCache>
            </c:numRef>
          </c:yVal>
          <c:smooth val="1"/>
          <c:extLst>
            <c:ext xmlns:c16="http://schemas.microsoft.com/office/drawing/2014/chart" uri="{C3380CC4-5D6E-409C-BE32-E72D297353CC}">
              <c16:uniqueId val="{00000017-9CC2-4674-8B64-5535784C84A0}"/>
            </c:ext>
          </c:extLst>
        </c:ser>
        <c:dLbls>
          <c:showLegendKey val="0"/>
          <c:showVal val="0"/>
          <c:showCatName val="0"/>
          <c:showSerName val="0"/>
          <c:showPercent val="0"/>
          <c:showBubbleSize val="0"/>
        </c:dLbls>
        <c:axId val="222880128"/>
        <c:axId val="222849664"/>
      </c:scatterChart>
      <c:valAx>
        <c:axId val="222849664"/>
        <c:scaling>
          <c:orientation val="minMax"/>
          <c:max val="1"/>
          <c:min val="-1"/>
        </c:scaling>
        <c:delete val="1"/>
        <c:axPos val="l"/>
        <c:numFmt formatCode="General" sourceLinked="1"/>
        <c:majorTickMark val="out"/>
        <c:minorTickMark val="none"/>
        <c:tickLblPos val="nextTo"/>
        <c:crossAx val="222880128"/>
        <c:crosses val="autoZero"/>
        <c:crossBetween val="midCat"/>
      </c:valAx>
      <c:valAx>
        <c:axId val="222880128"/>
        <c:scaling>
          <c:orientation val="minMax"/>
          <c:max val="1"/>
          <c:min val="-1"/>
        </c:scaling>
        <c:delete val="1"/>
        <c:axPos val="b"/>
        <c:numFmt formatCode="General" sourceLinked="1"/>
        <c:majorTickMark val="out"/>
        <c:minorTickMark val="none"/>
        <c:tickLblPos val="nextTo"/>
        <c:crossAx val="222849664"/>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Hoja2!$D$2:$H$2</c:f>
              <c:strCache>
                <c:ptCount val="2"/>
                <c:pt idx="0">
                  <c:v>2018</c:v>
                </c:pt>
                <c:pt idx="1">
                  <c:v>2019-2020</c:v>
                </c:pt>
              </c:strCache>
            </c:strRef>
          </c:cat>
          <c:val>
            <c:numRef>
              <c:f>Hoja2!$K$5:$M$5</c:f>
              <c:numCache>
                <c:formatCode>0%</c:formatCode>
                <c:ptCount val="3"/>
                <c:pt idx="0">
                  <c:v>0.4</c:v>
                </c:pt>
                <c:pt idx="1">
                  <c:v>0.65</c:v>
                </c:pt>
                <c:pt idx="2">
                  <c:v>1</c:v>
                </c:pt>
              </c:numCache>
            </c:numRef>
          </c:val>
          <c:extLst>
            <c:ext xmlns:c16="http://schemas.microsoft.com/office/drawing/2014/chart" uri="{C3380CC4-5D6E-409C-BE32-E72D297353CC}">
              <c16:uniqueId val="{00000000-1304-4419-9073-3521A4975A95}"/>
            </c:ext>
          </c:extLst>
        </c:ser>
        <c:dLbls>
          <c:showLegendKey val="0"/>
          <c:showVal val="0"/>
          <c:showCatName val="0"/>
          <c:showSerName val="0"/>
          <c:showPercent val="0"/>
          <c:showBubbleSize val="0"/>
        </c:dLbls>
        <c:gapWidth val="150"/>
        <c:axId val="237048960"/>
        <c:axId val="237050496"/>
      </c:barChart>
      <c:catAx>
        <c:axId val="237048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37050496"/>
        <c:crosses val="autoZero"/>
        <c:auto val="1"/>
        <c:lblAlgn val="ctr"/>
        <c:lblOffset val="100"/>
        <c:noMultiLvlLbl val="0"/>
      </c:catAx>
      <c:valAx>
        <c:axId val="237050496"/>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237048960"/>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56036745406818E-2"/>
          <c:y val="0.1096631863748309"/>
          <c:w val="0.89332174103237105"/>
          <c:h val="0.75553412651612384"/>
        </c:manualLayout>
      </c:layout>
      <c:bar3DChart>
        <c:barDir val="col"/>
        <c:grouping val="clustered"/>
        <c:varyColors val="0"/>
        <c:ser>
          <c:idx val="0"/>
          <c:order val="0"/>
          <c:tx>
            <c:strRef>
              <c:f>'FICHA INDICADOR'!$D$23</c:f>
              <c:strCache>
                <c:ptCount val="1"/>
                <c:pt idx="0">
                  <c:v>PROGRAMADO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dLbl>
              <c:idx val="0"/>
              <c:layout>
                <c:manualLayout>
                  <c:x val="-1.4724552321435817E-2"/>
                  <c:y val="-5.57317224086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32-48A5-91CD-53DA7D9FFFCD}"/>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'FICHA INDICADOR'!$C$24:$C$28</c:f>
              <c:numCache>
                <c:formatCode>General</c:formatCode>
                <c:ptCount val="5"/>
                <c:pt idx="0">
                  <c:v>2016</c:v>
                </c:pt>
                <c:pt idx="1">
                  <c:v>2017</c:v>
                </c:pt>
                <c:pt idx="2">
                  <c:v>2018</c:v>
                </c:pt>
                <c:pt idx="3">
                  <c:v>2019</c:v>
                </c:pt>
                <c:pt idx="4">
                  <c:v>2020</c:v>
                </c:pt>
              </c:numCache>
            </c:numRef>
          </c:cat>
          <c:val>
            <c:numRef>
              <c:f>'FICHA INDICADOR'!$D$24:$D$28</c:f>
              <c:numCache>
                <c:formatCode>General</c:formatCode>
                <c:ptCount val="5"/>
                <c:pt idx="0">
                  <c:v>0</c:v>
                </c:pt>
                <c:pt idx="1">
                  <c:v>2000</c:v>
                </c:pt>
                <c:pt idx="2">
                  <c:v>4000</c:v>
                </c:pt>
                <c:pt idx="3">
                  <c:v>4000</c:v>
                </c:pt>
                <c:pt idx="4">
                  <c:v>2000</c:v>
                </c:pt>
              </c:numCache>
            </c:numRef>
          </c:val>
          <c:extLst>
            <c:ext xmlns:c16="http://schemas.microsoft.com/office/drawing/2014/chart" uri="{C3380CC4-5D6E-409C-BE32-E72D297353CC}">
              <c16:uniqueId val="{00000000-2C74-43C4-A609-90BC2F6FF9F8}"/>
            </c:ext>
          </c:extLst>
        </c:ser>
        <c:ser>
          <c:idx val="1"/>
          <c:order val="1"/>
          <c:tx>
            <c:strRef>
              <c:f>'FICHA INDICADOR'!$E$23</c:f>
              <c:strCache>
                <c:ptCount val="1"/>
                <c:pt idx="0">
                  <c:v>EJECUTADO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'FICHA INDICADOR'!$C$24:$C$28</c:f>
              <c:numCache>
                <c:formatCode>General</c:formatCode>
                <c:ptCount val="5"/>
                <c:pt idx="0">
                  <c:v>2016</c:v>
                </c:pt>
                <c:pt idx="1">
                  <c:v>2017</c:v>
                </c:pt>
                <c:pt idx="2">
                  <c:v>2018</c:v>
                </c:pt>
                <c:pt idx="3">
                  <c:v>2019</c:v>
                </c:pt>
                <c:pt idx="4">
                  <c:v>2020</c:v>
                </c:pt>
              </c:numCache>
            </c:numRef>
          </c:cat>
          <c:val>
            <c:numRef>
              <c:f>'FICHA INDICADOR'!$E$24:$E$28</c:f>
              <c:numCache>
                <c:formatCode>0.00</c:formatCode>
                <c:ptCount val="5"/>
                <c:pt idx="0">
                  <c:v>0</c:v>
                </c:pt>
                <c:pt idx="1">
                  <c:v>2426</c:v>
                </c:pt>
                <c:pt idx="2">
                  <c:v>3803</c:v>
                </c:pt>
                <c:pt idx="3">
                  <c:v>0</c:v>
                </c:pt>
                <c:pt idx="4">
                  <c:v>0</c:v>
                </c:pt>
              </c:numCache>
            </c:numRef>
          </c:val>
          <c:extLst>
            <c:ext xmlns:c16="http://schemas.microsoft.com/office/drawing/2014/chart" uri="{C3380CC4-5D6E-409C-BE32-E72D297353CC}">
              <c16:uniqueId val="{00000001-2C74-43C4-A609-90BC2F6FF9F8}"/>
            </c:ext>
          </c:extLst>
        </c:ser>
        <c:ser>
          <c:idx val="2"/>
          <c:order val="2"/>
          <c:tx>
            <c:strRef>
              <c:f>'FICHA INDICADOR'!$F$23</c:f>
              <c:strCache>
                <c:ptCount val="1"/>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'FICHA INDICADOR'!$C$24:$C$28</c:f>
              <c:numCache>
                <c:formatCode>General</c:formatCode>
                <c:ptCount val="5"/>
                <c:pt idx="0">
                  <c:v>2016</c:v>
                </c:pt>
                <c:pt idx="1">
                  <c:v>2017</c:v>
                </c:pt>
                <c:pt idx="2">
                  <c:v>2018</c:v>
                </c:pt>
                <c:pt idx="3">
                  <c:v>2019</c:v>
                </c:pt>
                <c:pt idx="4">
                  <c:v>2020</c:v>
                </c:pt>
              </c:numCache>
            </c:numRef>
          </c:cat>
          <c:val>
            <c:numRef>
              <c:f>'FICHA INDICADOR'!$F$24:$F$28</c:f>
              <c:numCache>
                <c:formatCode>General</c:formatCode>
                <c:ptCount val="5"/>
              </c:numCache>
            </c:numRef>
          </c:val>
          <c:extLst>
            <c:ext xmlns:c16="http://schemas.microsoft.com/office/drawing/2014/chart" uri="{C3380CC4-5D6E-409C-BE32-E72D297353CC}">
              <c16:uniqueId val="{00000002-2C74-43C4-A609-90BC2F6FF9F8}"/>
            </c:ext>
          </c:extLst>
        </c:ser>
        <c:dLbls>
          <c:showLegendKey val="0"/>
          <c:showVal val="0"/>
          <c:showCatName val="0"/>
          <c:showSerName val="0"/>
          <c:showPercent val="0"/>
          <c:showBubbleSize val="0"/>
        </c:dLbls>
        <c:gapWidth val="65"/>
        <c:shape val="box"/>
        <c:axId val="181533696"/>
        <c:axId val="221008640"/>
        <c:axId val="0"/>
      </c:bar3DChart>
      <c:catAx>
        <c:axId val="18153369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21008640"/>
        <c:crosses val="autoZero"/>
        <c:auto val="1"/>
        <c:lblAlgn val="ctr"/>
        <c:lblOffset val="100"/>
        <c:noMultiLvlLbl val="0"/>
      </c:catAx>
      <c:valAx>
        <c:axId val="221008640"/>
        <c:scaling>
          <c:orientation val="minMax"/>
        </c:scaling>
        <c:delete val="1"/>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crossAx val="18153369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0547959583957685E-2"/>
          <c:y val="6.536509432928099E-2"/>
          <c:w val="0.94103865994131797"/>
          <c:h val="0.81051182267629862"/>
        </c:manualLayout>
      </c:layout>
      <c:bar3DChart>
        <c:barDir val="col"/>
        <c:grouping val="clustered"/>
        <c:varyColors val="0"/>
        <c:ser>
          <c:idx val="0"/>
          <c:order val="0"/>
          <c:tx>
            <c:strRef>
              <c:f>'POR DEPENDENCIA'!$P$23</c:f>
              <c:strCache>
                <c:ptCount val="1"/>
                <c:pt idx="0">
                  <c:v>META</c:v>
                </c:pt>
              </c:strCache>
            </c:strRef>
          </c:tx>
          <c:spPr>
            <a:solidFill>
              <a:schemeClr val="accent5">
                <a:lumMod val="7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DEPENDENCIA'!$N$24:$O$27</c:f>
              <c:strCache>
                <c:ptCount val="4"/>
                <c:pt idx="0">
                  <c:v>1er TRIMESTRE</c:v>
                </c:pt>
                <c:pt idx="1">
                  <c:v>2do TRIMESTRE</c:v>
                </c:pt>
                <c:pt idx="2">
                  <c:v>3er TRIMESTRE</c:v>
                </c:pt>
                <c:pt idx="3">
                  <c:v>4to TRIMESTRE</c:v>
                </c:pt>
              </c:strCache>
            </c:strRef>
          </c:cat>
          <c:val>
            <c:numRef>
              <c:f>'POR DEPENDENCIA'!$P$24:$P$27</c:f>
              <c:numCache>
                <c:formatCode>0.00</c:formatCode>
                <c:ptCount val="4"/>
                <c:pt idx="0">
                  <c:v>0</c:v>
                </c:pt>
                <c:pt idx="1">
                  <c:v>0</c:v>
                </c:pt>
                <c:pt idx="2">
                  <c:v>1</c:v>
                </c:pt>
                <c:pt idx="3">
                  <c:v>1</c:v>
                </c:pt>
              </c:numCache>
            </c:numRef>
          </c:val>
          <c:extLst>
            <c:ext xmlns:c16="http://schemas.microsoft.com/office/drawing/2014/chart" uri="{C3380CC4-5D6E-409C-BE32-E72D297353CC}">
              <c16:uniqueId val="{00000000-E165-4F87-A570-B8CE2D6DE305}"/>
            </c:ext>
          </c:extLst>
        </c:ser>
        <c:ser>
          <c:idx val="1"/>
          <c:order val="1"/>
          <c:tx>
            <c:strRef>
              <c:f>'POR DEPENDENCIA'!$Q$23</c:f>
              <c:strCache>
                <c:ptCount val="1"/>
                <c:pt idx="0">
                  <c:v>LOGRO</c:v>
                </c:pt>
              </c:strCache>
            </c:strRef>
          </c:tx>
          <c:spPr>
            <a:solidFill>
              <a:srgbClr val="92D050"/>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DEPENDENCIA'!$N$24:$O$27</c:f>
              <c:strCache>
                <c:ptCount val="4"/>
                <c:pt idx="0">
                  <c:v>1er TRIMESTRE</c:v>
                </c:pt>
                <c:pt idx="1">
                  <c:v>2do TRIMESTRE</c:v>
                </c:pt>
                <c:pt idx="2">
                  <c:v>3er TRIMESTRE</c:v>
                </c:pt>
                <c:pt idx="3">
                  <c:v>4to TRIMESTRE</c:v>
                </c:pt>
              </c:strCache>
            </c:strRef>
          </c:cat>
          <c:val>
            <c:numRef>
              <c:f>'POR DEPENDENCIA'!$Q$24:$Q$27</c:f>
              <c:numCache>
                <c:formatCode>0.00</c:formatCode>
                <c:ptCount val="4"/>
                <c:pt idx="0">
                  <c:v>0</c:v>
                </c:pt>
                <c:pt idx="1">
                  <c:v>0</c:v>
                </c:pt>
                <c:pt idx="2">
                  <c:v>1</c:v>
                </c:pt>
                <c:pt idx="3">
                  <c:v>0</c:v>
                </c:pt>
              </c:numCache>
            </c:numRef>
          </c:val>
          <c:extLst>
            <c:ext xmlns:c16="http://schemas.microsoft.com/office/drawing/2014/chart" uri="{C3380CC4-5D6E-409C-BE32-E72D297353CC}">
              <c16:uniqueId val="{00000001-E165-4F87-A570-B8CE2D6DE305}"/>
            </c:ext>
          </c:extLst>
        </c:ser>
        <c:dLbls>
          <c:showLegendKey val="0"/>
          <c:showVal val="0"/>
          <c:showCatName val="0"/>
          <c:showSerName val="0"/>
          <c:showPercent val="0"/>
          <c:showBubbleSize val="0"/>
        </c:dLbls>
        <c:gapWidth val="65"/>
        <c:shape val="cylinder"/>
        <c:axId val="221474176"/>
        <c:axId val="221484160"/>
        <c:axId val="0"/>
      </c:bar3DChart>
      <c:catAx>
        <c:axId val="2214741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600" b="1" i="0" u="none" strike="noStrike" kern="1200" cap="all" baseline="0">
                <a:solidFill>
                  <a:schemeClr val="dk1">
                    <a:lumMod val="75000"/>
                    <a:lumOff val="25000"/>
                  </a:schemeClr>
                </a:solidFill>
                <a:latin typeface="+mn-lt"/>
                <a:ea typeface="+mn-ea"/>
                <a:cs typeface="+mn-cs"/>
              </a:defRPr>
            </a:pPr>
            <a:endParaRPr lang="es-CO"/>
          </a:p>
        </c:txPr>
        <c:crossAx val="221484160"/>
        <c:crosses val="autoZero"/>
        <c:auto val="1"/>
        <c:lblAlgn val="ctr"/>
        <c:lblOffset val="100"/>
        <c:noMultiLvlLbl val="0"/>
      </c:catAx>
      <c:valAx>
        <c:axId val="221484160"/>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crossAx val="221474176"/>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56036745406818E-2"/>
          <c:y val="0.1096631863748309"/>
          <c:w val="0.89332174103237105"/>
          <c:h val="0.75553412651612384"/>
        </c:manualLayout>
      </c:layout>
      <c:bar3DChart>
        <c:barDir val="col"/>
        <c:grouping val="clustered"/>
        <c:varyColors val="0"/>
        <c:ser>
          <c:idx val="0"/>
          <c:order val="0"/>
          <c:tx>
            <c:strRef>
              <c:f>'POR DEPENDENCIA'!$H$23</c:f>
              <c:strCache>
                <c:ptCount val="1"/>
                <c:pt idx="0">
                  <c:v>PROGRAMADO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DEPENDENCIA'!$G$24:$G$28</c:f>
              <c:numCache>
                <c:formatCode>General</c:formatCode>
                <c:ptCount val="5"/>
                <c:pt idx="0">
                  <c:v>2016</c:v>
                </c:pt>
                <c:pt idx="1">
                  <c:v>2017</c:v>
                </c:pt>
                <c:pt idx="2">
                  <c:v>2018</c:v>
                </c:pt>
                <c:pt idx="3">
                  <c:v>2019</c:v>
                </c:pt>
                <c:pt idx="4">
                  <c:v>2020</c:v>
                </c:pt>
              </c:numCache>
            </c:numRef>
          </c:cat>
          <c:val>
            <c:numRef>
              <c:f>'POR DEPENDENCIA'!$H$24:$H$28</c:f>
              <c:numCache>
                <c:formatCode>0.00</c:formatCode>
                <c:ptCount val="5"/>
                <c:pt idx="0">
                  <c:v>1</c:v>
                </c:pt>
                <c:pt idx="1">
                  <c:v>1</c:v>
                </c:pt>
                <c:pt idx="2">
                  <c:v>2</c:v>
                </c:pt>
                <c:pt idx="3">
                  <c:v>2</c:v>
                </c:pt>
                <c:pt idx="4">
                  <c:v>1</c:v>
                </c:pt>
              </c:numCache>
            </c:numRef>
          </c:val>
          <c:extLst>
            <c:ext xmlns:c16="http://schemas.microsoft.com/office/drawing/2014/chart" uri="{C3380CC4-5D6E-409C-BE32-E72D297353CC}">
              <c16:uniqueId val="{00000000-1709-4851-89D3-8D3364CEAB46}"/>
            </c:ext>
          </c:extLst>
        </c:ser>
        <c:ser>
          <c:idx val="1"/>
          <c:order val="1"/>
          <c:tx>
            <c:strRef>
              <c:f>'POR DEPENDENCIA'!$I$23</c:f>
              <c:strCache>
                <c:ptCount val="1"/>
                <c:pt idx="0">
                  <c:v>EJECUTADO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DEPENDENCIA'!$G$24:$G$28</c:f>
              <c:numCache>
                <c:formatCode>General</c:formatCode>
                <c:ptCount val="5"/>
                <c:pt idx="0">
                  <c:v>2016</c:v>
                </c:pt>
                <c:pt idx="1">
                  <c:v>2017</c:v>
                </c:pt>
                <c:pt idx="2">
                  <c:v>2018</c:v>
                </c:pt>
                <c:pt idx="3">
                  <c:v>2019</c:v>
                </c:pt>
                <c:pt idx="4">
                  <c:v>2020</c:v>
                </c:pt>
              </c:numCache>
            </c:numRef>
          </c:cat>
          <c:val>
            <c:numRef>
              <c:f>'POR DEPENDENCIA'!$I$24:$I$28</c:f>
              <c:numCache>
                <c:formatCode>0.00</c:formatCode>
                <c:ptCount val="5"/>
                <c:pt idx="0">
                  <c:v>0.3</c:v>
                </c:pt>
                <c:pt idx="1">
                  <c:v>1.7</c:v>
                </c:pt>
                <c:pt idx="2">
                  <c:v>1</c:v>
                </c:pt>
                <c:pt idx="3">
                  <c:v>0</c:v>
                </c:pt>
                <c:pt idx="4">
                  <c:v>0</c:v>
                </c:pt>
              </c:numCache>
            </c:numRef>
          </c:val>
          <c:extLst>
            <c:ext xmlns:c16="http://schemas.microsoft.com/office/drawing/2014/chart" uri="{C3380CC4-5D6E-409C-BE32-E72D297353CC}">
              <c16:uniqueId val="{00000001-1709-4851-89D3-8D3364CEAB46}"/>
            </c:ext>
          </c:extLst>
        </c:ser>
        <c:ser>
          <c:idx val="2"/>
          <c:order val="2"/>
          <c:tx>
            <c:strRef>
              <c:f>'POR DEPENDENCIA'!$J$23</c:f>
              <c:strCache>
                <c:ptCount val="1"/>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'POR DEPENDENCIA'!$G$24:$G$28</c:f>
              <c:numCache>
                <c:formatCode>General</c:formatCode>
                <c:ptCount val="5"/>
                <c:pt idx="0">
                  <c:v>2016</c:v>
                </c:pt>
                <c:pt idx="1">
                  <c:v>2017</c:v>
                </c:pt>
                <c:pt idx="2">
                  <c:v>2018</c:v>
                </c:pt>
                <c:pt idx="3">
                  <c:v>2019</c:v>
                </c:pt>
                <c:pt idx="4">
                  <c:v>2020</c:v>
                </c:pt>
              </c:numCache>
            </c:numRef>
          </c:cat>
          <c:val>
            <c:numRef>
              <c:f>'POR DEPENDENCIA'!$J$24:$J$28</c:f>
              <c:numCache>
                <c:formatCode>0.00</c:formatCode>
                <c:ptCount val="5"/>
              </c:numCache>
            </c:numRef>
          </c:val>
          <c:extLst>
            <c:ext xmlns:c16="http://schemas.microsoft.com/office/drawing/2014/chart" uri="{C3380CC4-5D6E-409C-BE32-E72D297353CC}">
              <c16:uniqueId val="{00000002-1709-4851-89D3-8D3364CEAB46}"/>
            </c:ext>
          </c:extLst>
        </c:ser>
        <c:dLbls>
          <c:showLegendKey val="0"/>
          <c:showVal val="0"/>
          <c:showCatName val="0"/>
          <c:showSerName val="0"/>
          <c:showPercent val="0"/>
          <c:showBubbleSize val="0"/>
        </c:dLbls>
        <c:gapWidth val="65"/>
        <c:shape val="box"/>
        <c:axId val="221317376"/>
        <c:axId val="221327360"/>
        <c:axId val="0"/>
      </c:bar3DChart>
      <c:catAx>
        <c:axId val="22131737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21327360"/>
        <c:crosses val="autoZero"/>
        <c:auto val="1"/>
        <c:lblAlgn val="ctr"/>
        <c:lblOffset val="100"/>
        <c:noMultiLvlLbl val="0"/>
      </c:catAx>
      <c:valAx>
        <c:axId val="221327360"/>
        <c:scaling>
          <c:orientation val="minMax"/>
        </c:scaling>
        <c:delete val="1"/>
        <c:axPos val="l"/>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crossAx val="22131737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56036745406818E-2"/>
          <c:y val="0.1096631863748309"/>
          <c:w val="0.89332174103237105"/>
          <c:h val="0.75553412651612384"/>
        </c:manualLayout>
      </c:layout>
      <c:bar3DChart>
        <c:barDir val="col"/>
        <c:grouping val="clustered"/>
        <c:varyColors val="0"/>
        <c:ser>
          <c:idx val="0"/>
          <c:order val="0"/>
          <c:tx>
            <c:strRef>
              <c:f>'POR PROCESO'!$J$19</c:f>
              <c:strCache>
                <c:ptCount val="1"/>
                <c:pt idx="0">
                  <c:v>PROGRAMADO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PROCESO'!$I$20:$I$24</c:f>
              <c:numCache>
                <c:formatCode>General</c:formatCode>
                <c:ptCount val="5"/>
                <c:pt idx="0">
                  <c:v>2016</c:v>
                </c:pt>
                <c:pt idx="1">
                  <c:v>2017</c:v>
                </c:pt>
                <c:pt idx="2">
                  <c:v>2018</c:v>
                </c:pt>
                <c:pt idx="3">
                  <c:v>2019</c:v>
                </c:pt>
                <c:pt idx="4">
                  <c:v>2020</c:v>
                </c:pt>
              </c:numCache>
            </c:numRef>
          </c:cat>
          <c:val>
            <c:numRef>
              <c:f>'POR PROCESO'!$J$20:$J$24</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A1FB-46A8-B2A8-7CA1CAEA6515}"/>
            </c:ext>
          </c:extLst>
        </c:ser>
        <c:ser>
          <c:idx val="1"/>
          <c:order val="1"/>
          <c:tx>
            <c:strRef>
              <c:f>'POR PROCESO'!$K$19</c:f>
              <c:strCache>
                <c:ptCount val="1"/>
                <c:pt idx="0">
                  <c:v>EJECUTADO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PROCESO'!$I$20:$I$24</c:f>
              <c:numCache>
                <c:formatCode>General</c:formatCode>
                <c:ptCount val="5"/>
                <c:pt idx="0">
                  <c:v>2016</c:v>
                </c:pt>
                <c:pt idx="1">
                  <c:v>2017</c:v>
                </c:pt>
                <c:pt idx="2">
                  <c:v>2018</c:v>
                </c:pt>
                <c:pt idx="3">
                  <c:v>2019</c:v>
                </c:pt>
                <c:pt idx="4">
                  <c:v>2020</c:v>
                </c:pt>
              </c:numCache>
            </c:numRef>
          </c:cat>
          <c:val>
            <c:numRef>
              <c:f>'POR PROCESO'!$K$20:$K$24</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1-A1FB-46A8-B2A8-7CA1CAEA6515}"/>
            </c:ext>
          </c:extLst>
        </c:ser>
        <c:ser>
          <c:idx val="2"/>
          <c:order val="2"/>
          <c:tx>
            <c:strRef>
              <c:f>'POR PROCESO'!$L$19</c:f>
              <c:strCache>
                <c:ptCount val="1"/>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'POR PROCESO'!$I$20:$I$24</c:f>
              <c:numCache>
                <c:formatCode>General</c:formatCode>
                <c:ptCount val="5"/>
                <c:pt idx="0">
                  <c:v>2016</c:v>
                </c:pt>
                <c:pt idx="1">
                  <c:v>2017</c:v>
                </c:pt>
                <c:pt idx="2">
                  <c:v>2018</c:v>
                </c:pt>
                <c:pt idx="3">
                  <c:v>2019</c:v>
                </c:pt>
                <c:pt idx="4">
                  <c:v>2020</c:v>
                </c:pt>
              </c:numCache>
            </c:numRef>
          </c:cat>
          <c:val>
            <c:numRef>
              <c:f>'POR PROCESO'!$L$20:$L$24</c:f>
              <c:numCache>
                <c:formatCode>0.00</c:formatCode>
                <c:ptCount val="5"/>
              </c:numCache>
            </c:numRef>
          </c:val>
          <c:extLst>
            <c:ext xmlns:c16="http://schemas.microsoft.com/office/drawing/2014/chart" uri="{C3380CC4-5D6E-409C-BE32-E72D297353CC}">
              <c16:uniqueId val="{00000002-A1FB-46A8-B2A8-7CA1CAEA6515}"/>
            </c:ext>
          </c:extLst>
        </c:ser>
        <c:dLbls>
          <c:showLegendKey val="0"/>
          <c:showVal val="0"/>
          <c:showCatName val="0"/>
          <c:showSerName val="0"/>
          <c:showPercent val="0"/>
          <c:showBubbleSize val="0"/>
        </c:dLbls>
        <c:gapWidth val="65"/>
        <c:shape val="box"/>
        <c:axId val="221438336"/>
        <c:axId val="221439872"/>
        <c:axId val="0"/>
      </c:bar3DChart>
      <c:catAx>
        <c:axId val="221438336"/>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21439872"/>
        <c:crosses val="autoZero"/>
        <c:auto val="1"/>
        <c:lblAlgn val="ctr"/>
        <c:lblOffset val="100"/>
        <c:noMultiLvlLbl val="0"/>
      </c:catAx>
      <c:valAx>
        <c:axId val="221439872"/>
        <c:scaling>
          <c:orientation val="minMax"/>
        </c:scaling>
        <c:delete val="1"/>
        <c:axPos val="l"/>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crossAx val="221438336"/>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0547959583957685E-2"/>
          <c:y val="6.536509432928099E-2"/>
          <c:w val="0.94103865994131797"/>
          <c:h val="0.81051182267629862"/>
        </c:manualLayout>
      </c:layout>
      <c:bar3DChart>
        <c:barDir val="col"/>
        <c:grouping val="clustered"/>
        <c:varyColors val="0"/>
        <c:ser>
          <c:idx val="0"/>
          <c:order val="0"/>
          <c:tx>
            <c:strRef>
              <c:f>'POR PROCESO'!$R$19</c:f>
              <c:strCache>
                <c:ptCount val="1"/>
                <c:pt idx="0">
                  <c:v>META</c:v>
                </c:pt>
              </c:strCache>
            </c:strRef>
          </c:tx>
          <c:spPr>
            <a:solidFill>
              <a:schemeClr val="accent4">
                <a:lumMod val="60000"/>
                <a:lumOff val="40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PROCESO'!$P$20:$Q$23</c:f>
              <c:strCache>
                <c:ptCount val="4"/>
                <c:pt idx="0">
                  <c:v>1er TRIMESTRE</c:v>
                </c:pt>
                <c:pt idx="1">
                  <c:v>2do TRIMESTRE</c:v>
                </c:pt>
                <c:pt idx="2">
                  <c:v>3er TRIMESTRE</c:v>
                </c:pt>
                <c:pt idx="3">
                  <c:v>4to TRIMESTRE</c:v>
                </c:pt>
              </c:strCache>
            </c:strRef>
          </c:cat>
          <c:val>
            <c:numRef>
              <c:f>'POR PROCESO'!$R$20:$R$23</c:f>
              <c:numCache>
                <c:formatCode>#,##0.00</c:formatCode>
                <c:ptCount val="4"/>
                <c:pt idx="0">
                  <c:v>0</c:v>
                </c:pt>
                <c:pt idx="1">
                  <c:v>0</c:v>
                </c:pt>
                <c:pt idx="2">
                  <c:v>0</c:v>
                </c:pt>
                <c:pt idx="3">
                  <c:v>0</c:v>
                </c:pt>
              </c:numCache>
            </c:numRef>
          </c:val>
          <c:extLst>
            <c:ext xmlns:c16="http://schemas.microsoft.com/office/drawing/2014/chart" uri="{C3380CC4-5D6E-409C-BE32-E72D297353CC}">
              <c16:uniqueId val="{00000000-2A4D-4B29-B6B0-568D5D1A3AA0}"/>
            </c:ext>
          </c:extLst>
        </c:ser>
        <c:ser>
          <c:idx val="1"/>
          <c:order val="1"/>
          <c:tx>
            <c:strRef>
              <c:f>'POR PROCESO'!$S$19</c:f>
              <c:strCache>
                <c:ptCount val="1"/>
                <c:pt idx="0">
                  <c:v>LOGRO</c:v>
                </c:pt>
              </c:strCache>
            </c:strRef>
          </c:tx>
          <c:spPr>
            <a:solidFill>
              <a:srgbClr val="808000"/>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PROCESO'!$P$20:$Q$23</c:f>
              <c:strCache>
                <c:ptCount val="4"/>
                <c:pt idx="0">
                  <c:v>1er TRIMESTRE</c:v>
                </c:pt>
                <c:pt idx="1">
                  <c:v>2do TRIMESTRE</c:v>
                </c:pt>
                <c:pt idx="2">
                  <c:v>3er TRIMESTRE</c:v>
                </c:pt>
                <c:pt idx="3">
                  <c:v>4to TRIMESTRE</c:v>
                </c:pt>
              </c:strCache>
            </c:strRef>
          </c:cat>
          <c:val>
            <c:numRef>
              <c:f>'POR PROCESO'!$S$20:$S$23</c:f>
              <c:numCache>
                <c:formatCode>0.00</c:formatCode>
                <c:ptCount val="4"/>
                <c:pt idx="0">
                  <c:v>0</c:v>
                </c:pt>
                <c:pt idx="1">
                  <c:v>0</c:v>
                </c:pt>
                <c:pt idx="2">
                  <c:v>0</c:v>
                </c:pt>
                <c:pt idx="3">
                  <c:v>0</c:v>
                </c:pt>
              </c:numCache>
            </c:numRef>
          </c:val>
          <c:extLst>
            <c:ext xmlns:c16="http://schemas.microsoft.com/office/drawing/2014/chart" uri="{C3380CC4-5D6E-409C-BE32-E72D297353CC}">
              <c16:uniqueId val="{00000001-2A4D-4B29-B6B0-568D5D1A3AA0}"/>
            </c:ext>
          </c:extLst>
        </c:ser>
        <c:dLbls>
          <c:showLegendKey val="0"/>
          <c:showVal val="0"/>
          <c:showCatName val="0"/>
          <c:showSerName val="0"/>
          <c:showPercent val="0"/>
          <c:showBubbleSize val="0"/>
        </c:dLbls>
        <c:gapWidth val="65"/>
        <c:shape val="cylinder"/>
        <c:axId val="222474624"/>
        <c:axId val="222476160"/>
        <c:axId val="0"/>
      </c:bar3DChart>
      <c:catAx>
        <c:axId val="222474624"/>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22476160"/>
        <c:crosses val="autoZero"/>
        <c:auto val="1"/>
        <c:lblAlgn val="ctr"/>
        <c:lblOffset val="100"/>
        <c:noMultiLvlLbl val="0"/>
      </c:catAx>
      <c:valAx>
        <c:axId val="222476160"/>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crossAx val="222474624"/>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073297124494144E-2"/>
          <c:y val="0.20079311122960988"/>
          <c:w val="0.97292670287550587"/>
          <c:h val="0.72194352106956394"/>
        </c:manualLayout>
      </c:layout>
      <c:barChart>
        <c:barDir val="bar"/>
        <c:grouping val="stacked"/>
        <c:varyColors val="0"/>
        <c:ser>
          <c:idx val="0"/>
          <c:order val="0"/>
          <c:spPr>
            <a:solidFill>
              <a:schemeClr val="accent1"/>
            </a:solidFill>
            <a:ln>
              <a:noFill/>
            </a:ln>
            <a:effectLst/>
          </c:spPr>
          <c:invertIfNegative val="0"/>
          <c:dLbls>
            <c:dLbl>
              <c:idx val="0"/>
              <c:layout>
                <c:manualLayout>
                  <c:x val="4.126622121607664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BE-4D05-A1C1-9FA6247FAC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 DE DESARROLLO'!$C$30</c:f>
              <c:numCache>
                <c:formatCode>0%</c:formatCode>
                <c:ptCount val="1"/>
                <c:pt idx="0">
                  <c:v>0.11297034918878884</c:v>
                </c:pt>
              </c:numCache>
            </c:numRef>
          </c:val>
          <c:extLst>
            <c:ext xmlns:c16="http://schemas.microsoft.com/office/drawing/2014/chart" uri="{C3380CC4-5D6E-409C-BE32-E72D297353CC}">
              <c16:uniqueId val="{00000000-55CD-4ADC-B8C8-73818C079572}"/>
            </c:ext>
          </c:extLst>
        </c:ser>
        <c:ser>
          <c:idx val="1"/>
          <c:order val="1"/>
          <c:spPr>
            <a:solidFill>
              <a:schemeClr val="accent2"/>
            </a:solidFill>
            <a:ln>
              <a:noFill/>
            </a:ln>
            <a:effectLst/>
          </c:spPr>
          <c:invertIfNegative val="0"/>
          <c:dLbls>
            <c:dLbl>
              <c:idx val="0"/>
              <c:layout>
                <c:manualLayout>
                  <c:x val="4.2652932472908828E-2"/>
                  <c:y val="-7.42098215800626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BE-4D05-A1C1-9FA6247FAC9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'PLAN DE DESARROLLO'!$D$30</c:f>
              <c:numCache>
                <c:formatCode>0%</c:formatCode>
                <c:ptCount val="1"/>
                <c:pt idx="0">
                  <c:v>0.29011768947891398</c:v>
                </c:pt>
              </c:numCache>
            </c:numRef>
          </c:val>
          <c:extLst>
            <c:ext xmlns:c16="http://schemas.microsoft.com/office/drawing/2014/chart" uri="{C3380CC4-5D6E-409C-BE32-E72D297353CC}">
              <c16:uniqueId val="{00000005-55CD-4ADC-B8C8-73818C079572}"/>
            </c:ext>
          </c:extLst>
        </c:ser>
        <c:ser>
          <c:idx val="2"/>
          <c:order val="2"/>
          <c:spPr>
            <a:solidFill>
              <a:schemeClr val="accent3"/>
            </a:solidFill>
            <a:ln>
              <a:noFill/>
            </a:ln>
            <a:effectLst/>
          </c:spPr>
          <c:invertIfNegative val="0"/>
          <c:dLbls>
            <c:dLbl>
              <c:idx val="0"/>
              <c:layout>
                <c:manualLayout>
                  <c:x val="2.4326337204128964E-2"/>
                  <c:y val="-7.420982158006262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92-44D4-AE39-37D2A8E2E4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 DE DESARROLLO'!$E$30</c:f>
              <c:numCache>
                <c:formatCode>0%</c:formatCode>
                <c:ptCount val="1"/>
                <c:pt idx="0">
                  <c:v>0.21840811579206706</c:v>
                </c:pt>
              </c:numCache>
            </c:numRef>
          </c:val>
          <c:extLst>
            <c:ext xmlns:c16="http://schemas.microsoft.com/office/drawing/2014/chart" uri="{C3380CC4-5D6E-409C-BE32-E72D297353CC}">
              <c16:uniqueId val="{00000006-55CD-4ADC-B8C8-73818C079572}"/>
            </c:ext>
          </c:extLst>
        </c:ser>
        <c:ser>
          <c:idx val="3"/>
          <c:order val="3"/>
          <c:spPr>
            <a:solidFill>
              <a:schemeClr val="accent4"/>
            </a:solidFill>
            <a:ln>
              <a:noFill/>
            </a:ln>
            <a:effectLst/>
          </c:spPr>
          <c:invertIfNegative val="0"/>
          <c:val>
            <c:numRef>
              <c:f>'PLAN DE DESARROLLO'!$F$30</c:f>
              <c:numCache>
                <c:formatCode>General</c:formatCode>
                <c:ptCount val="1"/>
                <c:pt idx="0">
                  <c:v>0</c:v>
                </c:pt>
              </c:numCache>
            </c:numRef>
          </c:val>
          <c:extLst>
            <c:ext xmlns:c16="http://schemas.microsoft.com/office/drawing/2014/chart" uri="{C3380CC4-5D6E-409C-BE32-E72D297353CC}">
              <c16:uniqueId val="{00000007-55CD-4ADC-B8C8-73818C079572}"/>
            </c:ext>
          </c:extLst>
        </c:ser>
        <c:ser>
          <c:idx val="4"/>
          <c:order val="4"/>
          <c:spPr>
            <a:solidFill>
              <a:schemeClr val="accent5"/>
            </a:solidFill>
            <a:ln>
              <a:noFill/>
            </a:ln>
            <a:effectLst/>
          </c:spPr>
          <c:invertIfNegative val="0"/>
          <c:val>
            <c:numRef>
              <c:f>'PLAN DE DESARROLLO'!$G$30</c:f>
              <c:numCache>
                <c:formatCode>General</c:formatCode>
                <c:ptCount val="1"/>
                <c:pt idx="0">
                  <c:v>0</c:v>
                </c:pt>
              </c:numCache>
            </c:numRef>
          </c:val>
          <c:extLst>
            <c:ext xmlns:c16="http://schemas.microsoft.com/office/drawing/2014/chart" uri="{C3380CC4-5D6E-409C-BE32-E72D297353CC}">
              <c16:uniqueId val="{00000008-55CD-4ADC-B8C8-73818C079572}"/>
            </c:ext>
          </c:extLst>
        </c:ser>
        <c:dLbls>
          <c:showLegendKey val="0"/>
          <c:showVal val="0"/>
          <c:showCatName val="0"/>
          <c:showSerName val="0"/>
          <c:showPercent val="0"/>
          <c:showBubbleSize val="0"/>
        </c:dLbls>
        <c:gapWidth val="150"/>
        <c:overlap val="100"/>
        <c:axId val="141366400"/>
        <c:axId val="141367936"/>
      </c:barChart>
      <c:catAx>
        <c:axId val="141366400"/>
        <c:scaling>
          <c:orientation val="minMax"/>
        </c:scaling>
        <c:delete val="1"/>
        <c:axPos val="l"/>
        <c:majorTickMark val="none"/>
        <c:minorTickMark val="none"/>
        <c:tickLblPos val="nextTo"/>
        <c:crossAx val="141367936"/>
        <c:crosses val="autoZero"/>
        <c:auto val="1"/>
        <c:lblAlgn val="ctr"/>
        <c:lblOffset val="100"/>
        <c:noMultiLvlLbl val="0"/>
      </c:catAx>
      <c:valAx>
        <c:axId val="141367936"/>
        <c:scaling>
          <c:orientation val="minMax"/>
          <c:max val="1"/>
        </c:scaling>
        <c:delete val="1"/>
        <c:axPos val="b"/>
        <c:numFmt formatCode="0%" sourceLinked="1"/>
        <c:majorTickMark val="none"/>
        <c:minorTickMark val="none"/>
        <c:tickLblPos val="nextTo"/>
        <c:crossAx val="141366400"/>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D1A6-449E-A0E6-2F9C78379E46}"/>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D1A6-449E-A0E6-2F9C78379E46}"/>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D1A6-449E-A0E6-2F9C78379E46}"/>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D1A6-449E-A0E6-2F9C78379E46}"/>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D1A6-449E-A0E6-2F9C78379E46}"/>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D1A6-449E-A0E6-2F9C78379E46}"/>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D1A6-449E-A0E6-2F9C78379E46}"/>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D1A6-449E-A0E6-2F9C78379E46}"/>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D1A6-449E-A0E6-2F9C78379E46}"/>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D1A6-449E-A0E6-2F9C78379E46}"/>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D1A6-449E-A0E6-2F9C78379E46}"/>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A6-449E-A0E6-2F9C78379E46}"/>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A6-449E-A0E6-2F9C78379E46}"/>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A6-449E-A0E6-2F9C78379E46}"/>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A6-449E-A0E6-2F9C78379E46}"/>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1A6-449E-A0E6-2F9C78379E46}"/>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1A6-449E-A0E6-2F9C78379E46}"/>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1A6-449E-A0E6-2F9C78379E46}"/>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1A6-449E-A0E6-2F9C78379E46}"/>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1A6-449E-A0E6-2F9C78379E46}"/>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1A6-449E-A0E6-2F9C78379E46}"/>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1A6-449E-A0E6-2F9C78379E46}"/>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1"/>
            <c:extLst>
              <c:ext xmlns:c15="http://schemas.microsoft.com/office/drawing/2012/chart" uri="{CE6537A1-D6FC-4f65-9D91-7224C49458BB}">
                <c15:showDataLabelsRange val="1"/>
              </c:ext>
            </c:extLst>
          </c:dLbls>
          <c:cat>
            <c:numRef>
              <c:f>[2]velocimetro!$A$24:$A$34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[3]velocimetro!$B$2:$B$12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D1A6-449E-A0E6-2F9C78379E46}"/>
            </c:ext>
          </c:extLst>
        </c:ser>
        <c:dLbls>
          <c:showLegendKey val="0"/>
          <c:showVal val="0"/>
          <c:showCatName val="0"/>
          <c:showSerName val="0"/>
          <c:showPercent val="0"/>
          <c:showBubbleSize val="0"/>
          <c:showLeaderLines val="1"/>
        </c:dLbls>
        <c:firstSliceAng val="270"/>
        <c:holeSize val="82"/>
      </c:doughnutChart>
      <c:scatterChart>
        <c:scatterStyle val="smoothMarker"/>
        <c:varyColors val="0"/>
        <c:ser>
          <c:idx val="1"/>
          <c:order val="1"/>
          <c:marker>
            <c:symbol val="none"/>
          </c:marker>
          <c:xVal>
            <c:numRef>
              <c:f>PLANES!$B$24:$B$25</c:f>
              <c:numCache>
                <c:formatCode>General</c:formatCode>
                <c:ptCount val="2"/>
                <c:pt idx="0">
                  <c:v>0</c:v>
                </c:pt>
                <c:pt idx="1">
                  <c:v>0.37249070585611876</c:v>
                </c:pt>
              </c:numCache>
            </c:numRef>
          </c:xVal>
          <c:yVal>
            <c:numRef>
              <c:f>PLANES!$C$24:$C$25</c:f>
              <c:numCache>
                <c:formatCode>General</c:formatCode>
                <c:ptCount val="2"/>
                <c:pt idx="0">
                  <c:v>0</c:v>
                </c:pt>
                <c:pt idx="1">
                  <c:v>0.92803592282347047</c:v>
                </c:pt>
              </c:numCache>
            </c:numRef>
          </c:yVal>
          <c:smooth val="1"/>
          <c:extLst>
            <c:ext xmlns:c16="http://schemas.microsoft.com/office/drawing/2014/chart" uri="{C3380CC4-5D6E-409C-BE32-E72D297353CC}">
              <c16:uniqueId val="{00000017-D1A6-449E-A0E6-2F9C78379E46}"/>
            </c:ext>
          </c:extLst>
        </c:ser>
        <c:dLbls>
          <c:showLegendKey val="0"/>
          <c:showVal val="0"/>
          <c:showCatName val="0"/>
          <c:showSerName val="0"/>
          <c:showPercent val="0"/>
          <c:showBubbleSize val="0"/>
        </c:dLbls>
        <c:axId val="174814336"/>
        <c:axId val="174808448"/>
      </c:scatterChart>
      <c:valAx>
        <c:axId val="174808448"/>
        <c:scaling>
          <c:orientation val="minMax"/>
          <c:max val="1"/>
          <c:min val="-1"/>
        </c:scaling>
        <c:delete val="1"/>
        <c:axPos val="l"/>
        <c:numFmt formatCode="General" sourceLinked="1"/>
        <c:majorTickMark val="out"/>
        <c:minorTickMark val="none"/>
        <c:tickLblPos val="nextTo"/>
        <c:crossAx val="174814336"/>
        <c:crosses val="autoZero"/>
        <c:crossBetween val="midCat"/>
      </c:valAx>
      <c:valAx>
        <c:axId val="174814336"/>
        <c:scaling>
          <c:orientation val="minMax"/>
          <c:max val="1"/>
          <c:min val="-1"/>
        </c:scaling>
        <c:delete val="1"/>
        <c:axPos val="b"/>
        <c:numFmt formatCode="General" sourceLinked="1"/>
        <c:majorTickMark val="out"/>
        <c:minorTickMark val="none"/>
        <c:tickLblPos val="nextTo"/>
        <c:crossAx val="174808448"/>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D31B-4B00-8296-826BADFDC01A}"/>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D31B-4B00-8296-826BADFDC01A}"/>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D31B-4B00-8296-826BADFDC01A}"/>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D31B-4B00-8296-826BADFDC01A}"/>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D31B-4B00-8296-826BADFDC01A}"/>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D31B-4B00-8296-826BADFDC01A}"/>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D31B-4B00-8296-826BADFDC01A}"/>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D31B-4B00-8296-826BADFDC01A}"/>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D31B-4B00-8296-826BADFDC01A}"/>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D31B-4B00-8296-826BADFDC01A}"/>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D31B-4B00-8296-826BADFDC01A}"/>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1B-4B00-8296-826BADFDC01A}"/>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1B-4B00-8296-826BADFDC01A}"/>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1B-4B00-8296-826BADFDC01A}"/>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1B-4B00-8296-826BADFDC01A}"/>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1B-4B00-8296-826BADFDC01A}"/>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1B-4B00-8296-826BADFDC01A}"/>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1B-4B00-8296-826BADFDC01A}"/>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31B-4B00-8296-826BADFDC01A}"/>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31B-4B00-8296-826BADFDC01A}"/>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31B-4B00-8296-826BADFDC01A}"/>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31B-4B00-8296-826BADFDC01A}"/>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1"/>
            <c:extLst>
              <c:ext xmlns:c15="http://schemas.microsoft.com/office/drawing/2012/chart" uri="{CE6537A1-D6FC-4f65-9D91-7224C49458BB}">
                <c15:showDataLabelsRange val="1"/>
              </c:ext>
            </c:extLst>
          </c:dLbls>
          <c:cat>
            <c:numRef>
              <c:f>[2]velocimetro!$A$24:$A$34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[3]velocimetro!$B$2:$B$12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D31B-4B00-8296-826BADFDC01A}"/>
            </c:ext>
          </c:extLst>
        </c:ser>
        <c:dLbls>
          <c:showLegendKey val="0"/>
          <c:showVal val="0"/>
          <c:showCatName val="0"/>
          <c:showSerName val="0"/>
          <c:showPercent val="0"/>
          <c:showBubbleSize val="0"/>
          <c:showLeaderLines val="1"/>
        </c:dLbls>
        <c:firstSliceAng val="270"/>
        <c:holeSize val="82"/>
      </c:doughnutChart>
      <c:scatterChart>
        <c:scatterStyle val="smoothMarker"/>
        <c:varyColors val="0"/>
        <c:ser>
          <c:idx val="1"/>
          <c:order val="1"/>
          <c:marker>
            <c:symbol val="none"/>
          </c:marker>
          <c:xVal>
            <c:numRef>
              <c:f>PLANES!$K$24:$K$25</c:f>
              <c:numCache>
                <c:formatCode>General</c:formatCode>
                <c:ptCount val="2"/>
                <c:pt idx="0">
                  <c:v>0</c:v>
                </c:pt>
                <c:pt idx="1">
                  <c:v>-7.0011372924926138E-2</c:v>
                </c:pt>
              </c:numCache>
            </c:numRef>
          </c:xVal>
          <c:yVal>
            <c:numRef>
              <c:f>PLANES!$L$24:$L$25</c:f>
              <c:numCache>
                <c:formatCode>General</c:formatCode>
                <c:ptCount val="2"/>
                <c:pt idx="0">
                  <c:v>0</c:v>
                </c:pt>
                <c:pt idx="1">
                  <c:v>0.99754619324679239</c:v>
                </c:pt>
              </c:numCache>
            </c:numRef>
          </c:yVal>
          <c:smooth val="1"/>
          <c:extLst>
            <c:ext xmlns:c16="http://schemas.microsoft.com/office/drawing/2014/chart" uri="{C3380CC4-5D6E-409C-BE32-E72D297353CC}">
              <c16:uniqueId val="{00000017-D31B-4B00-8296-826BADFDC01A}"/>
            </c:ext>
          </c:extLst>
        </c:ser>
        <c:dLbls>
          <c:showLegendKey val="0"/>
          <c:showVal val="0"/>
          <c:showCatName val="0"/>
          <c:showSerName val="0"/>
          <c:showPercent val="0"/>
          <c:showBubbleSize val="0"/>
        </c:dLbls>
        <c:axId val="237689472"/>
        <c:axId val="237687936"/>
      </c:scatterChart>
      <c:valAx>
        <c:axId val="237687936"/>
        <c:scaling>
          <c:orientation val="minMax"/>
          <c:max val="1"/>
          <c:min val="-1"/>
        </c:scaling>
        <c:delete val="1"/>
        <c:axPos val="l"/>
        <c:numFmt formatCode="General" sourceLinked="1"/>
        <c:majorTickMark val="out"/>
        <c:minorTickMark val="none"/>
        <c:tickLblPos val="nextTo"/>
        <c:crossAx val="237689472"/>
        <c:crosses val="autoZero"/>
        <c:crossBetween val="midCat"/>
      </c:valAx>
      <c:valAx>
        <c:axId val="237689472"/>
        <c:scaling>
          <c:orientation val="minMax"/>
          <c:max val="1"/>
          <c:min val="-1"/>
        </c:scaling>
        <c:delete val="1"/>
        <c:axPos val="b"/>
        <c:numFmt formatCode="General" sourceLinked="1"/>
        <c:majorTickMark val="out"/>
        <c:minorTickMark val="none"/>
        <c:tickLblPos val="nextTo"/>
        <c:crossAx val="237687936"/>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firstButton="1"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firstButton="1"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firstButton="1"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ICIO!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7.jpe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7.jpeg"/><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7.jpeg"/><Relationship Id="rId1" Type="http://schemas.openxmlformats.org/officeDocument/2006/relationships/image" Target="../media/image4.jpeg"/><Relationship Id="rId4"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hyperlink" Target="#INICIO!A1"/><Relationship Id="rId4" Type="http://schemas.openxmlformats.org/officeDocument/2006/relationships/image" Target="../media/image7.jpeg"/></Relationships>
</file>

<file path=xl/drawings/_rels/drawing2.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4.jpeg"/><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8" Type="http://schemas.openxmlformats.org/officeDocument/2006/relationships/hyperlink" Target="#CMI!&#193;rea_de_impresi&#243;n"/><Relationship Id="rId3" Type="http://schemas.openxmlformats.org/officeDocument/2006/relationships/image" Target="../media/image7.jpeg"/><Relationship Id="rId7" Type="http://schemas.openxmlformats.org/officeDocument/2006/relationships/hyperlink" Target="#'POR PROCESO'!A1"/><Relationship Id="rId2" Type="http://schemas.openxmlformats.org/officeDocument/2006/relationships/hyperlink" Target="#'POR DEPENDENCIA'!A1"/><Relationship Id="rId1" Type="http://schemas.openxmlformats.org/officeDocument/2006/relationships/hyperlink" Target="#'FICHA INDICADOR'!A1"/><Relationship Id="rId6" Type="http://schemas.openxmlformats.org/officeDocument/2006/relationships/hyperlink" Target="#'PLAN ESTRAT&#201;GICO'!A1"/><Relationship Id="rId5" Type="http://schemas.openxmlformats.org/officeDocument/2006/relationships/hyperlink" Target="#'PLAN DE DESARROLLO'!A1"/><Relationship Id="rId4" Type="http://schemas.openxmlformats.org/officeDocument/2006/relationships/image" Target="../media/image4.jpeg"/><Relationship Id="rId9" Type="http://schemas.openxmlformats.org/officeDocument/2006/relationships/hyperlink" Target="#'Formato para Impresi&#243;n'!A1"/></Relationships>
</file>

<file path=xl/drawings/_rels/drawing2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chart" Target="../charts/chart1.xml"/><Relationship Id="rId5" Type="http://schemas.openxmlformats.org/officeDocument/2006/relationships/hyperlink" Target="#INICIO!A1"/><Relationship Id="rId4"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6.jpeg"/><Relationship Id="rId1" Type="http://schemas.openxmlformats.org/officeDocument/2006/relationships/chart" Target="../charts/chart3.xml"/><Relationship Id="rId5" Type="http://schemas.openxmlformats.org/officeDocument/2006/relationships/hyperlink" Target="#INICIO!A1"/><Relationship Id="rId4"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chart" Target="../charts/chart6.xml"/><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xdr:col>
      <xdr:colOff>323850</xdr:colOff>
      <xdr:row>32</xdr:row>
      <xdr:rowOff>285750</xdr:rowOff>
    </xdr:from>
    <xdr:to>
      <xdr:col>3</xdr:col>
      <xdr:colOff>107950</xdr:colOff>
      <xdr:row>39</xdr:row>
      <xdr:rowOff>25400</xdr:rowOff>
    </xdr:to>
    <xdr:sp macro="" textlink="">
      <xdr:nvSpPr>
        <xdr:cNvPr id="2" name="Rectángulo 1"/>
        <xdr:cNvSpPr/>
      </xdr:nvSpPr>
      <xdr:spPr>
        <a:xfrm>
          <a:off x="469900" y="7137400"/>
          <a:ext cx="1035050" cy="11811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mc:AlternateContent xmlns:mc="http://schemas.openxmlformats.org/markup-compatibility/2006">
    <mc:Choice xmlns:a14="http://schemas.microsoft.com/office/drawing/2010/main" Requires="a14">
      <xdr:twoCellAnchor editAs="absolute">
        <xdr:from>
          <xdr:col>0</xdr:col>
          <xdr:colOff>123825</xdr:colOff>
          <xdr:row>23</xdr:row>
          <xdr:rowOff>142875</xdr:rowOff>
        </xdr:from>
        <xdr:to>
          <xdr:col>5</xdr:col>
          <xdr:colOff>9525</xdr:colOff>
          <xdr:row>25</xdr:row>
          <xdr:rowOff>0</xdr:rowOff>
        </xdr:to>
        <xdr:sp macro="" textlink="">
          <xdr:nvSpPr>
            <xdr:cNvPr id="8212" name="Group Box 20" hidden="1">
              <a:extLst>
                <a:ext uri="{63B3BB69-23CF-44E3-9099-C40C66FF867C}">
                  <a14:compatExt spid="_x0000_s8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O" sz="800" b="0" i="0" u="none" strike="noStrike" baseline="0">
                  <a:solidFill>
                    <a:srgbClr val="000000"/>
                  </a:solidFill>
                  <a:latin typeface="Segoe UI"/>
                  <a:cs typeface="Segoe UI"/>
                </a:rPr>
                <a:t>Anualización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142875</xdr:colOff>
          <xdr:row>24</xdr:row>
          <xdr:rowOff>190500</xdr:rowOff>
        </xdr:from>
        <xdr:to>
          <xdr:col>2</xdr:col>
          <xdr:colOff>638175</xdr:colOff>
          <xdr:row>24</xdr:row>
          <xdr:rowOff>409575</xdr:rowOff>
        </xdr:to>
        <xdr:sp macro="" textlink="">
          <xdr:nvSpPr>
            <xdr:cNvPr id="8213" name="Option Button 21" hidden="1">
              <a:extLst>
                <a:ext uri="{63B3BB69-23CF-44E3-9099-C40C66FF867C}">
                  <a14:compatExt spid="_x0000_s8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Creciente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476250</xdr:rowOff>
        </xdr:from>
        <xdr:to>
          <xdr:col>2</xdr:col>
          <xdr:colOff>638175</xdr:colOff>
          <xdr:row>24</xdr:row>
          <xdr:rowOff>695325</xdr:rowOff>
        </xdr:to>
        <xdr:sp macro="" textlink="">
          <xdr:nvSpPr>
            <xdr:cNvPr id="8214" name="Option Button 22" hidden="1">
              <a:extLst>
                <a:ext uri="{63B3BB69-23CF-44E3-9099-C40C66FF867C}">
                  <a14:compatExt spid="_x0000_s8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Decreciente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24</xdr:row>
          <xdr:rowOff>180975</xdr:rowOff>
        </xdr:from>
        <xdr:to>
          <xdr:col>4</xdr:col>
          <xdr:colOff>457200</xdr:colOff>
          <xdr:row>24</xdr:row>
          <xdr:rowOff>400050</xdr:rowOff>
        </xdr:to>
        <xdr:sp macro="" textlink="">
          <xdr:nvSpPr>
            <xdr:cNvPr id="8215" name="Option Button 23" hidden="1">
              <a:extLst>
                <a:ext uri="{63B3BB69-23CF-44E3-9099-C40C66FF867C}">
                  <a14:compatExt spid="_x0000_s8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Suma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24</xdr:row>
          <xdr:rowOff>466725</xdr:rowOff>
        </xdr:from>
        <xdr:to>
          <xdr:col>4</xdr:col>
          <xdr:colOff>447675</xdr:colOff>
          <xdr:row>24</xdr:row>
          <xdr:rowOff>685800</xdr:rowOff>
        </xdr:to>
        <xdr:sp macro="" textlink="">
          <xdr:nvSpPr>
            <xdr:cNvPr id="8218" name="Option Button 26" hidden="1">
              <a:extLst>
                <a:ext uri="{63B3BB69-23CF-44E3-9099-C40C66FF867C}">
                  <a14:compatExt spid="_x0000_s8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Constante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24</xdr:row>
          <xdr:rowOff>9525</xdr:rowOff>
        </xdr:from>
        <xdr:to>
          <xdr:col>12</xdr:col>
          <xdr:colOff>0</xdr:colOff>
          <xdr:row>25</xdr:row>
          <xdr:rowOff>0</xdr:rowOff>
        </xdr:to>
        <xdr:sp macro="" textlink="">
          <xdr:nvSpPr>
            <xdr:cNvPr id="8219" name="Group Box 27" hidden="1">
              <a:extLst>
                <a:ext uri="{63B3BB69-23CF-44E3-9099-C40C66FF867C}">
                  <a14:compatExt spid="_x0000_s8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O" sz="800" b="0" i="0" u="none" strike="noStrike" baseline="0">
                  <a:solidFill>
                    <a:srgbClr val="000000"/>
                  </a:solidFill>
                  <a:latin typeface="Segoe UI"/>
                  <a:cs typeface="Segoe UI"/>
                </a:rPr>
                <a:t>Periodicidad del reporte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95250</xdr:rowOff>
        </xdr:from>
        <xdr:to>
          <xdr:col>7</xdr:col>
          <xdr:colOff>381000</xdr:colOff>
          <xdr:row>24</xdr:row>
          <xdr:rowOff>314325</xdr:rowOff>
        </xdr:to>
        <xdr:sp macro="" textlink="">
          <xdr:nvSpPr>
            <xdr:cNvPr id="8220" name="Option Button 28" hidden="1">
              <a:extLst>
                <a:ext uri="{63B3BB69-23CF-44E3-9099-C40C66FF867C}">
                  <a14:compatExt spid="_x0000_s8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Mensual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24</xdr:row>
          <xdr:rowOff>371475</xdr:rowOff>
        </xdr:from>
        <xdr:to>
          <xdr:col>7</xdr:col>
          <xdr:colOff>428625</xdr:colOff>
          <xdr:row>24</xdr:row>
          <xdr:rowOff>590550</xdr:rowOff>
        </xdr:to>
        <xdr:sp macro="" textlink="">
          <xdr:nvSpPr>
            <xdr:cNvPr id="8221" name="Option Button 29" hidden="1">
              <a:extLst>
                <a:ext uri="{63B3BB69-23CF-44E3-9099-C40C66FF867C}">
                  <a14:compatExt spid="_x0000_s8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Semestral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85725</xdr:rowOff>
        </xdr:from>
        <xdr:to>
          <xdr:col>9</xdr:col>
          <xdr:colOff>485775</xdr:colOff>
          <xdr:row>24</xdr:row>
          <xdr:rowOff>304800</xdr:rowOff>
        </xdr:to>
        <xdr:sp macro="" textlink="">
          <xdr:nvSpPr>
            <xdr:cNvPr id="8222" name="Option Button 30" hidden="1">
              <a:extLst>
                <a:ext uri="{63B3BB69-23CF-44E3-9099-C40C66FF867C}">
                  <a14:compatExt spid="_x0000_s8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Bimestral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24</xdr:row>
          <xdr:rowOff>361950</xdr:rowOff>
        </xdr:from>
        <xdr:to>
          <xdr:col>9</xdr:col>
          <xdr:colOff>438150</xdr:colOff>
          <xdr:row>24</xdr:row>
          <xdr:rowOff>581025</xdr:rowOff>
        </xdr:to>
        <xdr:sp macro="" textlink="">
          <xdr:nvSpPr>
            <xdr:cNvPr id="8223" name="Option Button 31" hidden="1">
              <a:extLst>
                <a:ext uri="{63B3BB69-23CF-44E3-9099-C40C66FF867C}">
                  <a14:compatExt spid="_x0000_s8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Anual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24</xdr:row>
          <xdr:rowOff>266700</xdr:rowOff>
        </xdr:from>
        <xdr:to>
          <xdr:col>11</xdr:col>
          <xdr:colOff>381000</xdr:colOff>
          <xdr:row>24</xdr:row>
          <xdr:rowOff>485775</xdr:rowOff>
        </xdr:to>
        <xdr:sp macro="" textlink="">
          <xdr:nvSpPr>
            <xdr:cNvPr id="8224" name="Option Button 32" hidden="1">
              <a:extLst>
                <a:ext uri="{63B3BB69-23CF-44E3-9099-C40C66FF867C}">
                  <a14:compatExt spid="_x0000_s8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Trimestral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23</xdr:row>
          <xdr:rowOff>142875</xdr:rowOff>
        </xdr:from>
        <xdr:to>
          <xdr:col>15</xdr:col>
          <xdr:colOff>0</xdr:colOff>
          <xdr:row>25</xdr:row>
          <xdr:rowOff>0</xdr:rowOff>
        </xdr:to>
        <xdr:sp macro="" textlink="">
          <xdr:nvSpPr>
            <xdr:cNvPr id="8225" name="Group Box 33" hidden="1">
              <a:extLst>
                <a:ext uri="{63B3BB69-23CF-44E3-9099-C40C66FF867C}">
                  <a14:compatExt spid="_x0000_s8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O" sz="800" b="0" i="0" u="none" strike="noStrike" baseline="0">
                  <a:solidFill>
                    <a:srgbClr val="000000"/>
                  </a:solidFill>
                  <a:latin typeface="Segoe UI"/>
                  <a:cs typeface="Segoe UI"/>
                </a:rPr>
                <a:t>Tipo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24</xdr:row>
          <xdr:rowOff>76200</xdr:rowOff>
        </xdr:from>
        <xdr:to>
          <xdr:col>14</xdr:col>
          <xdr:colOff>352425</xdr:colOff>
          <xdr:row>24</xdr:row>
          <xdr:rowOff>295275</xdr:rowOff>
        </xdr:to>
        <xdr:sp macro="" textlink="">
          <xdr:nvSpPr>
            <xdr:cNvPr id="8226" name="Option Button 34" hidden="1">
              <a:extLst>
                <a:ext uri="{63B3BB69-23CF-44E3-9099-C40C66FF867C}">
                  <a14:compatExt spid="_x0000_s8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Eficiencia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24</xdr:row>
          <xdr:rowOff>266700</xdr:rowOff>
        </xdr:from>
        <xdr:to>
          <xdr:col>14</xdr:col>
          <xdr:colOff>352425</xdr:colOff>
          <xdr:row>24</xdr:row>
          <xdr:rowOff>485775</xdr:rowOff>
        </xdr:to>
        <xdr:sp macro="" textlink="">
          <xdr:nvSpPr>
            <xdr:cNvPr id="8227" name="Option Button 35" hidden="1">
              <a:extLst>
                <a:ext uri="{63B3BB69-23CF-44E3-9099-C40C66FF867C}">
                  <a14:compatExt spid="_x0000_s8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Eficacia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24</xdr:row>
          <xdr:rowOff>466725</xdr:rowOff>
        </xdr:from>
        <xdr:to>
          <xdr:col>14</xdr:col>
          <xdr:colOff>352425</xdr:colOff>
          <xdr:row>24</xdr:row>
          <xdr:rowOff>685800</xdr:rowOff>
        </xdr:to>
        <xdr:sp macro="" textlink="">
          <xdr:nvSpPr>
            <xdr:cNvPr id="8228" name="Option Button 36" hidden="1">
              <a:extLst>
                <a:ext uri="{63B3BB69-23CF-44E3-9099-C40C66FF867C}">
                  <a14:compatExt spid="_x0000_s8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Efectividad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34</xdr:row>
          <xdr:rowOff>123825</xdr:rowOff>
        </xdr:from>
        <xdr:to>
          <xdr:col>2</xdr:col>
          <xdr:colOff>466725</xdr:colOff>
          <xdr:row>35</xdr:row>
          <xdr:rowOff>152400</xdr:rowOff>
        </xdr:to>
        <xdr:sp macro="" textlink="">
          <xdr:nvSpPr>
            <xdr:cNvPr id="8229" name="Option Button 37" hidden="1">
              <a:extLst>
                <a:ext uri="{63B3BB69-23CF-44E3-9099-C40C66FF867C}">
                  <a14:compatExt spid="_x0000_s8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Creación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35</xdr:row>
          <xdr:rowOff>171450</xdr:rowOff>
        </xdr:from>
        <xdr:to>
          <xdr:col>2</xdr:col>
          <xdr:colOff>457200</xdr:colOff>
          <xdr:row>37</xdr:row>
          <xdr:rowOff>9525</xdr:rowOff>
        </xdr:to>
        <xdr:sp macro="" textlink="">
          <xdr:nvSpPr>
            <xdr:cNvPr id="8230" name="Option Button 38" hidden="1">
              <a:extLst>
                <a:ext uri="{63B3BB69-23CF-44E3-9099-C40C66FF867C}">
                  <a14:compatExt spid="_x0000_s8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Modificación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333375</xdr:colOff>
          <xdr:row>37</xdr:row>
          <xdr:rowOff>9525</xdr:rowOff>
        </xdr:from>
        <xdr:to>
          <xdr:col>2</xdr:col>
          <xdr:colOff>457200</xdr:colOff>
          <xdr:row>38</xdr:row>
          <xdr:rowOff>57150</xdr:rowOff>
        </xdr:to>
        <xdr:sp macro="" textlink="">
          <xdr:nvSpPr>
            <xdr:cNvPr id="8231" name="Option Button 39" hidden="1">
              <a:extLst>
                <a:ext uri="{63B3BB69-23CF-44E3-9099-C40C66FF867C}">
                  <a14:compatExt spid="_x0000_s8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Anulación</a:t>
              </a:r>
            </a:p>
          </xdr:txBody>
        </xdr:sp>
        <xdr:clientData/>
      </xdr:twoCellAnchor>
    </mc:Choice>
    <mc:Fallback/>
  </mc:AlternateContent>
  <xdr:oneCellAnchor>
    <xdr:from>
      <xdr:col>4</xdr:col>
      <xdr:colOff>44450</xdr:colOff>
      <xdr:row>13</xdr:row>
      <xdr:rowOff>139700</xdr:rowOff>
    </xdr:from>
    <xdr:ext cx="612347" cy="210250"/>
    <xdr:sp macro="" textlink="">
      <xdr:nvSpPr>
        <xdr:cNvPr id="3" name="CuadroTexto 2"/>
        <xdr:cNvSpPr txBox="1"/>
      </xdr:nvSpPr>
      <xdr:spPr>
        <a:xfrm>
          <a:off x="2120900" y="2051050"/>
          <a:ext cx="61234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Procesos</a:t>
          </a:r>
        </a:p>
      </xdr:txBody>
    </xdr:sp>
    <xdr:clientData/>
  </xdr:oneCellAnchor>
  <mc:AlternateContent xmlns:mc="http://schemas.openxmlformats.org/markup-compatibility/2006">
    <mc:Choice xmlns:a14="http://schemas.microsoft.com/office/drawing/2010/main" Requires="a14">
      <xdr:twoCellAnchor editAs="oneCell">
        <xdr:from>
          <xdr:col>5</xdr:col>
          <xdr:colOff>38100</xdr:colOff>
          <xdr:row>13</xdr:row>
          <xdr:rowOff>142875</xdr:rowOff>
        </xdr:from>
        <xdr:to>
          <xdr:col>5</xdr:col>
          <xdr:colOff>276225</xdr:colOff>
          <xdr:row>16</xdr:row>
          <xdr:rowOff>28575</xdr:rowOff>
        </xdr:to>
        <xdr:sp macro="" textlink="">
          <xdr:nvSpPr>
            <xdr:cNvPr id="8248" name="Check Box 56" hidden="1">
              <a:extLst>
                <a:ext uri="{63B3BB69-23CF-44E3-9099-C40C66FF867C}">
                  <a14:compatExt spid="_x0000_s8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69850</xdr:colOff>
      <xdr:row>13</xdr:row>
      <xdr:rowOff>133350</xdr:rowOff>
    </xdr:from>
    <xdr:ext cx="555280" cy="210250"/>
    <xdr:sp macro="" textlink="">
      <xdr:nvSpPr>
        <xdr:cNvPr id="59" name="CuadroTexto 58"/>
        <xdr:cNvSpPr txBox="1"/>
      </xdr:nvSpPr>
      <xdr:spPr>
        <a:xfrm>
          <a:off x="3035300" y="2044700"/>
          <a:ext cx="555280"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Riesgos</a:t>
          </a:r>
        </a:p>
      </xdr:txBody>
    </xdr:sp>
    <xdr:clientData/>
  </xdr:oneCellAnchor>
  <mc:AlternateContent xmlns:mc="http://schemas.openxmlformats.org/markup-compatibility/2006">
    <mc:Choice xmlns:a14="http://schemas.microsoft.com/office/drawing/2010/main" Requires="a14">
      <xdr:twoCellAnchor editAs="oneCell">
        <xdr:from>
          <xdr:col>7</xdr:col>
          <xdr:colOff>123825</xdr:colOff>
          <xdr:row>13</xdr:row>
          <xdr:rowOff>142875</xdr:rowOff>
        </xdr:from>
        <xdr:to>
          <xdr:col>7</xdr:col>
          <xdr:colOff>352425</xdr:colOff>
          <xdr:row>16</xdr:row>
          <xdr:rowOff>28575</xdr:rowOff>
        </xdr:to>
        <xdr:sp macro="" textlink="">
          <xdr:nvSpPr>
            <xdr:cNvPr id="8249" name="Check Box 57" hidden="1">
              <a:extLst>
                <a:ext uri="{63B3BB69-23CF-44E3-9099-C40C66FF867C}">
                  <a14:compatExt spid="_x0000_s8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425450</xdr:colOff>
      <xdr:row>14</xdr:row>
      <xdr:rowOff>6350</xdr:rowOff>
    </xdr:from>
    <xdr:ext cx="646652" cy="210250"/>
    <xdr:sp macro="" textlink="">
      <xdr:nvSpPr>
        <xdr:cNvPr id="61" name="CuadroTexto 60"/>
        <xdr:cNvSpPr txBox="1"/>
      </xdr:nvSpPr>
      <xdr:spPr>
        <a:xfrm>
          <a:off x="3765550" y="2063750"/>
          <a:ext cx="64665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Resultado</a:t>
          </a:r>
        </a:p>
      </xdr:txBody>
    </xdr:sp>
    <xdr:clientData/>
  </xdr:oneCellAnchor>
  <mc:AlternateContent xmlns:mc="http://schemas.openxmlformats.org/markup-compatibility/2006">
    <mc:Choice xmlns:a14="http://schemas.microsoft.com/office/drawing/2010/main" Requires="a14">
      <xdr:twoCellAnchor editAs="oneCell">
        <xdr:from>
          <xdr:col>9</xdr:col>
          <xdr:colOff>104775</xdr:colOff>
          <xdr:row>14</xdr:row>
          <xdr:rowOff>0</xdr:rowOff>
        </xdr:from>
        <xdr:to>
          <xdr:col>9</xdr:col>
          <xdr:colOff>342900</xdr:colOff>
          <xdr:row>16</xdr:row>
          <xdr:rowOff>38100</xdr:rowOff>
        </xdr:to>
        <xdr:sp macro="" textlink="">
          <xdr:nvSpPr>
            <xdr:cNvPr id="8250" name="Check Box 58" hidden="1">
              <a:extLst>
                <a:ext uri="{63B3BB69-23CF-44E3-9099-C40C66FF867C}">
                  <a14:compatExt spid="_x0000_s8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330200</xdr:colOff>
      <xdr:row>14</xdr:row>
      <xdr:rowOff>0</xdr:rowOff>
    </xdr:from>
    <xdr:ext cx="646652" cy="210250"/>
    <xdr:sp macro="" textlink="">
      <xdr:nvSpPr>
        <xdr:cNvPr id="63" name="CuadroTexto 62"/>
        <xdr:cNvSpPr txBox="1"/>
      </xdr:nvSpPr>
      <xdr:spPr>
        <a:xfrm>
          <a:off x="4527550" y="2057400"/>
          <a:ext cx="64665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Meta Plan</a:t>
          </a:r>
        </a:p>
      </xdr:txBody>
    </xdr:sp>
    <xdr:clientData/>
  </xdr:oneCellAnchor>
  <mc:AlternateContent xmlns:mc="http://schemas.openxmlformats.org/markup-compatibility/2006">
    <mc:Choice xmlns:a14="http://schemas.microsoft.com/office/drawing/2010/main" Requires="a14">
      <xdr:twoCellAnchor editAs="oneCell">
        <xdr:from>
          <xdr:col>10</xdr:col>
          <xdr:colOff>352425</xdr:colOff>
          <xdr:row>13</xdr:row>
          <xdr:rowOff>142875</xdr:rowOff>
        </xdr:from>
        <xdr:to>
          <xdr:col>11</xdr:col>
          <xdr:colOff>142875</xdr:colOff>
          <xdr:row>16</xdr:row>
          <xdr:rowOff>28575</xdr:rowOff>
        </xdr:to>
        <xdr:sp macro="" textlink="">
          <xdr:nvSpPr>
            <xdr:cNvPr id="8251" name="Check Box 59" hidden="1">
              <a:extLst>
                <a:ext uri="{63B3BB69-23CF-44E3-9099-C40C66FF867C}">
                  <a14:compatExt spid="_x0000_s8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11</xdr:col>
      <xdr:colOff>190500</xdr:colOff>
      <xdr:row>14</xdr:row>
      <xdr:rowOff>0</xdr:rowOff>
    </xdr:from>
    <xdr:ext cx="384272" cy="210250"/>
    <xdr:sp macro="" textlink="">
      <xdr:nvSpPr>
        <xdr:cNvPr id="65" name="CuadroTexto 64"/>
        <xdr:cNvSpPr txBox="1"/>
      </xdr:nvSpPr>
      <xdr:spPr>
        <a:xfrm>
          <a:off x="5353050" y="2057400"/>
          <a:ext cx="38427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Otro</a:t>
          </a:r>
        </a:p>
      </xdr:txBody>
    </xdr:sp>
    <xdr:clientData/>
  </xdr:oneCellAnchor>
  <mc:AlternateContent xmlns:mc="http://schemas.openxmlformats.org/markup-compatibility/2006">
    <mc:Choice xmlns:a14="http://schemas.microsoft.com/office/drawing/2010/main" Requires="a14">
      <xdr:twoCellAnchor editAs="oneCell">
        <xdr:from>
          <xdr:col>11</xdr:col>
          <xdr:colOff>504825</xdr:colOff>
          <xdr:row>13</xdr:row>
          <xdr:rowOff>142875</xdr:rowOff>
        </xdr:from>
        <xdr:to>
          <xdr:col>12</xdr:col>
          <xdr:colOff>171450</xdr:colOff>
          <xdr:row>16</xdr:row>
          <xdr:rowOff>28575</xdr:rowOff>
        </xdr:to>
        <xdr:sp macro="" textlink="">
          <xdr:nvSpPr>
            <xdr:cNvPr id="8252" name="Check Box 60" hidden="1">
              <a:extLst>
                <a:ext uri="{63B3BB69-23CF-44E3-9099-C40C66FF867C}">
                  <a14:compatExt spid="_x0000_s8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12</xdr:col>
      <xdr:colOff>190500</xdr:colOff>
      <xdr:row>14</xdr:row>
      <xdr:rowOff>6350</xdr:rowOff>
    </xdr:from>
    <xdr:ext cx="395621" cy="210250"/>
    <xdr:sp macro="" textlink="">
      <xdr:nvSpPr>
        <xdr:cNvPr id="67" name="CuadroTexto 66"/>
        <xdr:cNvSpPr txBox="1"/>
      </xdr:nvSpPr>
      <xdr:spPr>
        <a:xfrm>
          <a:off x="5918200" y="2063750"/>
          <a:ext cx="395621"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Cual</a:t>
          </a:r>
        </a:p>
      </xdr:txBody>
    </xdr:sp>
    <xdr:clientData/>
  </xdr:oneCellAnchor>
  <xdr:oneCellAnchor>
    <xdr:from>
      <xdr:col>4</xdr:col>
      <xdr:colOff>349250</xdr:colOff>
      <xdr:row>16</xdr:row>
      <xdr:rowOff>38100</xdr:rowOff>
    </xdr:from>
    <xdr:ext cx="1187450" cy="210250"/>
    <xdr:sp macro="" textlink="">
      <xdr:nvSpPr>
        <xdr:cNvPr id="68" name="CuadroTexto 67"/>
        <xdr:cNvSpPr txBox="1"/>
      </xdr:nvSpPr>
      <xdr:spPr>
        <a:xfrm>
          <a:off x="2425700" y="2266950"/>
          <a:ext cx="1187450"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800">
              <a:latin typeface="Arial" panose="020B0604020202020204" pitchFamily="34" charset="0"/>
              <a:cs typeface="Arial" panose="020B0604020202020204" pitchFamily="34" charset="0"/>
            </a:rPr>
            <a:t>Proyecto de Inversión</a:t>
          </a:r>
        </a:p>
      </xdr:txBody>
    </xdr:sp>
    <xdr:clientData/>
  </xdr:oneCellAnchor>
  <mc:AlternateContent xmlns:mc="http://schemas.openxmlformats.org/markup-compatibility/2006">
    <mc:Choice xmlns:a14="http://schemas.microsoft.com/office/drawing/2010/main" Requires="a14">
      <xdr:twoCellAnchor editAs="oneCell">
        <xdr:from>
          <xdr:col>7</xdr:col>
          <xdr:colOff>123825</xdr:colOff>
          <xdr:row>16</xdr:row>
          <xdr:rowOff>47625</xdr:rowOff>
        </xdr:from>
        <xdr:to>
          <xdr:col>7</xdr:col>
          <xdr:colOff>361950</xdr:colOff>
          <xdr:row>16</xdr:row>
          <xdr:rowOff>257175</xdr:rowOff>
        </xdr:to>
        <xdr:sp macro="" textlink="">
          <xdr:nvSpPr>
            <xdr:cNvPr id="8253" name="Check Box 61" hidden="1">
              <a:extLst>
                <a:ext uri="{63B3BB69-23CF-44E3-9099-C40C66FF867C}">
                  <a14:compatExt spid="_x0000_s8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76200</xdr:colOff>
      <xdr:row>16</xdr:row>
      <xdr:rowOff>38100</xdr:rowOff>
    </xdr:from>
    <xdr:ext cx="914802" cy="210250"/>
    <xdr:sp macro="" textlink="">
      <xdr:nvSpPr>
        <xdr:cNvPr id="70" name="CuadroTexto 69"/>
        <xdr:cNvSpPr txBox="1"/>
      </xdr:nvSpPr>
      <xdr:spPr>
        <a:xfrm>
          <a:off x="4273550" y="2266950"/>
          <a:ext cx="91480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s-CO" sz="800">
              <a:latin typeface="Arial" panose="020B0604020202020204" pitchFamily="34" charset="0"/>
              <a:cs typeface="Arial" panose="020B0604020202020204" pitchFamily="34" charset="0"/>
            </a:rPr>
            <a:t>Plan de Gestión</a:t>
          </a:r>
        </a:p>
      </xdr:txBody>
    </xdr:sp>
    <xdr:clientData/>
  </xdr:oneCellAnchor>
  <mc:AlternateContent xmlns:mc="http://schemas.openxmlformats.org/markup-compatibility/2006">
    <mc:Choice xmlns:a14="http://schemas.microsoft.com/office/drawing/2010/main" Requires="a14">
      <xdr:twoCellAnchor editAs="oneCell">
        <xdr:from>
          <xdr:col>10</xdr:col>
          <xdr:colOff>361950</xdr:colOff>
          <xdr:row>16</xdr:row>
          <xdr:rowOff>38100</xdr:rowOff>
        </xdr:from>
        <xdr:to>
          <xdr:col>11</xdr:col>
          <xdr:colOff>142875</xdr:colOff>
          <xdr:row>16</xdr:row>
          <xdr:rowOff>247650</xdr:rowOff>
        </xdr:to>
        <xdr:sp macro="" textlink="">
          <xdr:nvSpPr>
            <xdr:cNvPr id="8254" name="Check Box 62" hidden="1">
              <a:extLst>
                <a:ext uri="{63B3BB69-23CF-44E3-9099-C40C66FF867C}">
                  <a14:compatExt spid="_x0000_s8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209550</xdr:colOff>
      <xdr:row>0</xdr:row>
      <xdr:rowOff>127000</xdr:rowOff>
    </xdr:from>
    <xdr:to>
      <xdr:col>2</xdr:col>
      <xdr:colOff>146050</xdr:colOff>
      <xdr:row>4</xdr:row>
      <xdr:rowOff>20455</xdr:rowOff>
    </xdr:to>
    <xdr:pic>
      <xdr:nvPicPr>
        <xdr:cNvPr id="5" name="Imagen 4"/>
        <xdr:cNvPicPr>
          <a:picLocks noChangeAspect="1"/>
        </xdr:cNvPicPr>
      </xdr:nvPicPr>
      <xdr:blipFill>
        <a:blip xmlns:r="http://schemas.openxmlformats.org/officeDocument/2006/relationships" r:embed="rId1"/>
        <a:stretch>
          <a:fillRect/>
        </a:stretch>
      </xdr:blipFill>
      <xdr:spPr>
        <a:xfrm>
          <a:off x="355600" y="127000"/>
          <a:ext cx="508000" cy="566555"/>
        </a:xfrm>
        <a:prstGeom prst="rect">
          <a:avLst/>
        </a:prstGeom>
      </xdr:spPr>
    </xdr:pic>
    <xdr:clientData/>
  </xdr:twoCellAnchor>
  <xdr:oneCellAnchor>
    <xdr:from>
      <xdr:col>13</xdr:col>
      <xdr:colOff>0</xdr:colOff>
      <xdr:row>2</xdr:row>
      <xdr:rowOff>0</xdr:rowOff>
    </xdr:from>
    <xdr:ext cx="742292" cy="311496"/>
    <xdr:sp macro="" textlink="">
      <xdr:nvSpPr>
        <xdr:cNvPr id="42" name="Rectángulo 41">
          <a:hlinkClick xmlns:r="http://schemas.openxmlformats.org/officeDocument/2006/relationships" r:id="rId2"/>
        </xdr:cNvPr>
        <xdr:cNvSpPr/>
      </xdr:nvSpPr>
      <xdr:spPr>
        <a:xfrm>
          <a:off x="6235700" y="336550"/>
          <a:ext cx="742292" cy="311496"/>
        </a:xfrm>
        <a:prstGeom prst="rect">
          <a:avLst/>
        </a:prstGeom>
        <a:solidFill>
          <a:srgbClr val="5B9BD5">
            <a:lumMod val="75000"/>
          </a:srgbClr>
        </a:solidFill>
        <a:effectLst>
          <a:innerShdw blurRad="114300">
            <a:prstClr val="black"/>
          </a:innerShdw>
        </a:effectLst>
        <a:scene3d>
          <a:camera prst="orthographicFront"/>
          <a:lightRig rig="harsh" dir="t"/>
        </a:scene3d>
        <a:sp3d extrusionH="76200" contourW="12700">
          <a:bevelT prst="relaxedInset"/>
          <a:bevelB prst="relaxedInset"/>
          <a:extrusionClr>
            <a:srgbClr val="5B9BD5">
              <a:lumMod val="40000"/>
              <a:lumOff val="60000"/>
            </a:srgbClr>
          </a:extrusionClr>
          <a:contourClr>
            <a:srgbClr val="5B9BD5">
              <a:lumMod val="20000"/>
              <a:lumOff val="80000"/>
            </a:srgbClr>
          </a:contourClr>
        </a:sp3d>
      </xdr:spPr>
      <xdr:txBody>
        <a:bodyPr wrap="squar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400" b="1" i="0" u="none" strike="noStrike" kern="0" cap="none" spc="0" normalizeH="0" baseline="0" noProof="0">
              <a:ln w="0"/>
              <a:solidFill>
                <a:sysClr val="window" lastClr="FFFFFF"/>
              </a:solidFill>
              <a:effectLst>
                <a:outerShdw blurRad="38100" dist="25400" dir="5400000" algn="ctr" rotWithShape="0">
                  <a:srgbClr val="6E747A">
                    <a:alpha val="43000"/>
                  </a:srgbClr>
                </a:outerShdw>
              </a:effectLst>
              <a:uLnTx/>
              <a:uFillTx/>
            </a:rPr>
            <a:t>INICIO</a:t>
          </a:r>
        </a:p>
      </xdr:txBody>
    </xdr:sp>
    <xdr:clientData/>
  </xdr:oneCellAnchor>
  <xdr:twoCellAnchor editAs="oneCell">
    <xdr:from>
      <xdr:col>2</xdr:col>
      <xdr:colOff>647700</xdr:colOff>
      <xdr:row>51</xdr:row>
      <xdr:rowOff>139700</xdr:rowOff>
    </xdr:from>
    <xdr:to>
      <xdr:col>13</xdr:col>
      <xdr:colOff>76200</xdr:colOff>
      <xdr:row>56</xdr:row>
      <xdr:rowOff>9317</xdr:rowOff>
    </xdr:to>
    <xdr:pic>
      <xdr:nvPicPr>
        <xdr:cNvPr id="7" name="Imagen 6"/>
        <xdr:cNvPicPr>
          <a:picLocks noChangeAspect="1"/>
        </xdr:cNvPicPr>
      </xdr:nvPicPr>
      <xdr:blipFill>
        <a:blip xmlns:r="http://schemas.openxmlformats.org/officeDocument/2006/relationships" r:embed="rId3"/>
        <a:stretch>
          <a:fillRect/>
        </a:stretch>
      </xdr:blipFill>
      <xdr:spPr>
        <a:xfrm>
          <a:off x="1365250" y="10547350"/>
          <a:ext cx="4946650" cy="599867"/>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0.94209</cdr:y>
    </cdr:from>
    <cdr:to>
      <cdr:x>0.49412</cdr:x>
      <cdr:y>1</cdr:y>
    </cdr:to>
    <cdr:sp macro="" textlink="">
      <cdr:nvSpPr>
        <cdr:cNvPr id="2" name="CuadroTexto 1"/>
        <cdr:cNvSpPr txBox="1"/>
      </cdr:nvSpPr>
      <cdr:spPr>
        <a:xfrm xmlns:a="http://schemas.openxmlformats.org/drawingml/2006/main">
          <a:off x="0" y="2142295"/>
          <a:ext cx="1817518" cy="131693"/>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r>
            <a:rPr lang="es-CO" sz="1100" b="1"/>
            <a:t> PLAN DE GOBIERNO</a:t>
          </a:r>
        </a:p>
      </cdr:txBody>
    </cdr:sp>
  </cdr:relSizeAnchor>
</c:userShapes>
</file>

<file path=xl/drawings/drawing11.xml><?xml version="1.0" encoding="utf-8"?>
<c:userShapes xmlns:c="http://schemas.openxmlformats.org/drawingml/2006/chart">
  <cdr:relSizeAnchor xmlns:cdr="http://schemas.openxmlformats.org/drawingml/2006/chartDrawing">
    <cdr:from>
      <cdr:x>0.79407</cdr:x>
      <cdr:y>0.94092</cdr:y>
    </cdr:from>
    <cdr:to>
      <cdr:x>1</cdr:x>
      <cdr:y>1</cdr:y>
    </cdr:to>
    <cdr:sp macro="" textlink="">
      <cdr:nvSpPr>
        <cdr:cNvPr id="2" name="CuadroTexto 1"/>
        <cdr:cNvSpPr txBox="1"/>
      </cdr:nvSpPr>
      <cdr:spPr>
        <a:xfrm xmlns:a="http://schemas.openxmlformats.org/drawingml/2006/main">
          <a:off x="3081225" y="2134015"/>
          <a:ext cx="799069" cy="13398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b="1"/>
            <a:t>VIGENCIA</a:t>
          </a:r>
        </a:p>
      </cdr:txBody>
    </cdr:sp>
  </cdr:relSizeAnchor>
</c:userShapes>
</file>

<file path=xl/drawings/drawing12.xml><?xml version="1.0" encoding="utf-8"?>
<xdr:wsDr xmlns:xdr="http://schemas.openxmlformats.org/drawingml/2006/spreadsheetDrawing" xmlns:a="http://schemas.openxmlformats.org/drawingml/2006/main">
  <xdr:oneCellAnchor>
    <xdr:from>
      <xdr:col>0</xdr:col>
      <xdr:colOff>0</xdr:colOff>
      <xdr:row>45</xdr:row>
      <xdr:rowOff>137160</xdr:rowOff>
    </xdr:from>
    <xdr:ext cx="742292" cy="311496"/>
    <xdr:sp macro="" textlink="">
      <xdr:nvSpPr>
        <xdr:cNvPr id="4" name="Rectángulo 3">
          <a:hlinkClick xmlns:r="http://schemas.openxmlformats.org/officeDocument/2006/relationships" r:id="rId1"/>
        </xdr:cNvPr>
        <xdr:cNvSpPr/>
      </xdr:nvSpPr>
      <xdr:spPr>
        <a:xfrm>
          <a:off x="0" y="8709660"/>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3</xdr:col>
      <xdr:colOff>108857</xdr:colOff>
      <xdr:row>0</xdr:row>
      <xdr:rowOff>176893</xdr:rowOff>
    </xdr:from>
    <xdr:to>
      <xdr:col>6</xdr:col>
      <xdr:colOff>332014</xdr:colOff>
      <xdr:row>3</xdr:row>
      <xdr:rowOff>201076</xdr:rowOff>
    </xdr:to>
    <xdr:pic>
      <xdr:nvPicPr>
        <xdr:cNvPr id="4" name="Imagen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048"/>
        <a:stretch/>
      </xdr:blipFill>
      <xdr:spPr bwMode="auto">
        <a:xfrm>
          <a:off x="14165036" y="176893"/>
          <a:ext cx="2100942" cy="949469"/>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1</xdr:col>
      <xdr:colOff>1812470</xdr:colOff>
      <xdr:row>0</xdr:row>
      <xdr:rowOff>109311</xdr:rowOff>
    </xdr:from>
    <xdr:to>
      <xdr:col>1</xdr:col>
      <xdr:colOff>2936420</xdr:colOff>
      <xdr:row>3</xdr:row>
      <xdr:rowOff>186147</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5934" y="109311"/>
          <a:ext cx="1123950" cy="1002122"/>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0</xdr:col>
      <xdr:colOff>561975</xdr:colOff>
      <xdr:row>4</xdr:row>
      <xdr:rowOff>22224</xdr:rowOff>
    </xdr:from>
    <xdr:ext cx="1238250" cy="415926"/>
    <xdr:sp macro="" textlink="">
      <xdr:nvSpPr>
        <xdr:cNvPr id="7" name="Rectángulo 6">
          <a:hlinkClick xmlns:r="http://schemas.openxmlformats.org/officeDocument/2006/relationships" r:id="rId3"/>
        </xdr:cNvPr>
        <xdr:cNvSpPr/>
      </xdr:nvSpPr>
      <xdr:spPr>
        <a:xfrm>
          <a:off x="561975" y="1203324"/>
          <a:ext cx="1238250" cy="41592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nchor="ctr">
          <a:noAutofit/>
        </a:bodyPr>
        <a:lstStyle/>
        <a:p>
          <a:pPr algn="ctr"/>
          <a:r>
            <a:rPr lang="es-ES" sz="28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4</xdr:col>
      <xdr:colOff>316867</xdr:colOff>
      <xdr:row>1</xdr:row>
      <xdr:rowOff>69216</xdr:rowOff>
    </xdr:from>
    <xdr:to>
      <xdr:col>5</xdr:col>
      <xdr:colOff>464821</xdr:colOff>
      <xdr:row>2</xdr:row>
      <xdr:rowOff>321886</xdr:rowOff>
    </xdr:to>
    <xdr:pic>
      <xdr:nvPicPr>
        <xdr:cNvPr id="2" name="Imagen 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048"/>
        <a:stretch/>
      </xdr:blipFill>
      <xdr:spPr bwMode="auto">
        <a:xfrm>
          <a:off x="9445627" y="69216"/>
          <a:ext cx="635634" cy="587950"/>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1</xdr:col>
      <xdr:colOff>2910840</xdr:colOff>
      <xdr:row>0</xdr:row>
      <xdr:rowOff>175260</xdr:rowOff>
    </xdr:from>
    <xdr:to>
      <xdr:col>1</xdr:col>
      <xdr:colOff>3441535</xdr:colOff>
      <xdr:row>2</xdr:row>
      <xdr:rowOff>262291</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10840" y="175260"/>
          <a:ext cx="530695" cy="612811"/>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658092</xdr:colOff>
      <xdr:row>0</xdr:row>
      <xdr:rowOff>121226</xdr:rowOff>
    </xdr:from>
    <xdr:to>
      <xdr:col>0</xdr:col>
      <xdr:colOff>1766456</xdr:colOff>
      <xdr:row>2</xdr:row>
      <xdr:rowOff>346363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8092" y="121226"/>
          <a:ext cx="1108364" cy="1021773"/>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3</xdr:col>
      <xdr:colOff>2905990</xdr:colOff>
      <xdr:row>0</xdr:row>
      <xdr:rowOff>86591</xdr:rowOff>
    </xdr:from>
    <xdr:to>
      <xdr:col>4</xdr:col>
      <xdr:colOff>1056408</xdr:colOff>
      <xdr:row>3</xdr:row>
      <xdr:rowOff>-1</xdr:rowOff>
    </xdr:to>
    <xdr:pic>
      <xdr:nvPicPr>
        <xdr:cNvPr id="3" name="Imagen 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1048"/>
        <a:stretch/>
      </xdr:blipFill>
      <xdr:spPr bwMode="auto">
        <a:xfrm>
          <a:off x="17314717" y="86591"/>
          <a:ext cx="1059873" cy="1108363"/>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7308218</xdr:colOff>
      <xdr:row>0</xdr:row>
      <xdr:rowOff>114301</xdr:rowOff>
    </xdr:from>
    <xdr:to>
      <xdr:col>2</xdr:col>
      <xdr:colOff>8620870</xdr:colOff>
      <xdr:row>2</xdr:row>
      <xdr:rowOff>0</xdr:rowOff>
    </xdr:to>
    <xdr:pic>
      <xdr:nvPicPr>
        <xdr:cNvPr id="2" name="Imagen 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048"/>
        <a:stretch/>
      </xdr:blipFill>
      <xdr:spPr bwMode="auto">
        <a:xfrm>
          <a:off x="13508993" y="114301"/>
          <a:ext cx="1312652" cy="666749"/>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0</xdr:col>
      <xdr:colOff>1152525</xdr:colOff>
      <xdr:row>0</xdr:row>
      <xdr:rowOff>85725</xdr:rowOff>
    </xdr:from>
    <xdr:to>
      <xdr:col>0</xdr:col>
      <xdr:colOff>1819275</xdr:colOff>
      <xdr:row>2</xdr:row>
      <xdr:rowOff>0</xdr:rowOff>
    </xdr:to>
    <xdr:pic>
      <xdr:nvPicPr>
        <xdr:cNvPr id="4"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2525" y="85725"/>
          <a:ext cx="666750" cy="69532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0</xdr:col>
      <xdr:colOff>285750</xdr:colOff>
      <xdr:row>3</xdr:row>
      <xdr:rowOff>9525</xdr:rowOff>
    </xdr:from>
    <xdr:ext cx="742292" cy="342786"/>
    <xdr:sp macro="" textlink="">
      <xdr:nvSpPr>
        <xdr:cNvPr id="5" name="Rectángulo 4">
          <a:hlinkClick xmlns:r="http://schemas.openxmlformats.org/officeDocument/2006/relationships" r:id="rId3"/>
        </xdr:cNvPr>
        <xdr:cNvSpPr/>
      </xdr:nvSpPr>
      <xdr:spPr>
        <a:xfrm>
          <a:off x="285750" y="1190625"/>
          <a:ext cx="742292" cy="34278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600" b="1" cap="none" spc="0">
              <a:ln w="0"/>
              <a:solidFill>
                <a:schemeClr val="bg1"/>
              </a:solidFill>
              <a:effectLst>
                <a:outerShdw blurRad="38100" dist="25400" dir="5400000" algn="ctr" rotWithShape="0">
                  <a:srgbClr val="6E747A">
                    <a:alpha val="43000"/>
                  </a:srgbClr>
                </a:outerShdw>
              </a:effectLst>
            </a:rPr>
            <a:t>INICIO</a:t>
          </a:r>
          <a:endParaRPr lang="es-ES" sz="1400" b="1" cap="none" spc="0">
            <a:ln w="0"/>
            <a:solidFill>
              <a:schemeClr val="bg1"/>
            </a:solidFill>
            <a:effectLst>
              <a:outerShdw blurRad="38100" dist="25400" dir="5400000" algn="ctr" rotWithShape="0">
                <a:srgbClr val="6E747A">
                  <a:alpha val="43000"/>
                </a:srgbClr>
              </a:outerShdw>
            </a:effectLst>
          </a:endParaRP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5</xdr:col>
      <xdr:colOff>58640</xdr:colOff>
      <xdr:row>0</xdr:row>
      <xdr:rowOff>0</xdr:rowOff>
    </xdr:from>
    <xdr:to>
      <xdr:col>7</xdr:col>
      <xdr:colOff>199016</xdr:colOff>
      <xdr:row>2</xdr:row>
      <xdr:rowOff>165652</xdr:rowOff>
    </xdr:to>
    <xdr:pic>
      <xdr:nvPicPr>
        <xdr:cNvPr id="4" name="Imagen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048"/>
        <a:stretch/>
      </xdr:blipFill>
      <xdr:spPr bwMode="auto">
        <a:xfrm>
          <a:off x="10933705" y="190169"/>
          <a:ext cx="1134289" cy="67950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1</xdr:col>
      <xdr:colOff>2412890</xdr:colOff>
      <xdr:row>0</xdr:row>
      <xdr:rowOff>0</xdr:rowOff>
    </xdr:from>
    <xdr:to>
      <xdr:col>1</xdr:col>
      <xdr:colOff>3186552</xdr:colOff>
      <xdr:row>2</xdr:row>
      <xdr:rowOff>185594</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2890" y="183874"/>
          <a:ext cx="773662" cy="705742"/>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1</xdr:col>
      <xdr:colOff>53340</xdr:colOff>
      <xdr:row>3</xdr:row>
      <xdr:rowOff>22860</xdr:rowOff>
    </xdr:from>
    <xdr:ext cx="742292" cy="342786"/>
    <xdr:sp macro="" textlink="">
      <xdr:nvSpPr>
        <xdr:cNvPr id="6" name="Rectángulo 5">
          <a:hlinkClick xmlns:r="http://schemas.openxmlformats.org/officeDocument/2006/relationships" r:id="rId3"/>
        </xdr:cNvPr>
        <xdr:cNvSpPr/>
      </xdr:nvSpPr>
      <xdr:spPr>
        <a:xfrm>
          <a:off x="53340" y="956310"/>
          <a:ext cx="742292" cy="34278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600" b="1" cap="none" spc="0">
              <a:ln w="0"/>
              <a:solidFill>
                <a:schemeClr val="bg1"/>
              </a:solidFill>
              <a:effectLst>
                <a:outerShdw blurRad="38100" dist="25400" dir="5400000" algn="ctr" rotWithShape="0">
                  <a:srgbClr val="6E747A">
                    <a:alpha val="43000"/>
                  </a:srgbClr>
                </a:outerShdw>
              </a:effectLst>
            </a:rPr>
            <a:t>INICIO</a:t>
          </a:r>
          <a:endParaRPr lang="es-ES" sz="1400" b="1" cap="none" spc="0">
            <a:ln w="0"/>
            <a:solidFill>
              <a:schemeClr val="bg1"/>
            </a:solidFill>
            <a:effectLst>
              <a:outerShdw blurRad="38100" dist="25400" dir="5400000" algn="ctr" rotWithShape="0">
                <a:srgbClr val="6E747A">
                  <a:alpha val="43000"/>
                </a:srgbClr>
              </a:outerShdw>
            </a:effectLst>
          </a:endParaRPr>
        </a:p>
      </xdr:txBody>
    </xdr:sp>
    <xdr:clientData/>
  </xdr:oneCellAnchor>
  <xdr:twoCellAnchor>
    <xdr:from>
      <xdr:col>1</xdr:col>
      <xdr:colOff>9224340</xdr:colOff>
      <xdr:row>23</xdr:row>
      <xdr:rowOff>4554</xdr:rowOff>
    </xdr:from>
    <xdr:to>
      <xdr:col>12</xdr:col>
      <xdr:colOff>22362</xdr:colOff>
      <xdr:row>25</xdr:row>
      <xdr:rowOff>110987</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561975</xdr:colOff>
      <xdr:row>8</xdr:row>
      <xdr:rowOff>161925</xdr:rowOff>
    </xdr:from>
    <xdr:to>
      <xdr:col>9</xdr:col>
      <xdr:colOff>542925</xdr:colOff>
      <xdr:row>26</xdr:row>
      <xdr:rowOff>95251</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571500</xdr:colOff>
      <xdr:row>9</xdr:row>
      <xdr:rowOff>0</xdr:rowOff>
    </xdr:from>
    <xdr:to>
      <xdr:col>22</xdr:col>
      <xdr:colOff>552450</xdr:colOff>
      <xdr:row>26</xdr:row>
      <xdr:rowOff>114301</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9526</xdr:colOff>
      <xdr:row>19</xdr:row>
      <xdr:rowOff>95250</xdr:rowOff>
    </xdr:from>
    <xdr:to>
      <xdr:col>23</xdr:col>
      <xdr:colOff>752476</xdr:colOff>
      <xdr:row>25</xdr:row>
      <xdr:rowOff>104775</xdr:rowOff>
    </xdr:to>
    <xdr:sp macro="" textlink="">
      <xdr:nvSpPr>
        <xdr:cNvPr id="14" name="Rectángulo 13"/>
        <xdr:cNvSpPr/>
      </xdr:nvSpPr>
      <xdr:spPr>
        <a:xfrm>
          <a:off x="9526" y="3143250"/>
          <a:ext cx="18268950" cy="1152525"/>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oneCellAnchor>
    <xdr:from>
      <xdr:col>5</xdr:col>
      <xdr:colOff>361950</xdr:colOff>
      <xdr:row>1</xdr:row>
      <xdr:rowOff>0</xdr:rowOff>
    </xdr:from>
    <xdr:ext cx="9597692" cy="714375"/>
    <xdr:sp macro="" textlink="">
      <xdr:nvSpPr>
        <xdr:cNvPr id="2" name="Rectángulo 1"/>
        <xdr:cNvSpPr/>
      </xdr:nvSpPr>
      <xdr:spPr>
        <a:xfrm>
          <a:off x="4171950" y="285750"/>
          <a:ext cx="9597692" cy="714375"/>
        </a:xfrm>
        <a:prstGeom prst="rect">
          <a:avLst/>
        </a:prstGeom>
        <a:noFill/>
        <a:effectLst>
          <a:outerShdw blurRad="50800" dist="50800" dir="600000" algn="ctr" rotWithShape="0">
            <a:srgbClr val="000000">
              <a:alpha val="43137"/>
            </a:srgbClr>
          </a:outerShdw>
        </a:effectLst>
        <a:scene3d>
          <a:camera prst="orthographicFront"/>
          <a:lightRig rig="threePt" dir="t"/>
        </a:scene3d>
        <a:sp3d>
          <a:bevelT prst="slope"/>
        </a:sp3d>
      </xdr:spPr>
      <xdr:txBody>
        <a:bodyPr wrap="none" lIns="91440" tIns="45720" rIns="91440" bIns="45720">
          <a:noAutofit/>
        </a:bodyPr>
        <a:lstStyle/>
        <a:p>
          <a:pPr algn="ctr"/>
          <a:r>
            <a:rPr lang="es-ES" sz="5400" b="1" cap="none" spc="0">
              <a:ln w="0"/>
              <a:solidFill>
                <a:schemeClr val="bg1"/>
              </a:solidFill>
              <a:effectLst>
                <a:reflection blurRad="6350" stA="53000" endA="300" endPos="35500" dir="5400000" sy="-90000" algn="bl" rotWithShape="0"/>
              </a:effectLst>
            </a:rPr>
            <a:t>SECRETARÍA JURÍDICA DISTRITAL</a:t>
          </a:r>
        </a:p>
      </xdr:txBody>
    </xdr:sp>
    <xdr:clientData/>
  </xdr:oneCellAnchor>
  <xdr:twoCellAnchor>
    <xdr:from>
      <xdr:col>7</xdr:col>
      <xdr:colOff>304797</xdr:colOff>
      <xdr:row>19</xdr:row>
      <xdr:rowOff>190498</xdr:rowOff>
    </xdr:from>
    <xdr:to>
      <xdr:col>9</xdr:col>
      <xdr:colOff>749997</xdr:colOff>
      <xdr:row>25</xdr:row>
      <xdr:rowOff>28573</xdr:rowOff>
    </xdr:to>
    <xdr:sp macro="" textlink="">
      <xdr:nvSpPr>
        <xdr:cNvPr id="5" name="Rectángulo redondeado 4"/>
        <xdr:cNvSpPr/>
      </xdr:nvSpPr>
      <xdr:spPr>
        <a:xfrm>
          <a:off x="5638797" y="3238498"/>
          <a:ext cx="1969200" cy="981075"/>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MODERNIZACIÓN DE SISTEMAS DE INFORMACIÓN  </a:t>
          </a:r>
        </a:p>
      </xdr:txBody>
    </xdr:sp>
    <xdr:clientData/>
  </xdr:twoCellAnchor>
  <xdr:oneCellAnchor>
    <xdr:from>
      <xdr:col>9</xdr:col>
      <xdr:colOff>638174</xdr:colOff>
      <xdr:row>20</xdr:row>
      <xdr:rowOff>180974</xdr:rowOff>
    </xdr:from>
    <xdr:ext cx="1000125" cy="561975"/>
    <xdr:sp macro="" textlink="IMPERATIVOS!H76">
      <xdr:nvSpPr>
        <xdr:cNvPr id="4" name="CuadroTexto 3"/>
        <xdr:cNvSpPr txBox="1"/>
      </xdr:nvSpPr>
      <xdr:spPr>
        <a:xfrm>
          <a:off x="7496174" y="3419474"/>
          <a:ext cx="1000125" cy="56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30B9C788-977A-4BA6-BF4A-8DE0D81CFD26}" type="TxLink">
            <a:rPr lang="en-US" sz="3600" b="1" i="0" u="none" strike="noStrike">
              <a:solidFill>
                <a:srgbClr val="002060"/>
              </a:solidFill>
              <a:latin typeface="Arial Narrow" panose="020B0606020202030204" pitchFamily="34" charset="0"/>
              <a:ea typeface="+mn-ea"/>
              <a:cs typeface="Calibri"/>
            </a:rPr>
            <a:pPr marL="0" indent="0" algn="ctr"/>
            <a:t>53%</a:t>
          </a:fld>
          <a:endParaRPr lang="es-CO" sz="3600" b="1" i="0" u="none" strike="noStrike">
            <a:solidFill>
              <a:srgbClr val="002060"/>
            </a:solidFill>
            <a:latin typeface="Arial Narrow" panose="020B0606020202030204" pitchFamily="34" charset="0"/>
            <a:ea typeface="+mn-ea"/>
            <a:cs typeface="Calibri"/>
          </a:endParaRPr>
        </a:p>
      </xdr:txBody>
    </xdr:sp>
    <xdr:clientData/>
  </xdr:oneCellAnchor>
  <xdr:twoCellAnchor>
    <xdr:from>
      <xdr:col>11</xdr:col>
      <xdr:colOff>314325</xdr:colOff>
      <xdr:row>19</xdr:row>
      <xdr:rowOff>171450</xdr:rowOff>
    </xdr:from>
    <xdr:to>
      <xdr:col>13</xdr:col>
      <xdr:colOff>759525</xdr:colOff>
      <xdr:row>25</xdr:row>
      <xdr:rowOff>9525</xdr:rowOff>
    </xdr:to>
    <xdr:sp macro="" textlink="">
      <xdr:nvSpPr>
        <xdr:cNvPr id="8" name="Rectángulo redondeado 7"/>
        <xdr:cNvSpPr/>
      </xdr:nvSpPr>
      <xdr:spPr>
        <a:xfrm>
          <a:off x="8696325" y="3219450"/>
          <a:ext cx="1969200" cy="981075"/>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OPTIMIZACIÓN DE PROCESOS</a:t>
          </a:r>
        </a:p>
      </xdr:txBody>
    </xdr:sp>
    <xdr:clientData/>
  </xdr:twoCellAnchor>
  <xdr:oneCellAnchor>
    <xdr:from>
      <xdr:col>13</xdr:col>
      <xdr:colOff>666749</xdr:colOff>
      <xdr:row>20</xdr:row>
      <xdr:rowOff>114300</xdr:rowOff>
    </xdr:from>
    <xdr:ext cx="942975" cy="666750"/>
    <xdr:sp macro="" textlink="IMPERATIVOS!H77">
      <xdr:nvSpPr>
        <xdr:cNvPr id="9" name="CuadroTexto 8"/>
        <xdr:cNvSpPr txBox="1"/>
      </xdr:nvSpPr>
      <xdr:spPr>
        <a:xfrm>
          <a:off x="10572749" y="3352800"/>
          <a:ext cx="942975"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0192265E-7C36-44F8-BB7C-FD954E8E2A6E}" type="TxLink">
            <a:rPr lang="en-US" sz="3600" b="1" i="0" u="none" strike="noStrike">
              <a:solidFill>
                <a:srgbClr val="002060"/>
              </a:solidFill>
              <a:latin typeface="Arial Narrow" panose="020B0606020202030204" pitchFamily="34" charset="0"/>
              <a:ea typeface="+mn-ea"/>
              <a:cs typeface="Calibri"/>
            </a:rPr>
            <a:pPr marL="0" indent="0" algn="ctr"/>
            <a:t>56%</a:t>
          </a:fld>
          <a:endParaRPr lang="es-CO" sz="3600" b="1" i="0" u="none" strike="noStrike">
            <a:solidFill>
              <a:srgbClr val="002060"/>
            </a:solidFill>
            <a:latin typeface="Arial Narrow" panose="020B0606020202030204" pitchFamily="34" charset="0"/>
            <a:ea typeface="+mn-ea"/>
            <a:cs typeface="Calibri"/>
          </a:endParaRPr>
        </a:p>
      </xdr:txBody>
    </xdr:sp>
    <xdr:clientData/>
  </xdr:oneCellAnchor>
  <xdr:twoCellAnchor>
    <xdr:from>
      <xdr:col>15</xdr:col>
      <xdr:colOff>219074</xdr:colOff>
      <xdr:row>19</xdr:row>
      <xdr:rowOff>180975</xdr:rowOff>
    </xdr:from>
    <xdr:to>
      <xdr:col>17</xdr:col>
      <xdr:colOff>761999</xdr:colOff>
      <xdr:row>25</xdr:row>
      <xdr:rowOff>17931</xdr:rowOff>
    </xdr:to>
    <xdr:sp macro="" textlink="">
      <xdr:nvSpPr>
        <xdr:cNvPr id="10" name="Rectángulo redondeado 9"/>
        <xdr:cNvSpPr/>
      </xdr:nvSpPr>
      <xdr:spPr>
        <a:xfrm>
          <a:off x="11649074" y="3228975"/>
          <a:ext cx="2066925" cy="979956"/>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POSICIONAMIENTO COMO ENTE RECTOR</a:t>
          </a:r>
        </a:p>
      </xdr:txBody>
    </xdr:sp>
    <xdr:clientData/>
  </xdr:twoCellAnchor>
  <xdr:oneCellAnchor>
    <xdr:from>
      <xdr:col>17</xdr:col>
      <xdr:colOff>685800</xdr:colOff>
      <xdr:row>20</xdr:row>
      <xdr:rowOff>133350</xdr:rowOff>
    </xdr:from>
    <xdr:ext cx="952500" cy="609600"/>
    <xdr:sp macro="" textlink="IMPERATIVOS!H78">
      <xdr:nvSpPr>
        <xdr:cNvPr id="11" name="CuadroTexto 10"/>
        <xdr:cNvSpPr txBox="1"/>
      </xdr:nvSpPr>
      <xdr:spPr>
        <a:xfrm>
          <a:off x="13639800" y="3371850"/>
          <a:ext cx="95250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6D3B7C5D-842C-4780-B9D0-52F79CA6A64A}" type="TxLink">
            <a:rPr lang="en-US" sz="3600" b="1" i="0" u="none" strike="noStrike">
              <a:solidFill>
                <a:srgbClr val="002060"/>
              </a:solidFill>
              <a:latin typeface="Arial Narrow" panose="020B0606020202030204" pitchFamily="34" charset="0"/>
              <a:ea typeface="+mn-ea"/>
              <a:cs typeface="Calibri"/>
            </a:rPr>
            <a:pPr marL="0" indent="0" algn="ctr"/>
            <a:t>66%</a:t>
          </a:fld>
          <a:endParaRPr lang="es-CO" sz="3600" b="1" i="0" u="none" strike="noStrike">
            <a:solidFill>
              <a:srgbClr val="002060"/>
            </a:solidFill>
            <a:latin typeface="Arial Narrow" panose="020B0606020202030204" pitchFamily="34" charset="0"/>
            <a:ea typeface="+mn-ea"/>
            <a:cs typeface="Calibri"/>
          </a:endParaRPr>
        </a:p>
      </xdr:txBody>
    </xdr:sp>
    <xdr:clientData/>
  </xdr:oneCellAnchor>
  <xdr:twoCellAnchor>
    <xdr:from>
      <xdr:col>19</xdr:col>
      <xdr:colOff>342900</xdr:colOff>
      <xdr:row>20</xdr:row>
      <xdr:rowOff>0</xdr:rowOff>
    </xdr:from>
    <xdr:to>
      <xdr:col>22</xdr:col>
      <xdr:colOff>26100</xdr:colOff>
      <xdr:row>25</xdr:row>
      <xdr:rowOff>28575</xdr:rowOff>
    </xdr:to>
    <xdr:sp macro="" textlink="">
      <xdr:nvSpPr>
        <xdr:cNvPr id="12" name="Rectángulo redondeado 11"/>
        <xdr:cNvSpPr/>
      </xdr:nvSpPr>
      <xdr:spPr>
        <a:xfrm>
          <a:off x="14820900" y="3238500"/>
          <a:ext cx="1969200" cy="981075"/>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 RESPALDO JURÍDICO QUE GENERA CONFIANZA. </a:t>
          </a:r>
        </a:p>
      </xdr:txBody>
    </xdr:sp>
    <xdr:clientData/>
  </xdr:twoCellAnchor>
  <xdr:oneCellAnchor>
    <xdr:from>
      <xdr:col>21</xdr:col>
      <xdr:colOff>733425</xdr:colOff>
      <xdr:row>20</xdr:row>
      <xdr:rowOff>142875</xdr:rowOff>
    </xdr:from>
    <xdr:ext cx="952500" cy="609600"/>
    <xdr:sp macro="" textlink="IMPERATIVOS!H79">
      <xdr:nvSpPr>
        <xdr:cNvPr id="13" name="CuadroTexto 12"/>
        <xdr:cNvSpPr txBox="1"/>
      </xdr:nvSpPr>
      <xdr:spPr>
        <a:xfrm>
          <a:off x="16735425" y="3381375"/>
          <a:ext cx="95250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4D3F1C0A-B23A-4CE0-804E-68E9E102D802}" type="TxLink">
            <a:rPr lang="en-US" sz="3600" b="1" i="0" u="none" strike="noStrike">
              <a:solidFill>
                <a:srgbClr val="002060"/>
              </a:solidFill>
              <a:latin typeface="Arial Narrow" panose="020B0606020202030204" pitchFamily="34" charset="0"/>
              <a:ea typeface="+mn-ea"/>
              <a:cs typeface="Calibri"/>
            </a:rPr>
            <a:pPr marL="0" indent="0" algn="ctr"/>
            <a:t>61%</a:t>
          </a:fld>
          <a:endParaRPr lang="es-CO" sz="3600" b="1" i="0" u="none" strike="noStrike">
            <a:solidFill>
              <a:srgbClr val="002060"/>
            </a:solidFill>
            <a:latin typeface="Arial Narrow" panose="020B0606020202030204" pitchFamily="34" charset="0"/>
            <a:ea typeface="+mn-ea"/>
            <a:cs typeface="Calibri"/>
          </a:endParaRPr>
        </a:p>
      </xdr:txBody>
    </xdr:sp>
    <xdr:clientData/>
  </xdr:oneCellAnchor>
  <xdr:oneCellAnchor>
    <xdr:from>
      <xdr:col>0</xdr:col>
      <xdr:colOff>0</xdr:colOff>
      <xdr:row>19</xdr:row>
      <xdr:rowOff>113930</xdr:rowOff>
    </xdr:from>
    <xdr:ext cx="5524500" cy="1019545"/>
    <xdr:sp macro="" textlink="">
      <xdr:nvSpPr>
        <xdr:cNvPr id="6" name="CuadroTexto 5"/>
        <xdr:cNvSpPr txBox="1"/>
      </xdr:nvSpPr>
      <xdr:spPr>
        <a:xfrm>
          <a:off x="0" y="3161930"/>
          <a:ext cx="5524500" cy="1019545"/>
        </a:xfrm>
        <a:prstGeom prst="rect">
          <a:avLst/>
        </a:prstGeom>
        <a:noFill/>
        <a:ln>
          <a:solidFill>
            <a:schemeClr val="accent1"/>
          </a:solidFill>
        </a:ln>
        <a:scene3d>
          <a:camera prst="orthographicFront"/>
          <a:lightRig rig="threePt" dir="t"/>
        </a:scene3d>
        <a:sp3d prstMaterial="plastic">
          <a:bevelT prst="relaxedInset"/>
          <a:bevelB prst="relaxedInset"/>
        </a:sp3d>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s-CO" sz="3200" b="1">
              <a:solidFill>
                <a:srgbClr val="00FF00"/>
              </a:solidFill>
              <a:latin typeface="Franklin Gothic Book" panose="020B0503020102020204" pitchFamily="34" charset="0"/>
            </a:rPr>
            <a:t>IMPERATIVOS</a:t>
          </a:r>
          <a:r>
            <a:rPr lang="es-CO" sz="3200" b="1" baseline="0">
              <a:solidFill>
                <a:srgbClr val="00FF00"/>
              </a:solidFill>
              <a:latin typeface="Franklin Gothic Book" panose="020B0503020102020204" pitchFamily="34" charset="0"/>
            </a:rPr>
            <a:t> ESTRATÉGICOS</a:t>
          </a:r>
          <a:endParaRPr lang="es-CO" sz="3200" b="1">
            <a:solidFill>
              <a:srgbClr val="00FF00"/>
            </a:solidFill>
            <a:latin typeface="Franklin Gothic Book" panose="020B0503020102020204" pitchFamily="34" charset="0"/>
          </a:endParaRPr>
        </a:p>
      </xdr:txBody>
    </xdr:sp>
    <xdr:clientData/>
  </xdr:oneCellAnchor>
  <xdr:oneCellAnchor>
    <xdr:from>
      <xdr:col>0</xdr:col>
      <xdr:colOff>0</xdr:colOff>
      <xdr:row>11</xdr:row>
      <xdr:rowOff>188410</xdr:rowOff>
    </xdr:from>
    <xdr:ext cx="4019550" cy="968983"/>
    <xdr:sp macro="" textlink="">
      <xdr:nvSpPr>
        <xdr:cNvPr id="17" name="Rectángulo 16"/>
        <xdr:cNvSpPr/>
      </xdr:nvSpPr>
      <xdr:spPr>
        <a:xfrm>
          <a:off x="0" y="1712410"/>
          <a:ext cx="4019550" cy="968983"/>
        </a:xfrm>
        <a:prstGeom prst="rect">
          <a:avLst/>
        </a:prstGeom>
        <a:noFill/>
        <a:ln>
          <a:solidFill>
            <a:schemeClr val="accent1"/>
          </a:solidFill>
        </a:ln>
        <a:scene3d>
          <a:camera prst="orthographicFront"/>
          <a:lightRig rig="threePt" dir="t"/>
        </a:scene3d>
        <a:sp3d extrusionH="76200">
          <a:bevelT w="203200"/>
          <a:bevelB w="584200" prst="relaxedInset"/>
        </a:sp3d>
      </xdr:spPr>
      <xdr:txBody>
        <a:bodyPr wrap="square" lIns="91440" tIns="45720" rIns="91440" bIns="45720">
          <a:spAutoFit/>
        </a:bodyPr>
        <a:lstStyle/>
        <a:p>
          <a:pPr marL="0" indent="0" algn="ctr"/>
          <a:r>
            <a:rPr lang="es-ES" sz="2800" b="1" cap="none" spc="0">
              <a:ln w="0"/>
              <a:solidFill>
                <a:schemeClr val="tx1"/>
              </a:solidFill>
              <a:effectLst>
                <a:outerShdw blurRad="38100" dist="19050" dir="2700000" algn="tl" rotWithShape="0">
                  <a:schemeClr val="dk1">
                    <a:alpha val="40000"/>
                  </a:schemeClr>
                </a:outerShdw>
              </a:effectLst>
              <a:latin typeface="+mn-lt"/>
              <a:ea typeface="+mn-ea"/>
              <a:cs typeface="+mn-cs"/>
            </a:rPr>
            <a:t>PLAN DE DESARROLLO 2016-2020</a:t>
          </a:r>
        </a:p>
      </xdr:txBody>
    </xdr:sp>
    <xdr:clientData/>
  </xdr:oneCellAnchor>
  <xdr:oneCellAnchor>
    <xdr:from>
      <xdr:col>12</xdr:col>
      <xdr:colOff>371475</xdr:colOff>
      <xdr:row>12</xdr:row>
      <xdr:rowOff>26485</xdr:rowOff>
    </xdr:from>
    <xdr:ext cx="4352926" cy="968983"/>
    <xdr:sp macro="" textlink="">
      <xdr:nvSpPr>
        <xdr:cNvPr id="18" name="Rectángulo 17"/>
        <xdr:cNvSpPr/>
      </xdr:nvSpPr>
      <xdr:spPr>
        <a:xfrm>
          <a:off x="9515475" y="2312485"/>
          <a:ext cx="4352926" cy="968983"/>
        </a:xfrm>
        <a:prstGeom prst="rect">
          <a:avLst/>
        </a:prstGeom>
        <a:noFill/>
        <a:ln>
          <a:solidFill>
            <a:schemeClr val="accent1"/>
          </a:solidFill>
        </a:ln>
        <a:scene3d>
          <a:camera prst="orthographicFront"/>
          <a:lightRig rig="threePt" dir="t"/>
        </a:scene3d>
        <a:sp3d extrusionH="76200">
          <a:bevelT w="203200"/>
          <a:bevelB w="584200" prst="relaxedInset"/>
        </a:sp3d>
      </xdr:spPr>
      <xdr:txBody>
        <a:bodyPr wrap="square" lIns="91440" tIns="45720" rIns="91440" bIns="45720">
          <a:spAutoFit/>
        </a:bodyPr>
        <a:lstStyle/>
        <a:p>
          <a:pPr algn="ctr"/>
          <a:r>
            <a:rPr lang="es-ES" sz="2800" b="1" cap="none" spc="0">
              <a:ln w="0"/>
              <a:solidFill>
                <a:schemeClr val="tx1"/>
              </a:solidFill>
              <a:effectLst>
                <a:outerShdw blurRad="38100" dist="19050" dir="2700000" algn="tl" rotWithShape="0">
                  <a:schemeClr val="dk1">
                    <a:alpha val="40000"/>
                  </a:schemeClr>
                </a:outerShdw>
              </a:effectLst>
            </a:rPr>
            <a:t>PLAN DE GESTIÓN</a:t>
          </a:r>
          <a:r>
            <a:rPr lang="es-ES" sz="2800" b="1" cap="none" spc="0" baseline="0">
              <a:ln w="0"/>
              <a:solidFill>
                <a:schemeClr val="tx1"/>
              </a:solidFill>
              <a:effectLst>
                <a:outerShdw blurRad="38100" dist="19050" dir="2700000" algn="tl" rotWithShape="0">
                  <a:schemeClr val="dk1">
                    <a:alpha val="40000"/>
                  </a:schemeClr>
                </a:outerShdw>
              </a:effectLst>
            </a:rPr>
            <a:t> </a:t>
          </a:r>
        </a:p>
        <a:p>
          <a:pPr algn="ctr"/>
          <a:r>
            <a:rPr lang="es-ES" sz="2800" b="1" cap="none" spc="0">
              <a:ln w="0"/>
              <a:solidFill>
                <a:schemeClr val="tx1"/>
              </a:solidFill>
              <a:effectLst>
                <a:outerShdw blurRad="38100" dist="19050" dir="2700000" algn="tl" rotWithShape="0">
                  <a:schemeClr val="dk1">
                    <a:alpha val="40000"/>
                  </a:schemeClr>
                </a:outerShdw>
              </a:effectLst>
            </a:rPr>
            <a:t>2017-2020</a:t>
          </a:r>
        </a:p>
      </xdr:txBody>
    </xdr:sp>
    <xdr:clientData/>
  </xdr:oneCellAnchor>
  <xdr:twoCellAnchor>
    <xdr:from>
      <xdr:col>0</xdr:col>
      <xdr:colOff>485775</xdr:colOff>
      <xdr:row>3</xdr:row>
      <xdr:rowOff>85725</xdr:rowOff>
    </xdr:from>
    <xdr:to>
      <xdr:col>2</xdr:col>
      <xdr:colOff>307974</xdr:colOff>
      <xdr:row>8</xdr:row>
      <xdr:rowOff>71808</xdr:rowOff>
    </xdr:to>
    <xdr:pic>
      <xdr:nvPicPr>
        <xdr:cNvPr id="27" name="Imagen 26"/>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1048"/>
        <a:stretch/>
      </xdr:blipFill>
      <xdr:spPr bwMode="auto">
        <a:xfrm>
          <a:off x="485775" y="85725"/>
          <a:ext cx="1346199" cy="938583"/>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20</xdr:col>
      <xdr:colOff>695325</xdr:colOff>
      <xdr:row>3</xdr:row>
      <xdr:rowOff>85725</xdr:rowOff>
    </xdr:from>
    <xdr:to>
      <xdr:col>22</xdr:col>
      <xdr:colOff>295275</xdr:colOff>
      <xdr:row>8</xdr:row>
      <xdr:rowOff>124461</xdr:rowOff>
    </xdr:to>
    <xdr:pic>
      <xdr:nvPicPr>
        <xdr:cNvPr id="28" name="Imagen 2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935325" y="85725"/>
          <a:ext cx="1123950" cy="991236"/>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0</xdr:col>
      <xdr:colOff>47625</xdr:colOff>
      <xdr:row>31</xdr:row>
      <xdr:rowOff>171450</xdr:rowOff>
    </xdr:from>
    <xdr:ext cx="1238250" cy="415926"/>
    <xdr:sp macro="" textlink="">
      <xdr:nvSpPr>
        <xdr:cNvPr id="21" name="Rectángulo 20">
          <a:hlinkClick xmlns:r="http://schemas.openxmlformats.org/officeDocument/2006/relationships" r:id="rId5"/>
        </xdr:cNvPr>
        <xdr:cNvSpPr/>
      </xdr:nvSpPr>
      <xdr:spPr>
        <a:xfrm>
          <a:off x="47625" y="5429250"/>
          <a:ext cx="1238250" cy="41592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noAutofit/>
        </a:bodyPr>
        <a:lstStyle/>
        <a:p>
          <a:pPr algn="ctr"/>
          <a:r>
            <a:rPr lang="es-ES" sz="20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oneCellAnchor>
    <xdr:from>
      <xdr:col>5</xdr:col>
      <xdr:colOff>685800</xdr:colOff>
      <xdr:row>29</xdr:row>
      <xdr:rowOff>38100</xdr:rowOff>
    </xdr:from>
    <xdr:ext cx="9597692" cy="714375"/>
    <xdr:sp macro="" textlink="">
      <xdr:nvSpPr>
        <xdr:cNvPr id="20" name="Rectángulo 19"/>
        <xdr:cNvSpPr/>
      </xdr:nvSpPr>
      <xdr:spPr>
        <a:xfrm>
          <a:off x="4495800" y="4914900"/>
          <a:ext cx="9597692" cy="714375"/>
        </a:xfrm>
        <a:prstGeom prst="rect">
          <a:avLst/>
        </a:prstGeom>
        <a:noFill/>
        <a:effectLst>
          <a:outerShdw blurRad="50800" dist="50800" dir="600000" algn="ctr" rotWithShape="0">
            <a:srgbClr val="000000">
              <a:alpha val="43137"/>
            </a:srgbClr>
          </a:outerShdw>
        </a:effectLst>
        <a:scene3d>
          <a:camera prst="orthographicFront"/>
          <a:lightRig rig="threePt" dir="t"/>
        </a:scene3d>
        <a:sp3d>
          <a:bevelT prst="slope"/>
        </a:sp3d>
      </xdr:spPr>
      <xdr:txBody>
        <a:bodyPr wrap="none" lIns="91440" tIns="45720" rIns="91440" bIns="45720">
          <a:noAutofit/>
        </a:bodyPr>
        <a:lstStyle/>
        <a:p>
          <a:pPr algn="ctr"/>
          <a:r>
            <a:rPr lang="es-ES" sz="5400" b="1" cap="none" spc="0">
              <a:ln w="0"/>
              <a:solidFill>
                <a:srgbClr val="00FF00"/>
              </a:solidFill>
              <a:effectLst>
                <a:reflection blurRad="6350" stA="53000" endA="300" endPos="35500" dir="5400000" sy="-90000" algn="bl" rotWithShape="0"/>
              </a:effectLst>
            </a:rPr>
            <a:t>DESEMPEÑO INSTITUCIONAL</a:t>
          </a:r>
        </a:p>
      </xdr:txBody>
    </xdr:sp>
    <xdr:clientData/>
  </xdr:oneCellAnchor>
  <xdr:oneCellAnchor>
    <xdr:from>
      <xdr:col>10</xdr:col>
      <xdr:colOff>295275</xdr:colOff>
      <xdr:row>33</xdr:row>
      <xdr:rowOff>76200</xdr:rowOff>
    </xdr:from>
    <xdr:ext cx="2562225" cy="714375"/>
    <xdr:sp macro="" textlink="IMPERATIVOS!I76">
      <xdr:nvSpPr>
        <xdr:cNvPr id="22" name="Rectángulo 21"/>
        <xdr:cNvSpPr/>
      </xdr:nvSpPr>
      <xdr:spPr>
        <a:xfrm>
          <a:off x="7915275" y="5715000"/>
          <a:ext cx="2562225" cy="714375"/>
        </a:xfrm>
        <a:prstGeom prst="rect">
          <a:avLst/>
        </a:prstGeom>
        <a:noFill/>
        <a:effectLst>
          <a:outerShdw blurRad="50800" dist="50800" dir="600000" algn="ctr" rotWithShape="0">
            <a:srgbClr val="000000">
              <a:alpha val="43137"/>
            </a:srgbClr>
          </a:outerShdw>
        </a:effectLst>
        <a:scene3d>
          <a:camera prst="orthographicFront"/>
          <a:lightRig rig="threePt" dir="t"/>
        </a:scene3d>
        <a:sp3d>
          <a:bevelT prst="slope"/>
        </a:sp3d>
      </xdr:spPr>
      <xdr:txBody>
        <a:bodyPr wrap="none" lIns="91440" tIns="45720" rIns="91440" bIns="45720">
          <a:noAutofit/>
        </a:bodyPr>
        <a:lstStyle/>
        <a:p>
          <a:pPr algn="ctr"/>
          <a:fld id="{610B972B-B73E-447A-8C30-45534E6400F7}" type="TxLink">
            <a:rPr lang="en-US" sz="6000" b="1" i="0" u="none" strike="noStrike" cap="none" spc="0">
              <a:ln w="0"/>
              <a:solidFill>
                <a:srgbClr val="00FF00"/>
              </a:solidFill>
              <a:effectLst>
                <a:reflection blurRad="6350" stA="53000" endA="300" endPos="35500" dir="5400000" sy="-90000" algn="bl" rotWithShape="0"/>
              </a:effectLst>
              <a:latin typeface="Calibri"/>
              <a:cs typeface="Calibri"/>
            </a:rPr>
            <a:pPr algn="ctr"/>
            <a:t>59%</a:t>
          </a:fld>
          <a:endParaRPr lang="es-ES" sz="41300" b="1" cap="none" spc="0">
            <a:ln w="0"/>
            <a:solidFill>
              <a:srgbClr val="00FF00"/>
            </a:solidFill>
            <a:effectLst>
              <a:reflection blurRad="6350" stA="53000" endA="300" endPos="35500" dir="5400000" sy="-90000" algn="bl" rotWithShape="0"/>
            </a:effectLst>
          </a:endParaRPr>
        </a:p>
      </xdr:txBody>
    </xdr:sp>
    <xdr:clientData/>
  </xdr:oneCellAnchor>
  <xdr:oneCellAnchor>
    <xdr:from>
      <xdr:col>19</xdr:col>
      <xdr:colOff>504825</xdr:colOff>
      <xdr:row>35</xdr:row>
      <xdr:rowOff>57150</xdr:rowOff>
    </xdr:from>
    <xdr:ext cx="2618987" cy="264560"/>
    <xdr:sp macro="" textlink="">
      <xdr:nvSpPr>
        <xdr:cNvPr id="3" name="CuadroTexto 2"/>
        <xdr:cNvSpPr txBox="1"/>
      </xdr:nvSpPr>
      <xdr:spPr>
        <a:xfrm>
          <a:off x="14982825" y="6648450"/>
          <a:ext cx="261898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*Valoración</a:t>
          </a:r>
          <a:r>
            <a:rPr lang="es-CO" sz="1100" baseline="0"/>
            <a:t> de avance magnitud de metas</a:t>
          </a:r>
          <a:endParaRPr lang="es-CO" sz="1100"/>
        </a:p>
      </xdr:txBody>
    </xdr:sp>
    <xdr:clientData/>
  </xdr:oneCellAnchor>
</xdr:wsDr>
</file>

<file path=xl/drawings/drawing19.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F$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618A36CC-B24F-4A1E-B021-1EE38DD75E58}" type="TxLink">
            <a:rPr lang="en-US" sz="1200" b="1" i="0" u="none" strike="noStrike">
              <a:solidFill>
                <a:schemeClr val="bg1"/>
              </a:solidFill>
              <a:latin typeface="Arial"/>
              <a:cs typeface="Arial"/>
            </a:rPr>
            <a:pPr/>
            <a:t>62,15%</a:t>
          </a:fld>
          <a:endParaRPr lang="es-CO" sz="2400" b="1">
            <a:solidFill>
              <a:schemeClr val="bg1"/>
            </a:solidFill>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496953</xdr:colOff>
      <xdr:row>22</xdr:row>
      <xdr:rowOff>33133</xdr:rowOff>
    </xdr:from>
    <xdr:to>
      <xdr:col>3</xdr:col>
      <xdr:colOff>728866</xdr:colOff>
      <xdr:row>22</xdr:row>
      <xdr:rowOff>227533</xdr:rowOff>
    </xdr:to>
    <xdr:sp macro="" textlink="">
      <xdr:nvSpPr>
        <xdr:cNvPr id="2" name="Rectángulo redondeado 1"/>
        <xdr:cNvSpPr/>
      </xdr:nvSpPr>
      <xdr:spPr>
        <a:xfrm>
          <a:off x="637757" y="5648742"/>
          <a:ext cx="1192696" cy="194400"/>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2</xdr:col>
      <xdr:colOff>35118</xdr:colOff>
      <xdr:row>0</xdr:row>
      <xdr:rowOff>11208</xdr:rowOff>
    </xdr:from>
    <xdr:to>
      <xdr:col>3</xdr:col>
      <xdr:colOff>135243</xdr:colOff>
      <xdr:row>2</xdr:row>
      <xdr:rowOff>173758</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643" y="11208"/>
          <a:ext cx="433500" cy="495925"/>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269117</xdr:colOff>
      <xdr:row>0</xdr:row>
      <xdr:rowOff>1</xdr:rowOff>
    </xdr:from>
    <xdr:to>
      <xdr:col>14</xdr:col>
      <xdr:colOff>470647</xdr:colOff>
      <xdr:row>2</xdr:row>
      <xdr:rowOff>167424</xdr:rowOff>
    </xdr:to>
    <xdr:pic>
      <xdr:nvPicPr>
        <xdr:cNvPr id="6" name="Imagen 5"/>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1048"/>
        <a:stretch/>
      </xdr:blipFill>
      <xdr:spPr bwMode="auto">
        <a:xfrm>
          <a:off x="5850767" y="1"/>
          <a:ext cx="782555" cy="50079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488671</xdr:colOff>
      <xdr:row>23</xdr:row>
      <xdr:rowOff>32159</xdr:rowOff>
    </xdr:from>
    <xdr:to>
      <xdr:col>3</xdr:col>
      <xdr:colOff>719488</xdr:colOff>
      <xdr:row>23</xdr:row>
      <xdr:rowOff>226559</xdr:rowOff>
    </xdr:to>
    <xdr:sp macro="" textlink="">
      <xdr:nvSpPr>
        <xdr:cNvPr id="11" name="Rectángulo redondeado 10"/>
        <xdr:cNvSpPr/>
      </xdr:nvSpPr>
      <xdr:spPr>
        <a:xfrm>
          <a:off x="629475" y="5912811"/>
          <a:ext cx="1191600" cy="194400"/>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1</xdr:col>
      <xdr:colOff>496953</xdr:colOff>
      <xdr:row>24</xdr:row>
      <xdr:rowOff>32714</xdr:rowOff>
    </xdr:from>
    <xdr:to>
      <xdr:col>3</xdr:col>
      <xdr:colOff>728866</xdr:colOff>
      <xdr:row>24</xdr:row>
      <xdr:rowOff>227114</xdr:rowOff>
    </xdr:to>
    <xdr:sp macro="" textlink="">
      <xdr:nvSpPr>
        <xdr:cNvPr id="12" name="Rectángulo redondeado 11"/>
        <xdr:cNvSpPr/>
      </xdr:nvSpPr>
      <xdr:spPr>
        <a:xfrm>
          <a:off x="637757" y="6178410"/>
          <a:ext cx="1192696" cy="194400"/>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oneCellAnchor>
    <xdr:from>
      <xdr:col>0</xdr:col>
      <xdr:colOff>0</xdr:colOff>
      <xdr:row>0</xdr:row>
      <xdr:rowOff>0</xdr:rowOff>
    </xdr:from>
    <xdr:ext cx="742292" cy="311496"/>
    <xdr:sp macro="" textlink="">
      <xdr:nvSpPr>
        <xdr:cNvPr id="14" name="Rectángulo 13">
          <a:hlinkClick xmlns:r="http://schemas.openxmlformats.org/officeDocument/2006/relationships" r:id="rId3"/>
        </xdr:cNvPr>
        <xdr:cNvSpPr/>
      </xdr:nvSpPr>
      <xdr:spPr>
        <a:xfrm>
          <a:off x="0" y="0"/>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twoCellAnchor>
    <xdr:from>
      <xdr:col>9</xdr:col>
      <xdr:colOff>301483</xdr:colOff>
      <xdr:row>21</xdr:row>
      <xdr:rowOff>196439</xdr:rowOff>
    </xdr:from>
    <xdr:to>
      <xdr:col>12</xdr:col>
      <xdr:colOff>329271</xdr:colOff>
      <xdr:row>22</xdr:row>
      <xdr:rowOff>222564</xdr:rowOff>
    </xdr:to>
    <xdr:sp macro="" textlink="">
      <xdr:nvSpPr>
        <xdr:cNvPr id="17" name="Rectángulo redondeado 16"/>
        <xdr:cNvSpPr/>
      </xdr:nvSpPr>
      <xdr:spPr>
        <a:xfrm>
          <a:off x="3904418" y="5604982"/>
          <a:ext cx="1187353" cy="233191"/>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CREACIÓN</a:t>
          </a:r>
        </a:p>
      </xdr:txBody>
    </xdr:sp>
    <xdr:clientData/>
  </xdr:twoCellAnchor>
  <xdr:twoCellAnchor>
    <xdr:from>
      <xdr:col>9</xdr:col>
      <xdr:colOff>301483</xdr:colOff>
      <xdr:row>22</xdr:row>
      <xdr:rowOff>253442</xdr:rowOff>
    </xdr:from>
    <xdr:to>
      <xdr:col>12</xdr:col>
      <xdr:colOff>327994</xdr:colOff>
      <xdr:row>23</xdr:row>
      <xdr:rowOff>221590</xdr:rowOff>
    </xdr:to>
    <xdr:sp macro="" textlink="">
      <xdr:nvSpPr>
        <xdr:cNvPr id="18" name="Rectángulo redondeado 17"/>
        <xdr:cNvSpPr/>
      </xdr:nvSpPr>
      <xdr:spPr>
        <a:xfrm>
          <a:off x="3904418" y="5869051"/>
          <a:ext cx="1186076" cy="233191"/>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MODIFICACIÓN</a:t>
          </a:r>
        </a:p>
      </xdr:txBody>
    </xdr:sp>
    <xdr:clientData/>
  </xdr:twoCellAnchor>
  <xdr:twoCellAnchor>
    <xdr:from>
      <xdr:col>9</xdr:col>
      <xdr:colOff>304793</xdr:colOff>
      <xdr:row>23</xdr:row>
      <xdr:rowOff>248478</xdr:rowOff>
    </xdr:from>
    <xdr:to>
      <xdr:col>12</xdr:col>
      <xdr:colOff>331304</xdr:colOff>
      <xdr:row>24</xdr:row>
      <xdr:rowOff>216625</xdr:rowOff>
    </xdr:to>
    <xdr:sp macro="" textlink="">
      <xdr:nvSpPr>
        <xdr:cNvPr id="19" name="Rectángulo redondeado 18"/>
        <xdr:cNvSpPr/>
      </xdr:nvSpPr>
      <xdr:spPr>
        <a:xfrm>
          <a:off x="3907728" y="6129130"/>
          <a:ext cx="1186076" cy="233191"/>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ANULACIÓN</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O$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9F4F9810-3076-4B51-AF26-98F9C64509DD}" type="TxLink">
            <a:rPr lang="en-US" sz="1200" b="1" i="0" u="none" strike="noStrike">
              <a:solidFill>
                <a:schemeClr val="bg1"/>
              </a:solidFill>
              <a:latin typeface="Arial"/>
              <a:cs typeface="Arial"/>
            </a:rPr>
            <a:pPr/>
            <a:t>47,77%</a:t>
          </a:fld>
          <a:endParaRPr lang="es-CO" sz="4000" b="1">
            <a:solidFill>
              <a:schemeClr val="bg1"/>
            </a:solidFill>
          </a:endParaRPr>
        </a:p>
      </cdr:txBody>
    </cdr:sp>
  </cdr:relSizeAnchor>
</c:userShapes>
</file>

<file path=xl/drawings/drawing21.xml><?xml version="1.0" encoding="utf-8"?>
<xdr:wsDr xmlns:xdr="http://schemas.openxmlformats.org/drawingml/2006/spreadsheetDrawing" xmlns:a="http://schemas.openxmlformats.org/drawingml/2006/main">
  <xdr:oneCellAnchor>
    <xdr:from>
      <xdr:col>8</xdr:col>
      <xdr:colOff>604215</xdr:colOff>
      <xdr:row>0</xdr:row>
      <xdr:rowOff>133350</xdr:rowOff>
    </xdr:from>
    <xdr:ext cx="9597692" cy="937629"/>
    <xdr:sp macro="" textlink="">
      <xdr:nvSpPr>
        <xdr:cNvPr id="2" name="Rectángulo 1"/>
        <xdr:cNvSpPr/>
      </xdr:nvSpPr>
      <xdr:spPr>
        <a:xfrm>
          <a:off x="3957015" y="133350"/>
          <a:ext cx="9597692" cy="937629"/>
        </a:xfrm>
        <a:prstGeom prst="rect">
          <a:avLst/>
        </a:prstGeom>
        <a:noFill/>
      </xdr:spPr>
      <xdr:txBody>
        <a:bodyPr wrap="none" lIns="91440" tIns="45720" rIns="91440" bIns="45720">
          <a:spAutoFit/>
        </a:bodyPr>
        <a:lstStyle/>
        <a:p>
          <a:pPr algn="ctr"/>
          <a:r>
            <a:rPr lang="es-ES" sz="5400" b="1"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SECRETARÍA JURÍDICA DISTRITAL</a:t>
          </a:r>
        </a:p>
      </xdr:txBody>
    </xdr:sp>
    <xdr:clientData/>
  </xdr:oneCellAnchor>
  <xdr:oneCellAnchor>
    <xdr:from>
      <xdr:col>7</xdr:col>
      <xdr:colOff>86313</xdr:colOff>
      <xdr:row>19</xdr:row>
      <xdr:rowOff>112209</xdr:rowOff>
    </xdr:from>
    <xdr:ext cx="3342687" cy="530658"/>
    <xdr:sp macro="" textlink="" fLocksText="0">
      <xdr:nvSpPr>
        <xdr:cNvPr id="4" name="Rectángulo 3">
          <a:hlinkClick xmlns:r="http://schemas.openxmlformats.org/officeDocument/2006/relationships" r:id="rId1" tooltip="POR INIDICADOR"/>
        </xdr:cNvPr>
        <xdr:cNvSpPr/>
      </xdr:nvSpPr>
      <xdr:spPr>
        <a:xfrm>
          <a:off x="2286588" y="3731709"/>
          <a:ext cx="3342687"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2800" b="0" cap="none" spc="0">
              <a:ln w="0"/>
              <a:solidFill>
                <a:schemeClr val="bg1"/>
              </a:solidFill>
              <a:effectLst>
                <a:outerShdw blurRad="38100" dist="25400" dir="5400000" algn="ctr" rotWithShape="0">
                  <a:srgbClr val="6E747A">
                    <a:alpha val="43000"/>
                  </a:srgbClr>
                </a:outerShdw>
              </a:effectLst>
            </a:rPr>
            <a:t>POR INDICADOR</a:t>
          </a:r>
        </a:p>
      </xdr:txBody>
    </xdr:sp>
    <xdr:clientData/>
  </xdr:oneCellAnchor>
  <xdr:oneCellAnchor>
    <xdr:from>
      <xdr:col>7</xdr:col>
      <xdr:colOff>95250</xdr:colOff>
      <xdr:row>23</xdr:row>
      <xdr:rowOff>74109</xdr:rowOff>
    </xdr:from>
    <xdr:ext cx="3314699" cy="530658"/>
    <xdr:sp macro="" textlink="" fLocksText="0">
      <xdr:nvSpPr>
        <xdr:cNvPr id="5" name="Rectángulo 4">
          <a:hlinkClick xmlns:r="http://schemas.openxmlformats.org/officeDocument/2006/relationships" r:id="rId2"/>
        </xdr:cNvPr>
        <xdr:cNvSpPr/>
      </xdr:nvSpPr>
      <xdr:spPr>
        <a:xfrm>
          <a:off x="2295525" y="4455609"/>
          <a:ext cx="3314699"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POR DEPENDENCIA</a:t>
          </a:r>
        </a:p>
      </xdr:txBody>
    </xdr:sp>
    <xdr:clientData/>
  </xdr:oneCellAnchor>
  <xdr:twoCellAnchor>
    <xdr:from>
      <xdr:col>4</xdr:col>
      <xdr:colOff>590550</xdr:colOff>
      <xdr:row>1</xdr:row>
      <xdr:rowOff>70260</xdr:rowOff>
    </xdr:from>
    <xdr:to>
      <xdr:col>5</xdr:col>
      <xdr:colOff>828675</xdr:colOff>
      <xdr:row>7</xdr:row>
      <xdr:rowOff>40367</xdr:rowOff>
    </xdr:to>
    <xdr:pic>
      <xdr:nvPicPr>
        <xdr:cNvPr id="6"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0550" y="260760"/>
          <a:ext cx="1076325" cy="1113107"/>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21</xdr:col>
      <xdr:colOff>695325</xdr:colOff>
      <xdr:row>2</xdr:row>
      <xdr:rowOff>117884</xdr:rowOff>
    </xdr:from>
    <xdr:to>
      <xdr:col>23</xdr:col>
      <xdr:colOff>533400</xdr:colOff>
      <xdr:row>6</xdr:row>
      <xdr:rowOff>179531</xdr:rowOff>
    </xdr:to>
    <xdr:pic>
      <xdr:nvPicPr>
        <xdr:cNvPr id="7" name="Imagen 6"/>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1048"/>
        <a:stretch/>
      </xdr:blipFill>
      <xdr:spPr bwMode="auto">
        <a:xfrm>
          <a:off x="13163550" y="498884"/>
          <a:ext cx="1304925" cy="823647"/>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8</xdr:col>
      <xdr:colOff>514350</xdr:colOff>
      <xdr:row>12</xdr:row>
      <xdr:rowOff>0</xdr:rowOff>
    </xdr:from>
    <xdr:ext cx="9563100" cy="937629"/>
    <xdr:sp macro="" textlink="">
      <xdr:nvSpPr>
        <xdr:cNvPr id="8" name="Rectángulo 7"/>
        <xdr:cNvSpPr/>
      </xdr:nvSpPr>
      <xdr:spPr>
        <a:xfrm>
          <a:off x="3448050" y="2286000"/>
          <a:ext cx="9563100" cy="937629"/>
        </a:xfrm>
        <a:prstGeom prst="rect">
          <a:avLst/>
        </a:prstGeom>
        <a:noFill/>
      </xdr:spPr>
      <xdr:txBody>
        <a:bodyPr wrap="square" lIns="91440" tIns="45720" rIns="91440" bIns="45720">
          <a:spAutoFit/>
        </a:bodyPr>
        <a:lstStyle/>
        <a:p>
          <a:pPr algn="ctr"/>
          <a:r>
            <a:rPr lang="es-ES" sz="5400" b="1"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SEGUIMIENTO A LA GESTIÓN</a:t>
          </a:r>
        </a:p>
      </xdr:txBody>
    </xdr:sp>
    <xdr:clientData/>
  </xdr:oneCellAnchor>
  <xdr:oneCellAnchor>
    <xdr:from>
      <xdr:col>18</xdr:col>
      <xdr:colOff>0</xdr:colOff>
      <xdr:row>19</xdr:row>
      <xdr:rowOff>95250</xdr:rowOff>
    </xdr:from>
    <xdr:ext cx="3543300" cy="530658"/>
    <xdr:sp macro="" textlink="">
      <xdr:nvSpPr>
        <xdr:cNvPr id="10" name="Rectángulo 9">
          <a:hlinkClick xmlns:r="http://schemas.openxmlformats.org/officeDocument/2006/relationships" r:id="rId5"/>
        </xdr:cNvPr>
        <xdr:cNvSpPr/>
      </xdr:nvSpPr>
      <xdr:spPr>
        <a:xfrm>
          <a:off x="10267950" y="3714750"/>
          <a:ext cx="3543300"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PLAN DE DESARROLLO</a:t>
          </a:r>
        </a:p>
      </xdr:txBody>
    </xdr:sp>
    <xdr:clientData/>
  </xdr:oneCellAnchor>
  <xdr:oneCellAnchor>
    <xdr:from>
      <xdr:col>18</xdr:col>
      <xdr:colOff>0</xdr:colOff>
      <xdr:row>23</xdr:row>
      <xdr:rowOff>38100</xdr:rowOff>
    </xdr:from>
    <xdr:ext cx="3552825" cy="530658"/>
    <xdr:sp macro="" textlink="">
      <xdr:nvSpPr>
        <xdr:cNvPr id="11" name="Rectángulo 10">
          <a:hlinkClick xmlns:r="http://schemas.openxmlformats.org/officeDocument/2006/relationships" r:id="rId6"/>
        </xdr:cNvPr>
        <xdr:cNvSpPr/>
      </xdr:nvSpPr>
      <xdr:spPr>
        <a:xfrm>
          <a:off x="10267950" y="4419600"/>
          <a:ext cx="3552825"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PLAN ESTRATEGICO</a:t>
          </a:r>
        </a:p>
      </xdr:txBody>
    </xdr:sp>
    <xdr:clientData/>
  </xdr:oneCellAnchor>
  <xdr:twoCellAnchor>
    <xdr:from>
      <xdr:col>7</xdr:col>
      <xdr:colOff>95250</xdr:colOff>
      <xdr:row>27</xdr:row>
      <xdr:rowOff>123825</xdr:rowOff>
    </xdr:from>
    <xdr:to>
      <xdr:col>11</xdr:col>
      <xdr:colOff>457200</xdr:colOff>
      <xdr:row>30</xdr:row>
      <xdr:rowOff>85725</xdr:rowOff>
    </xdr:to>
    <xdr:sp macro="" textlink="" fLocksText="0">
      <xdr:nvSpPr>
        <xdr:cNvPr id="3" name="Rectángulo 2">
          <a:hlinkClick xmlns:r="http://schemas.openxmlformats.org/officeDocument/2006/relationships" r:id="rId7"/>
        </xdr:cNvPr>
        <xdr:cNvSpPr/>
      </xdr:nvSpPr>
      <xdr:spPr>
        <a:xfrm>
          <a:off x="2295525" y="5267325"/>
          <a:ext cx="3295650" cy="533400"/>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CO" sz="2800" b="0" cap="none" spc="0">
              <a:ln w="0"/>
              <a:solidFill>
                <a:schemeClr val="bg1"/>
              </a:solidFill>
              <a:effectLst>
                <a:outerShdw blurRad="38100" dist="25400" dir="5400000" algn="ctr" rotWithShape="0">
                  <a:srgbClr val="6E747A">
                    <a:alpha val="43000"/>
                  </a:srgbClr>
                </a:outerShdw>
              </a:effectLst>
              <a:latin typeface="+mn-lt"/>
              <a:ea typeface="+mn-ea"/>
              <a:cs typeface="+mn-cs"/>
            </a:rPr>
            <a:t>POR PROCESO</a:t>
          </a:r>
        </a:p>
      </xdr:txBody>
    </xdr:sp>
    <xdr:clientData/>
  </xdr:twoCellAnchor>
  <xdr:oneCellAnchor>
    <xdr:from>
      <xdr:col>18</xdr:col>
      <xdr:colOff>9525</xdr:colOff>
      <xdr:row>27</xdr:row>
      <xdr:rowOff>85725</xdr:rowOff>
    </xdr:from>
    <xdr:ext cx="3552825" cy="530658"/>
    <xdr:sp macro="" textlink="">
      <xdr:nvSpPr>
        <xdr:cNvPr id="12" name="Rectángulo 11">
          <a:hlinkClick xmlns:r="http://schemas.openxmlformats.org/officeDocument/2006/relationships" r:id="rId8"/>
        </xdr:cNvPr>
        <xdr:cNvSpPr/>
      </xdr:nvSpPr>
      <xdr:spPr>
        <a:xfrm>
          <a:off x="10277475" y="5229225"/>
          <a:ext cx="3552825"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SEGUIMIENTO SJD</a:t>
          </a:r>
        </a:p>
      </xdr:txBody>
    </xdr:sp>
    <xdr:clientData/>
  </xdr:oneCellAnchor>
  <xdr:twoCellAnchor>
    <xdr:from>
      <xdr:col>7</xdr:col>
      <xdr:colOff>85725</xdr:colOff>
      <xdr:row>31</xdr:row>
      <xdr:rowOff>38100</xdr:rowOff>
    </xdr:from>
    <xdr:to>
      <xdr:col>11</xdr:col>
      <xdr:colOff>447675</xdr:colOff>
      <xdr:row>34</xdr:row>
      <xdr:rowOff>59839</xdr:rowOff>
    </xdr:to>
    <xdr:sp macro="" textlink="" fLocksText="0">
      <xdr:nvSpPr>
        <xdr:cNvPr id="13" name="Rectángulo 12">
          <a:hlinkClick xmlns:r="http://schemas.openxmlformats.org/officeDocument/2006/relationships" r:id="rId9"/>
        </xdr:cNvPr>
        <xdr:cNvSpPr/>
      </xdr:nvSpPr>
      <xdr:spPr>
        <a:xfrm>
          <a:off x="2286000" y="5943600"/>
          <a:ext cx="3295650" cy="593239"/>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CO" sz="1600" b="1" cap="none" spc="0">
              <a:ln w="0"/>
              <a:solidFill>
                <a:schemeClr val="bg1"/>
              </a:solidFill>
              <a:effectLst>
                <a:outerShdw blurRad="38100" dist="25400" dir="5400000" algn="ctr" rotWithShape="0">
                  <a:srgbClr val="6E747A">
                    <a:alpha val="43000"/>
                  </a:srgbClr>
                </a:outerShdw>
              </a:effectLst>
              <a:latin typeface="+mn-lt"/>
              <a:ea typeface="+mn-ea"/>
              <a:cs typeface="+mn-cs"/>
            </a:rPr>
            <a:t>CREACIÓN, MODIFICACIÓN</a:t>
          </a:r>
          <a:r>
            <a:rPr lang="es-CO" sz="1600" b="1" cap="none" spc="0" baseline="0">
              <a:ln w="0"/>
              <a:solidFill>
                <a:schemeClr val="bg1"/>
              </a:solidFill>
              <a:effectLst>
                <a:outerShdw blurRad="38100" dist="25400" dir="5400000" algn="ctr" rotWithShape="0">
                  <a:srgbClr val="6E747A">
                    <a:alpha val="43000"/>
                  </a:srgbClr>
                </a:outerShdw>
              </a:effectLst>
              <a:latin typeface="+mn-lt"/>
              <a:ea typeface="+mn-ea"/>
              <a:cs typeface="+mn-cs"/>
            </a:rPr>
            <a:t> </a:t>
          </a:r>
        </a:p>
        <a:p>
          <a:pPr marL="0" indent="0" algn="ctr"/>
          <a:r>
            <a:rPr lang="es-CO" sz="1600" b="1" cap="none" spc="0" baseline="0">
              <a:ln w="0"/>
              <a:solidFill>
                <a:schemeClr val="bg1"/>
              </a:solidFill>
              <a:effectLst>
                <a:outerShdw blurRad="38100" dist="25400" dir="5400000" algn="ctr" rotWithShape="0">
                  <a:srgbClr val="6E747A">
                    <a:alpha val="43000"/>
                  </a:srgbClr>
                </a:outerShdw>
              </a:effectLst>
              <a:latin typeface="+mn-lt"/>
              <a:ea typeface="+mn-ea"/>
              <a:cs typeface="+mn-cs"/>
            </a:rPr>
            <a:t>ANULACIÓN</a:t>
          </a:r>
          <a:endParaRPr lang="es-CO" sz="1600" b="1" cap="none" spc="0">
            <a:ln w="0"/>
            <a:solidFill>
              <a:schemeClr val="bg1"/>
            </a:solidFill>
            <a:effectLst>
              <a:outerShdw blurRad="38100" dist="25400" dir="5400000" algn="ctr" rotWithShape="0">
                <a:srgbClr val="6E747A">
                  <a:alpha val="43000"/>
                </a:srgbClr>
              </a:outerShdw>
            </a:effectLst>
            <a:latin typeface="+mn-lt"/>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495300</xdr:colOff>
      <xdr:row>3</xdr:row>
      <xdr:rowOff>142875</xdr:rowOff>
    </xdr:from>
    <xdr:to>
      <xdr:col>7</xdr:col>
      <xdr:colOff>476250</xdr:colOff>
      <xdr:row>21</xdr:row>
      <xdr:rowOff>66676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657225</xdr:colOff>
      <xdr:row>5</xdr:row>
      <xdr:rowOff>47625</xdr:rowOff>
    </xdr:from>
    <xdr:to>
      <xdr:col>16</xdr:col>
      <xdr:colOff>638175</xdr:colOff>
      <xdr:row>21</xdr:row>
      <xdr:rowOff>142876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F$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618A36CC-B24F-4A1E-B021-1EE38DD75E58}" type="TxLink">
            <a:rPr lang="en-US" sz="1200" b="1" i="0" u="none" strike="noStrike">
              <a:solidFill>
                <a:schemeClr val="bg1"/>
              </a:solidFill>
              <a:latin typeface="Arial"/>
              <a:cs typeface="Arial"/>
            </a:rPr>
            <a:pPr/>
            <a:t>62,15%</a:t>
          </a:fld>
          <a:endParaRPr lang="es-CO" sz="2400" b="1">
            <a:solidFill>
              <a:schemeClr val="bg1"/>
            </a:solidFill>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O$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9F4F9810-3076-4B51-AF26-98F9C64509DD}" type="TxLink">
            <a:rPr lang="en-US" sz="1200" b="1" i="0" u="none" strike="noStrike">
              <a:solidFill>
                <a:schemeClr val="bg1"/>
              </a:solidFill>
              <a:latin typeface="Arial"/>
              <a:cs typeface="Arial"/>
            </a:rPr>
            <a:pPr/>
            <a:t>47,77%</a:t>
          </a:fld>
          <a:endParaRPr lang="es-CO" sz="4000" b="1">
            <a:solidFill>
              <a:schemeClr val="bg1"/>
            </a:solidFill>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13</xdr:col>
      <xdr:colOff>142875</xdr:colOff>
      <xdr:row>2</xdr:row>
      <xdr:rowOff>428625</xdr:rowOff>
    </xdr:from>
    <xdr:to>
      <xdr:col>19</xdr:col>
      <xdr:colOff>142875</xdr:colOff>
      <xdr:row>6</xdr:row>
      <xdr:rowOff>66675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591209</xdr:colOff>
      <xdr:row>19</xdr:row>
      <xdr:rowOff>78829</xdr:rowOff>
    </xdr:from>
    <xdr:to>
      <xdr:col>4</xdr:col>
      <xdr:colOff>72260</xdr:colOff>
      <xdr:row>20</xdr:row>
      <xdr:rowOff>32844</xdr:rowOff>
    </xdr:to>
    <xdr:sp macro="" textlink="">
      <xdr:nvSpPr>
        <xdr:cNvPr id="11" name="Rectángulo redondeado 10"/>
        <xdr:cNvSpPr/>
      </xdr:nvSpPr>
      <xdr:spPr>
        <a:xfrm>
          <a:off x="735726" y="3750881"/>
          <a:ext cx="1202120" cy="164222"/>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7</xdr:col>
      <xdr:colOff>446690</xdr:colOff>
      <xdr:row>29</xdr:row>
      <xdr:rowOff>63408</xdr:rowOff>
    </xdr:from>
    <xdr:to>
      <xdr:col>15</xdr:col>
      <xdr:colOff>132037</xdr:colOff>
      <xdr:row>45</xdr:row>
      <xdr:rowOff>84258</xdr:rowOff>
    </xdr:to>
    <xdr:graphicFrame macro="">
      <xdr:nvGraphicFramePr>
        <xdr:cNvPr id="2" name="1 Gráfico"/>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35118</xdr:colOff>
      <xdr:row>0</xdr:row>
      <xdr:rowOff>11208</xdr:rowOff>
    </xdr:from>
    <xdr:to>
      <xdr:col>3</xdr:col>
      <xdr:colOff>135243</xdr:colOff>
      <xdr:row>2</xdr:row>
      <xdr:rowOff>173758</xdr:rowOff>
    </xdr:to>
    <xdr:pic>
      <xdr:nvPicPr>
        <xdr:cNvPr id="15" name="Imagen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5359" y="11208"/>
          <a:ext cx="481125" cy="497567"/>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45983</xdr:colOff>
      <xdr:row>29</xdr:row>
      <xdr:rowOff>66675</xdr:rowOff>
    </xdr:from>
    <xdr:to>
      <xdr:col>7</xdr:col>
      <xdr:colOff>571500</xdr:colOff>
      <xdr:row>45</xdr:row>
      <xdr:rowOff>85725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269117</xdr:colOff>
      <xdr:row>0</xdr:row>
      <xdr:rowOff>1</xdr:rowOff>
    </xdr:from>
    <xdr:to>
      <xdr:col>14</xdr:col>
      <xdr:colOff>470647</xdr:colOff>
      <xdr:row>2</xdr:row>
      <xdr:rowOff>167424</xdr:rowOff>
    </xdr:to>
    <xdr:pic>
      <xdr:nvPicPr>
        <xdr:cNvPr id="8" name="Imagen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1048"/>
        <a:stretch/>
      </xdr:blipFill>
      <xdr:spPr bwMode="auto">
        <a:xfrm>
          <a:off x="7015058" y="1"/>
          <a:ext cx="873883" cy="50359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19707</xdr:colOff>
      <xdr:row>46</xdr:row>
      <xdr:rowOff>6569</xdr:rowOff>
    </xdr:from>
    <xdr:to>
      <xdr:col>1</xdr:col>
      <xdr:colOff>709448</xdr:colOff>
      <xdr:row>46</xdr:row>
      <xdr:rowOff>137949</xdr:rowOff>
    </xdr:to>
    <xdr:sp macro="" textlink="">
      <xdr:nvSpPr>
        <xdr:cNvPr id="7" name="Elipse 6"/>
        <xdr:cNvSpPr/>
      </xdr:nvSpPr>
      <xdr:spPr>
        <a:xfrm>
          <a:off x="183931" y="8014138"/>
          <a:ext cx="689741" cy="131380"/>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710762</xdr:colOff>
      <xdr:row>46</xdr:row>
      <xdr:rowOff>7883</xdr:rowOff>
    </xdr:from>
    <xdr:to>
      <xdr:col>4</xdr:col>
      <xdr:colOff>473293</xdr:colOff>
      <xdr:row>46</xdr:row>
      <xdr:rowOff>139263</xdr:rowOff>
    </xdr:to>
    <xdr:sp macro="" textlink="">
      <xdr:nvSpPr>
        <xdr:cNvPr id="12" name="Elipse 11"/>
        <xdr:cNvSpPr/>
      </xdr:nvSpPr>
      <xdr:spPr>
        <a:xfrm>
          <a:off x="1972003" y="8015452"/>
          <a:ext cx="623066" cy="131380"/>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369176</xdr:colOff>
      <xdr:row>46</xdr:row>
      <xdr:rowOff>1313</xdr:rowOff>
    </xdr:from>
    <xdr:to>
      <xdr:col>10</xdr:col>
      <xdr:colOff>467710</xdr:colOff>
      <xdr:row>46</xdr:row>
      <xdr:rowOff>132693</xdr:rowOff>
    </xdr:to>
    <xdr:sp macro="" textlink="">
      <xdr:nvSpPr>
        <xdr:cNvPr id="13" name="Elipse 12"/>
        <xdr:cNvSpPr/>
      </xdr:nvSpPr>
      <xdr:spPr>
        <a:xfrm>
          <a:off x="4737538" y="8008882"/>
          <a:ext cx="689741" cy="131380"/>
        </a:xfrm>
        <a:prstGeom prst="ellipse">
          <a:avLst/>
        </a:prstGeom>
        <a:solidFill>
          <a:schemeClr val="accent1">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4598</xdr:colOff>
      <xdr:row>46</xdr:row>
      <xdr:rowOff>15766</xdr:rowOff>
    </xdr:from>
    <xdr:to>
      <xdr:col>13</xdr:col>
      <xdr:colOff>620110</xdr:colOff>
      <xdr:row>47</xdr:row>
      <xdr:rowOff>26276</xdr:rowOff>
    </xdr:to>
    <xdr:sp macro="" textlink="">
      <xdr:nvSpPr>
        <xdr:cNvPr id="14" name="Elipse 13"/>
        <xdr:cNvSpPr/>
      </xdr:nvSpPr>
      <xdr:spPr>
        <a:xfrm>
          <a:off x="6363357" y="8410904"/>
          <a:ext cx="615512" cy="141889"/>
        </a:xfrm>
        <a:prstGeom prst="ellipse">
          <a:avLst/>
        </a:prstGeom>
        <a:solidFill>
          <a:srgbClr val="92D05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218090</xdr:colOff>
      <xdr:row>19</xdr:row>
      <xdr:rowOff>73575</xdr:rowOff>
    </xdr:from>
    <xdr:to>
      <xdr:col>8</xdr:col>
      <xdr:colOff>157654</xdr:colOff>
      <xdr:row>19</xdr:row>
      <xdr:rowOff>203639</xdr:rowOff>
    </xdr:to>
    <xdr:sp macro="" textlink="">
      <xdr:nvSpPr>
        <xdr:cNvPr id="19" name="Rectángulo redondeado 18"/>
        <xdr:cNvSpPr/>
      </xdr:nvSpPr>
      <xdr:spPr>
        <a:xfrm>
          <a:off x="2504090" y="3745627"/>
          <a:ext cx="1148254" cy="130064"/>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9</xdr:col>
      <xdr:colOff>567559</xdr:colOff>
      <xdr:row>19</xdr:row>
      <xdr:rowOff>61750</xdr:rowOff>
    </xdr:from>
    <xdr:to>
      <xdr:col>12</xdr:col>
      <xdr:colOff>15765</xdr:colOff>
      <xdr:row>20</xdr:row>
      <xdr:rowOff>0</xdr:rowOff>
    </xdr:to>
    <xdr:sp macro="" textlink="">
      <xdr:nvSpPr>
        <xdr:cNvPr id="20" name="Rectángulo redondeado 19"/>
        <xdr:cNvSpPr/>
      </xdr:nvSpPr>
      <xdr:spPr>
        <a:xfrm>
          <a:off x="5008180" y="3589284"/>
          <a:ext cx="1188982" cy="223344"/>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twoCellAnchor>
    <xdr:from>
      <xdr:col>0</xdr:col>
      <xdr:colOff>105102</xdr:colOff>
      <xdr:row>48</xdr:row>
      <xdr:rowOff>118241</xdr:rowOff>
    </xdr:from>
    <xdr:to>
      <xdr:col>3</xdr:col>
      <xdr:colOff>716017</xdr:colOff>
      <xdr:row>49</xdr:row>
      <xdr:rowOff>137948</xdr:rowOff>
    </xdr:to>
    <xdr:sp macro="" textlink="">
      <xdr:nvSpPr>
        <xdr:cNvPr id="16" name="Rectángulo redondeado 15"/>
        <xdr:cNvSpPr/>
      </xdr:nvSpPr>
      <xdr:spPr>
        <a:xfrm>
          <a:off x="105102" y="8211207"/>
          <a:ext cx="1721070" cy="164224"/>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ANALÍSIS</a:t>
          </a:r>
          <a:r>
            <a:rPr lang="es-CO" sz="1100" b="1" cap="none" spc="50" baseline="0">
              <a:ln w="0"/>
              <a:solidFill>
                <a:schemeClr val="bg2"/>
              </a:solidFill>
              <a:effectLst>
                <a:innerShdw blurRad="63500" dist="50800" dir="13500000">
                  <a:srgbClr val="000000">
                    <a:alpha val="50000"/>
                  </a:srgbClr>
                </a:innerShdw>
              </a:effectLst>
            </a:rPr>
            <a:t> DEL PERIODO:</a:t>
          </a:r>
          <a:endParaRPr lang="es-CO" sz="1100" b="1" cap="none" spc="50">
            <a:ln w="0"/>
            <a:solidFill>
              <a:schemeClr val="bg2"/>
            </a:solidFill>
            <a:effectLst>
              <a:innerShdw blurRad="63500" dist="50800" dir="13500000">
                <a:srgbClr val="000000">
                  <a:alpha val="50000"/>
                </a:srgbClr>
              </a:innerShdw>
            </a:effectLst>
          </a:endParaRPr>
        </a:p>
      </xdr:txBody>
    </xdr:sp>
    <xdr:clientData/>
  </xdr:twoCellAnchor>
  <xdr:oneCellAnchor>
    <xdr:from>
      <xdr:col>0</xdr:col>
      <xdr:colOff>0</xdr:colOff>
      <xdr:row>0</xdr:row>
      <xdr:rowOff>0</xdr:rowOff>
    </xdr:from>
    <xdr:ext cx="742292" cy="311496"/>
    <xdr:sp macro="" textlink="">
      <xdr:nvSpPr>
        <xdr:cNvPr id="29" name="Rectángulo 28">
          <a:hlinkClick xmlns:r="http://schemas.openxmlformats.org/officeDocument/2006/relationships" r:id="rId5"/>
        </xdr:cNvPr>
        <xdr:cNvSpPr/>
      </xdr:nvSpPr>
      <xdr:spPr>
        <a:xfrm>
          <a:off x="0" y="0"/>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wsDr>
</file>

<file path=xl/drawings/drawing4.xml><?xml version="1.0" encoding="utf-8"?>
<c:userShapes xmlns:c="http://schemas.openxmlformats.org/drawingml/2006/chart">
  <cdr:relSizeAnchor xmlns:cdr="http://schemas.openxmlformats.org/drawingml/2006/chartDrawing">
    <cdr:from>
      <cdr:x>0.81318</cdr:x>
      <cdr:y>0.93628</cdr:y>
    </cdr:from>
    <cdr:to>
      <cdr:x>1</cdr:x>
      <cdr:y>1</cdr:y>
    </cdr:to>
    <cdr:sp macro="" textlink="">
      <cdr:nvSpPr>
        <cdr:cNvPr id="2" name="CuadroTexto 1"/>
        <cdr:cNvSpPr txBox="1"/>
      </cdr:nvSpPr>
      <cdr:spPr>
        <a:xfrm xmlns:a="http://schemas.openxmlformats.org/drawingml/2006/main">
          <a:off x="2808670" y="2090071"/>
          <a:ext cx="645264" cy="14223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b="1"/>
            <a:t>VIGENCIA</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0.943</cdr:y>
    </cdr:from>
    <cdr:to>
      <cdr:x>0.49412</cdr:x>
      <cdr:y>1</cdr:y>
    </cdr:to>
    <cdr:sp macro="" textlink="">
      <cdr:nvSpPr>
        <cdr:cNvPr id="2" name="CuadroTexto 1"/>
        <cdr:cNvSpPr txBox="1"/>
      </cdr:nvSpPr>
      <cdr:spPr>
        <a:xfrm xmlns:a="http://schemas.openxmlformats.org/drawingml/2006/main">
          <a:off x="0" y="2103369"/>
          <a:ext cx="1701901" cy="127138"/>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r>
            <a:rPr lang="es-CO" sz="1100" b="1"/>
            <a:t> PLAN DE GOBIERNO</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19421</xdr:colOff>
      <xdr:row>19</xdr:row>
      <xdr:rowOff>78828</xdr:rowOff>
    </xdr:from>
    <xdr:to>
      <xdr:col>8</xdr:col>
      <xdr:colOff>182216</xdr:colOff>
      <xdr:row>20</xdr:row>
      <xdr:rowOff>57979</xdr:rowOff>
    </xdr:to>
    <xdr:sp macro="" textlink="">
      <xdr:nvSpPr>
        <xdr:cNvPr id="2" name="Rectángulo redondeado 1"/>
        <xdr:cNvSpPr/>
      </xdr:nvSpPr>
      <xdr:spPr>
        <a:xfrm>
          <a:off x="789704" y="3905393"/>
          <a:ext cx="1247816" cy="186216"/>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11</xdr:col>
      <xdr:colOff>512379</xdr:colOff>
      <xdr:row>29</xdr:row>
      <xdr:rowOff>63408</xdr:rowOff>
    </xdr:from>
    <xdr:to>
      <xdr:col>19</xdr:col>
      <xdr:colOff>216776</xdr:colOff>
      <xdr:row>45</xdr:row>
      <xdr:rowOff>84258</xdr:rowOff>
    </xdr:to>
    <xdr:graphicFrame macro="">
      <xdr:nvGraphicFramePr>
        <xdr:cNvPr id="5" name="1 Gráfico"/>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593479</xdr:colOff>
      <xdr:row>0</xdr:row>
      <xdr:rowOff>11208</xdr:rowOff>
    </xdr:from>
    <xdr:to>
      <xdr:col>7</xdr:col>
      <xdr:colOff>165651</xdr:colOff>
      <xdr:row>2</xdr:row>
      <xdr:rowOff>173758</xdr:rowOff>
    </xdr:to>
    <xdr:pic>
      <xdr:nvPicPr>
        <xdr:cNvPr id="6" name="Imagen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4283" y="11208"/>
          <a:ext cx="532955" cy="493854"/>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29</xdr:row>
      <xdr:rowOff>66675</xdr:rowOff>
    </xdr:from>
    <xdr:to>
      <xdr:col>11</xdr:col>
      <xdr:colOff>525517</xdr:colOff>
      <xdr:row>45</xdr:row>
      <xdr:rowOff>85725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269117</xdr:colOff>
      <xdr:row>0</xdr:row>
      <xdr:rowOff>1</xdr:rowOff>
    </xdr:from>
    <xdr:to>
      <xdr:col>18</xdr:col>
      <xdr:colOff>470647</xdr:colOff>
      <xdr:row>2</xdr:row>
      <xdr:rowOff>167424</xdr:rowOff>
    </xdr:to>
    <xdr:pic>
      <xdr:nvPicPr>
        <xdr:cNvPr id="8" name="Imagen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1048"/>
        <a:stretch/>
      </xdr:blipFill>
      <xdr:spPr bwMode="auto">
        <a:xfrm>
          <a:off x="6612767" y="1"/>
          <a:ext cx="868280" cy="50079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19707</xdr:colOff>
      <xdr:row>46</xdr:row>
      <xdr:rowOff>6569</xdr:rowOff>
    </xdr:from>
    <xdr:to>
      <xdr:col>5</xdr:col>
      <xdr:colOff>709448</xdr:colOff>
      <xdr:row>46</xdr:row>
      <xdr:rowOff>137949</xdr:rowOff>
    </xdr:to>
    <xdr:sp macro="" textlink="">
      <xdr:nvSpPr>
        <xdr:cNvPr id="9" name="Elipse 8"/>
        <xdr:cNvSpPr/>
      </xdr:nvSpPr>
      <xdr:spPr>
        <a:xfrm>
          <a:off x="181632" y="7597994"/>
          <a:ext cx="689741" cy="131380"/>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710762</xdr:colOff>
      <xdr:row>46</xdr:row>
      <xdr:rowOff>7883</xdr:rowOff>
    </xdr:from>
    <xdr:to>
      <xdr:col>8</xdr:col>
      <xdr:colOff>473293</xdr:colOff>
      <xdr:row>46</xdr:row>
      <xdr:rowOff>139263</xdr:rowOff>
    </xdr:to>
    <xdr:sp macro="" textlink="">
      <xdr:nvSpPr>
        <xdr:cNvPr id="10" name="Elipse 9"/>
        <xdr:cNvSpPr/>
      </xdr:nvSpPr>
      <xdr:spPr>
        <a:xfrm>
          <a:off x="1968062" y="7599308"/>
          <a:ext cx="619781" cy="121855"/>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369176</xdr:colOff>
      <xdr:row>46</xdr:row>
      <xdr:rowOff>1313</xdr:rowOff>
    </xdr:from>
    <xdr:to>
      <xdr:col>14</xdr:col>
      <xdr:colOff>467710</xdr:colOff>
      <xdr:row>46</xdr:row>
      <xdr:rowOff>132693</xdr:rowOff>
    </xdr:to>
    <xdr:sp macro="" textlink="">
      <xdr:nvSpPr>
        <xdr:cNvPr id="11" name="Elipse 10"/>
        <xdr:cNvSpPr/>
      </xdr:nvSpPr>
      <xdr:spPr>
        <a:xfrm>
          <a:off x="4722101" y="7592738"/>
          <a:ext cx="689084" cy="131380"/>
        </a:xfrm>
        <a:prstGeom prst="ellipse">
          <a:avLst/>
        </a:prstGeom>
        <a:solidFill>
          <a:schemeClr val="accent1">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4598</xdr:colOff>
      <xdr:row>46</xdr:row>
      <xdr:rowOff>15766</xdr:rowOff>
    </xdr:from>
    <xdr:to>
      <xdr:col>17</xdr:col>
      <xdr:colOff>620110</xdr:colOff>
      <xdr:row>47</xdr:row>
      <xdr:rowOff>26276</xdr:rowOff>
    </xdr:to>
    <xdr:sp macro="" textlink="">
      <xdr:nvSpPr>
        <xdr:cNvPr id="12" name="Elipse 11"/>
        <xdr:cNvSpPr/>
      </xdr:nvSpPr>
      <xdr:spPr>
        <a:xfrm>
          <a:off x="6348248" y="7607191"/>
          <a:ext cx="615512" cy="143860"/>
        </a:xfrm>
        <a:prstGeom prst="ellipse">
          <a:avLst/>
        </a:prstGeom>
        <a:solidFill>
          <a:srgbClr val="92D05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225799</xdr:colOff>
      <xdr:row>19</xdr:row>
      <xdr:rowOff>73574</xdr:rowOff>
    </xdr:from>
    <xdr:to>
      <xdr:col>12</xdr:col>
      <xdr:colOff>149084</xdr:colOff>
      <xdr:row>20</xdr:row>
      <xdr:rowOff>49696</xdr:rowOff>
    </xdr:to>
    <xdr:sp macro="" textlink="">
      <xdr:nvSpPr>
        <xdr:cNvPr id="13" name="Rectángulo redondeado 12"/>
        <xdr:cNvSpPr/>
      </xdr:nvSpPr>
      <xdr:spPr>
        <a:xfrm>
          <a:off x="2503516" y="3734487"/>
          <a:ext cx="1132546" cy="183187"/>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13</xdr:col>
      <xdr:colOff>510409</xdr:colOff>
      <xdr:row>19</xdr:row>
      <xdr:rowOff>86599</xdr:rowOff>
    </xdr:from>
    <xdr:to>
      <xdr:col>16</xdr:col>
      <xdr:colOff>15765</xdr:colOff>
      <xdr:row>20</xdr:row>
      <xdr:rowOff>57979</xdr:rowOff>
    </xdr:to>
    <xdr:sp macro="" textlink="">
      <xdr:nvSpPr>
        <xdr:cNvPr id="14" name="Rectángulo redondeado 13"/>
        <xdr:cNvSpPr/>
      </xdr:nvSpPr>
      <xdr:spPr>
        <a:xfrm>
          <a:off x="4320409" y="3913164"/>
          <a:ext cx="847139" cy="17844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twoCellAnchor>
    <xdr:from>
      <xdr:col>4</xdr:col>
      <xdr:colOff>74543</xdr:colOff>
      <xdr:row>48</xdr:row>
      <xdr:rowOff>124239</xdr:rowOff>
    </xdr:from>
    <xdr:to>
      <xdr:col>8</xdr:col>
      <xdr:colOff>0</xdr:colOff>
      <xdr:row>49</xdr:row>
      <xdr:rowOff>140803</xdr:rowOff>
    </xdr:to>
    <xdr:sp macro="" textlink="">
      <xdr:nvSpPr>
        <xdr:cNvPr id="15" name="Rectángulo redondeado 14"/>
        <xdr:cNvSpPr/>
      </xdr:nvSpPr>
      <xdr:spPr>
        <a:xfrm>
          <a:off x="74543" y="8158369"/>
          <a:ext cx="1780761" cy="157369"/>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ANALÍSIS</a:t>
          </a:r>
          <a:r>
            <a:rPr lang="es-CO" sz="1100" b="1" cap="none" spc="50" baseline="0">
              <a:ln w="0"/>
              <a:solidFill>
                <a:schemeClr val="bg2"/>
              </a:solidFill>
              <a:effectLst>
                <a:innerShdw blurRad="63500" dist="50800" dir="13500000">
                  <a:srgbClr val="000000">
                    <a:alpha val="50000"/>
                  </a:srgbClr>
                </a:innerShdw>
              </a:effectLst>
            </a:rPr>
            <a:t> DEL PERIODO:</a:t>
          </a:r>
          <a:endParaRPr lang="es-CO" sz="1100" b="1" cap="none" spc="50">
            <a:ln w="0"/>
            <a:solidFill>
              <a:schemeClr val="bg2"/>
            </a:solidFill>
            <a:effectLst>
              <a:innerShdw blurRad="63500" dist="50800" dir="13500000">
                <a:srgbClr val="000000">
                  <a:alpha val="50000"/>
                </a:srgbClr>
              </a:innerShdw>
            </a:effectLst>
          </a:endParaRPr>
        </a:p>
      </xdr:txBody>
    </xdr:sp>
    <xdr:clientData/>
  </xdr:twoCellAnchor>
  <xdr:oneCellAnchor>
    <xdr:from>
      <xdr:col>4</xdr:col>
      <xdr:colOff>32845</xdr:colOff>
      <xdr:row>0</xdr:row>
      <xdr:rowOff>13138</xdr:rowOff>
    </xdr:from>
    <xdr:ext cx="742292" cy="311496"/>
    <xdr:sp macro="" textlink="">
      <xdr:nvSpPr>
        <xdr:cNvPr id="16" name="Rectángulo 15">
          <a:hlinkClick xmlns:r="http://schemas.openxmlformats.org/officeDocument/2006/relationships" r:id="rId5"/>
        </xdr:cNvPr>
        <xdr:cNvSpPr/>
      </xdr:nvSpPr>
      <xdr:spPr>
        <a:xfrm>
          <a:off x="32845" y="13138"/>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wsDr>
</file>

<file path=xl/drawings/drawing7.xml><?xml version="1.0" encoding="utf-8"?>
<c:userShapes xmlns:c="http://schemas.openxmlformats.org/drawingml/2006/chart">
  <cdr:relSizeAnchor xmlns:cdr="http://schemas.openxmlformats.org/drawingml/2006/chartDrawing">
    <cdr:from>
      <cdr:x>0.79407</cdr:x>
      <cdr:y>0.92886</cdr:y>
    </cdr:from>
    <cdr:to>
      <cdr:x>1</cdr:x>
      <cdr:y>1</cdr:y>
    </cdr:to>
    <cdr:sp macro="" textlink="">
      <cdr:nvSpPr>
        <cdr:cNvPr id="2" name="CuadroTexto 1"/>
        <cdr:cNvSpPr txBox="1"/>
      </cdr:nvSpPr>
      <cdr:spPr>
        <a:xfrm xmlns:a="http://schemas.openxmlformats.org/drawingml/2006/main">
          <a:off x="2709781" y="2073505"/>
          <a:ext cx="702740" cy="15880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b="1"/>
            <a:t>VIGENCIA</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0.93186</cdr:y>
    </cdr:from>
    <cdr:to>
      <cdr:x>0.49412</cdr:x>
      <cdr:y>1</cdr:y>
    </cdr:to>
    <cdr:sp macro="" textlink="">
      <cdr:nvSpPr>
        <cdr:cNvPr id="2" name="CuadroTexto 1"/>
        <cdr:cNvSpPr txBox="1"/>
      </cdr:nvSpPr>
      <cdr:spPr>
        <a:xfrm xmlns:a="http://schemas.openxmlformats.org/drawingml/2006/main">
          <a:off x="0" y="2078521"/>
          <a:ext cx="1720727" cy="151986"/>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r>
            <a:rPr lang="es-CO" sz="1100" b="1"/>
            <a:t> PLAN DE GOBIERNO</a:t>
          </a:r>
        </a:p>
      </cdr:txBody>
    </cdr:sp>
  </cdr:relSizeAnchor>
</c:userShapes>
</file>

<file path=xl/drawings/drawing9.xml><?xml version="1.0" encoding="utf-8"?>
<xdr:wsDr xmlns:xdr="http://schemas.openxmlformats.org/drawingml/2006/spreadsheetDrawing" xmlns:a="http://schemas.openxmlformats.org/drawingml/2006/main">
  <xdr:twoCellAnchor>
    <xdr:from>
      <xdr:col>6</xdr:col>
      <xdr:colOff>33131</xdr:colOff>
      <xdr:row>25</xdr:row>
      <xdr:rowOff>57979</xdr:rowOff>
    </xdr:from>
    <xdr:to>
      <xdr:col>13</xdr:col>
      <xdr:colOff>558648</xdr:colOff>
      <xdr:row>41</xdr:row>
      <xdr:rowOff>93593</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520256</xdr:colOff>
      <xdr:row>25</xdr:row>
      <xdr:rowOff>66260</xdr:rowOff>
    </xdr:from>
    <xdr:to>
      <xdr:col>22</xdr:col>
      <xdr:colOff>0</xdr:colOff>
      <xdr:row>41</xdr:row>
      <xdr:rowOff>95885</xdr:rowOff>
    </xdr:to>
    <xdr:graphicFrame macro="">
      <xdr:nvGraphicFramePr>
        <xdr:cNvPr id="9" name="1 Gráfico"/>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414131</xdr:colOff>
      <xdr:row>41</xdr:row>
      <xdr:rowOff>132523</xdr:rowOff>
    </xdr:from>
    <xdr:to>
      <xdr:col>17</xdr:col>
      <xdr:colOff>1</xdr:colOff>
      <xdr:row>42</xdr:row>
      <xdr:rowOff>124241</xdr:rowOff>
    </xdr:to>
    <xdr:sp macro="" textlink="">
      <xdr:nvSpPr>
        <xdr:cNvPr id="10" name="Elipse 9"/>
        <xdr:cNvSpPr/>
      </xdr:nvSpPr>
      <xdr:spPr>
        <a:xfrm>
          <a:off x="4977848" y="7487480"/>
          <a:ext cx="149088" cy="132522"/>
        </a:xfrm>
        <a:prstGeom prst="ellipse">
          <a:avLst/>
        </a:prstGeom>
        <a:solidFill>
          <a:srgbClr val="FFFF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425726</xdr:colOff>
      <xdr:row>41</xdr:row>
      <xdr:rowOff>110986</xdr:rowOff>
    </xdr:from>
    <xdr:to>
      <xdr:col>19</xdr:col>
      <xdr:colOff>571500</xdr:colOff>
      <xdr:row>42</xdr:row>
      <xdr:rowOff>124240</xdr:rowOff>
    </xdr:to>
    <xdr:sp macro="" textlink="">
      <xdr:nvSpPr>
        <xdr:cNvPr id="11" name="Elipse 10"/>
        <xdr:cNvSpPr/>
      </xdr:nvSpPr>
      <xdr:spPr>
        <a:xfrm>
          <a:off x="6322943" y="7465943"/>
          <a:ext cx="145774" cy="154058"/>
        </a:xfrm>
        <a:prstGeom prst="ellipse">
          <a:avLst/>
        </a:prstGeom>
        <a:solidFill>
          <a:srgbClr val="8080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674205</xdr:colOff>
      <xdr:row>41</xdr:row>
      <xdr:rowOff>127551</xdr:rowOff>
    </xdr:from>
    <xdr:to>
      <xdr:col>8</xdr:col>
      <xdr:colOff>8282</xdr:colOff>
      <xdr:row>43</xdr:row>
      <xdr:rowOff>33130</xdr:rowOff>
    </xdr:to>
    <xdr:sp macro="" textlink="">
      <xdr:nvSpPr>
        <xdr:cNvPr id="12" name="Elipse 11"/>
        <xdr:cNvSpPr/>
      </xdr:nvSpPr>
      <xdr:spPr>
        <a:xfrm>
          <a:off x="815009" y="7482508"/>
          <a:ext cx="154056" cy="178905"/>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238824</xdr:colOff>
      <xdr:row>41</xdr:row>
      <xdr:rowOff>112300</xdr:rowOff>
    </xdr:from>
    <xdr:to>
      <xdr:col>10</xdr:col>
      <xdr:colOff>472109</xdr:colOff>
      <xdr:row>43</xdr:row>
      <xdr:rowOff>0</xdr:rowOff>
    </xdr:to>
    <xdr:sp macro="" textlink="">
      <xdr:nvSpPr>
        <xdr:cNvPr id="13" name="Elipse 12"/>
        <xdr:cNvSpPr/>
      </xdr:nvSpPr>
      <xdr:spPr>
        <a:xfrm>
          <a:off x="2582802" y="7376148"/>
          <a:ext cx="233285" cy="161026"/>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oneCellAnchor>
    <xdr:from>
      <xdr:col>6</xdr:col>
      <xdr:colOff>0</xdr:colOff>
      <xdr:row>0</xdr:row>
      <xdr:rowOff>0</xdr:rowOff>
    </xdr:from>
    <xdr:ext cx="742292" cy="311496"/>
    <xdr:sp macro="" textlink="">
      <xdr:nvSpPr>
        <xdr:cNvPr id="15" name="Rectángulo 14">
          <a:hlinkClick xmlns:r="http://schemas.openxmlformats.org/officeDocument/2006/relationships" r:id="rId3"/>
        </xdr:cNvPr>
        <xdr:cNvSpPr/>
      </xdr:nvSpPr>
      <xdr:spPr>
        <a:xfrm>
          <a:off x="0" y="0"/>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twoCellAnchor>
    <xdr:from>
      <xdr:col>7</xdr:col>
      <xdr:colOff>223631</xdr:colOff>
      <xdr:row>44</xdr:row>
      <xdr:rowOff>107674</xdr:rowOff>
    </xdr:from>
    <xdr:to>
      <xdr:col>10</xdr:col>
      <xdr:colOff>72545</xdr:colOff>
      <xdr:row>45</xdr:row>
      <xdr:rowOff>124524</xdr:rowOff>
    </xdr:to>
    <xdr:sp macro="" textlink="">
      <xdr:nvSpPr>
        <xdr:cNvPr id="14" name="Rectángulo redondeado 13"/>
        <xdr:cNvSpPr/>
      </xdr:nvSpPr>
      <xdr:spPr>
        <a:xfrm>
          <a:off x="364435" y="7868478"/>
          <a:ext cx="1753914" cy="15765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ANALÍSIS</a:t>
          </a:r>
          <a:r>
            <a:rPr lang="es-CO" sz="1100" b="1" cap="none" spc="50" baseline="0">
              <a:ln w="0"/>
              <a:solidFill>
                <a:schemeClr val="bg2"/>
              </a:solidFill>
              <a:effectLst>
                <a:innerShdw blurRad="63500" dist="50800" dir="13500000">
                  <a:srgbClr val="000000">
                    <a:alpha val="50000"/>
                  </a:srgbClr>
                </a:innerShdw>
              </a:effectLst>
            </a:rPr>
            <a:t> DEL PERIODO:</a:t>
          </a:r>
          <a:endParaRPr lang="es-CO" sz="11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8</xdr:col>
      <xdr:colOff>66675</xdr:colOff>
      <xdr:row>15</xdr:row>
      <xdr:rowOff>62404</xdr:rowOff>
    </xdr:from>
    <xdr:to>
      <xdr:col>10</xdr:col>
      <xdr:colOff>190541</xdr:colOff>
      <xdr:row>15</xdr:row>
      <xdr:rowOff>207205</xdr:rowOff>
    </xdr:to>
    <xdr:sp macro="" textlink="">
      <xdr:nvSpPr>
        <xdr:cNvPr id="16" name="Rectángulo redondeado 15"/>
        <xdr:cNvSpPr/>
      </xdr:nvSpPr>
      <xdr:spPr>
        <a:xfrm>
          <a:off x="1028700" y="3558079"/>
          <a:ext cx="1247816" cy="144801"/>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11</xdr:col>
      <xdr:colOff>237437</xdr:colOff>
      <xdr:row>15</xdr:row>
      <xdr:rowOff>57150</xdr:rowOff>
    </xdr:from>
    <xdr:to>
      <xdr:col>14</xdr:col>
      <xdr:colOff>160308</xdr:colOff>
      <xdr:row>16</xdr:row>
      <xdr:rowOff>30787</xdr:rowOff>
    </xdr:to>
    <xdr:sp macro="" textlink="">
      <xdr:nvSpPr>
        <xdr:cNvPr id="17" name="Rectángulo redondeado 16"/>
        <xdr:cNvSpPr/>
      </xdr:nvSpPr>
      <xdr:spPr>
        <a:xfrm>
          <a:off x="2742512" y="3552825"/>
          <a:ext cx="1132546" cy="183187"/>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15</xdr:col>
      <xdr:colOff>520805</xdr:colOff>
      <xdr:row>15</xdr:row>
      <xdr:rowOff>70175</xdr:rowOff>
    </xdr:from>
    <xdr:to>
      <xdr:col>17</xdr:col>
      <xdr:colOff>243994</xdr:colOff>
      <xdr:row>16</xdr:row>
      <xdr:rowOff>5940</xdr:rowOff>
    </xdr:to>
    <xdr:sp macro="" textlink="">
      <xdr:nvSpPr>
        <xdr:cNvPr id="18" name="Rectángulo redondeado 17"/>
        <xdr:cNvSpPr/>
      </xdr:nvSpPr>
      <xdr:spPr>
        <a:xfrm>
          <a:off x="4559405" y="3565850"/>
          <a:ext cx="847139" cy="14531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ccepeda/Desktop/BCKUP/SECRETAR&#205;A%20JUR&#205;DICA%20escritorio/Indicadores/bateria%20de%20indicadores/MATRIZ%20DE%20INDICADORES%20SJ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ccepeda/Desktop/BCKUP/SECRETAR&#205;A%20JUR&#205;DICA%20escritorio/PROYECTOS%20DE%20INVERSI&#211;N/SEGUIMIENTOS%20PRESUPUESTALES/Seguimiento%20presupuestal/seguimiento%20presupuestal%202018/seguimiento%20enero%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ccepeda/Desktop/BCKUP/SECRETAR&#205;A%20JUR&#205;DICA%20escritorio/PROYECTOS%20DE%20INVERSI&#211;N/SEGUIMIENTOS%20PRESUPUESTALES/Seguimiento%20presupuestal/datos%20grafic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ccepeda/Desktop/BCKUP/SECRETAR&#205;A%20JUR&#205;DICA%20escritorio/PROYECTOS%20DE%20INVERSI&#211;N/SEGUIMIENTOS%20PRESUPUESTALES/Seguimiento%20presupuestal/Seguimiento%20presupuestal%202017/datos%20grafic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 1 seguimiento accciones"/>
      <sheetName val="MOTOR"/>
      <sheetName val="LISTADOS"/>
      <sheetName val="reporte por indicador"/>
      <sheetName val="matriz"/>
      <sheetName val="reporte por proceso"/>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RIDICA"/>
      <sheetName val="7501"/>
      <sheetName val="7502"/>
      <sheetName val="7508"/>
      <sheetName val="7509"/>
      <sheetName val="COMPORTAMIENTO"/>
      <sheetName val="velocimetro"/>
      <sheetName val="DASHBOARD 1"/>
      <sheetName val="termometro"/>
      <sheetName val="PLANO DISPONIBILIDADES 28-04-20"/>
      <sheetName val="PLANO PREDIS EJECUCIONES"/>
      <sheetName val="PLAN CONTRACTUAL"/>
      <sheetName val="EJECUCIÓN "/>
      <sheetName val="CDP SIN COMPROMETER"/>
      <sheetName val="EJEC CDP"/>
      <sheetName val="TD GENERAL"/>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RESERVAS"/>
      <sheetName val="velocimetro"/>
      <sheetName val="termometro"/>
      <sheetName val="COMPORTAMIENTO"/>
      <sheetName val="Hoja1"/>
      <sheetName val="Hoja3"/>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RESERVAS"/>
      <sheetName val="velocimetro"/>
      <sheetName val="termometro"/>
      <sheetName val="COMPORTAMIENTO"/>
      <sheetName val="Hoja1"/>
      <sheetName val="Hoja3"/>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Angie Paola Jara Rubiano" refreshedDate="43244.636787268515" createdVersion="6" refreshedVersion="6" minRefreshableVersion="3" recordCount="60">
  <cacheSource type="worksheet">
    <worksheetSource ref="A4:AJ64" sheet="matriz"/>
  </cacheSource>
  <cacheFields count="36">
    <cacheField name="DEPENDENCIA 1" numFmtId="0">
      <sharedItems containsBlank="1" count="12">
        <s v="DIRECCIÓN DISTRITAL DE DOCTRINA Y ASUNTOS NORMATIVOS"/>
        <s v="DIRECCIÓN DISTRITAL DE POLÍTICA E INFORMÁTICA JURÍDICA"/>
        <s v="OFICINA DE TECNOLOGÍAS DE LA INFORMACIÓN Y LAS COMUNICACIONES "/>
        <s v="DIRECCIÓN DISTRITAL DE INSPECCIÓN, VIGILANCIA Y CONTROL DE PERSONAS JURÍDICAS SIN ÁNIMO DE LUCRO"/>
        <s v="DIRECCIÓN DISTRITAL DE ASUNTOS DISCIPLINARIOS"/>
        <s v="DIRECCIÓN DE GESTIÓN CORPORATIVA"/>
        <s v="DESPACHO SECRETARÍA JURÍDICA"/>
        <s v="OFICINA ASESORA DE PLANEACIÓN"/>
        <s v="DIRECCIÓN DISTRITAL DE DEFENSA JUDICIAL Y PREVENCIÓN DEL DAÑO ANTIJURÍDICO"/>
        <s v="SUBSECRETARÍA JURÍDICA DISTRITAL"/>
        <s v="OFICINA DE CONTROL INTERNO"/>
        <m/>
      </sharedItems>
    </cacheField>
    <cacheField name="PLAN " numFmtId="0">
      <sharedItems containsBlank="1" count="3">
        <s v="ACCIÓN"/>
        <s v="GESTIÓN"/>
        <m/>
      </sharedItems>
    </cacheField>
    <cacheField name="NOMBRE_DEL_INDICADOR" numFmtId="0">
      <sharedItems containsBlank="1" count="54">
        <s v="422 NÚMERO DE DÍAS PROMEDIO UTILIZADO PARA LA EXPEDICIÓN DE CONCEPTOS"/>
        <s v="423 NÚMERO DE ESTUDIOS JURÍDICOS, REALIZADOS EN TEMAS DE INTERÉS PARA EL DISTRITO CAPITAL"/>
        <s v="424 NÚMERO DE SISTEMAS DE INFORMACIÓN JURÍDICOS CON DESARROLLO, SOPORTE Y MANTENIMIENTO"/>
        <s v="425 NÚMERO DE EVENTOS DE ORIENTACIÓN JURÍDICA DESARROLLADOS"/>
        <s v="426 NÚMERO DE CIUDADANOS ORIENTADOS EN DERECHOS Y OBLIGACIONES DE LAS ENTIDADES SIN ÁNIMO DE LUCRO - ESAL"/>
        <s v="427 PORCENTAJE DE PERCEPCIÓN DE LOS SERVICIOS PRESTADOS A ENTIDADES SIN ÁNIMO DE LUCRO - ESAL"/>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SIGNACIÓN DE REQUERIMIENTOS A TRAVÉS DEL SDQS"/>
        <s v="AVANCE DEL DOCUMENTO TÉCNICO PARA LA FORMULACIÓN DE POLÍTICA DE IVC EN EL DISTRITO CAPITAL"/>
        <s v="AVANCE EN EL FORTALECIMIENTO DE UN CANAL  DE COMUNICACIÓN QUE OPTIMICE LA ATENCIÓN A LA CIUDADANÍA"/>
        <s v="AVANCE EN LA ACTUALIZACIÓN DEL SOFTWARE ADMINISTRATIVO Y MISIONAL"/>
        <s v="AVANCE EN LA HERRAMIENTA DE SEGUIMIENTO Y CONTROL A CONDUCTAS DISCIPLINARIAS CON MAYOR INCIDENCIA"/>
        <s v="CONSTRUCCIÓN Y PUESTA EN FUNCIONAMIENTO DEL COMITÉ DE DOCTRINA."/>
        <s v="PORCENTAJE DE CUMPLIMIENTO DEL PLAN DE COMUNICACIONES DE LA SECRETARÍA JURÍDICA DISTRITAL"/>
        <s v="AVANCE EN LA ESTRATEGIA ORIENTADA A MEJORAR LAS PRÁCTICAS DE GESTIÓN INSTITUCIONAL"/>
        <s v="DOCUMENTO PARA LA CONSTRUCCIÓN DE LA HERRAMIENTA TECNOLÓGICA"/>
        <s v="NÚMERO DE ENTIDADES DISTRITALES CON SEGUIMIENTO A LA INFORMACIÓN REGISTRADA EN SIPROJ"/>
        <s v="PORCENTAJE DE EFICIENCIA FISCAL EN LA DEFENSA JUDICIAL DE LOS INTERESES DEL DISTRITO CAPITAL"/>
        <s v="EJECUCIÓN DEL PROYECTO DE INVERSIÓN CON CÓDIGO 7501"/>
        <s v="DIRECTRICES O PROYECTOS NORMATIVOS ELABORADOS DE REPRESENTACIÓN JUDICIAL Y EXTRAJUDICIAL PARA LA ADMINISTRACIÓN DISTRITAL"/>
        <s v="AVANCE EN LA PROPUESTA DE MEJORA CONTINUA DE LA DIRECCIÓN DE GESTIÓN CORPORATIVA ELABORADA"/>
        <s v="ENTREGA DEL COMPENDIO DE DOCTRINA JURÍDICA"/>
        <s v="ESTRATEGIA PARA LA OPTIMIZACIÓN DEL SIPEJ"/>
        <s v="ESTRATEGIAS DE POSICIONAMIENTO ESTRUCTURADAS POR LA OAP"/>
        <s v="ÉXITO PROCESAL EN EL DISTRITO CAPITAL"/>
        <s v="GESTIÓN DE RECURSOS PRESUPUESTALES"/>
        <s v="IMPLEMENTACIÓN DE LA HERRAMIENTA DE SEGUIMIENTO DE LA DDDAN"/>
        <s v="IMPLEMENTACIÓN DE UN MODELO DE GESTIÓN DEL TALENTO HUMANO."/>
        <s v="IMPLEMENTACIÓN DEL MODELO DE GESTIÓN DOCUMENTAL DE LA SECRETARÍA JURÍDICA DISTRITAL"/>
        <s v="IMPLEMENTACIÓN DEL SISTEMA INTEGRADO DE GESTIÓN DE LA SECRETARÍA JURÍDICA"/>
        <s v="INCORPORACIÓN DE LA NORMATIVIDAD A REGIMEN LEGAL"/>
        <s v="INFORMES DE SEGUIMIENTO DE LA GESTIÓN DE LA SJD BAJO LA HERRAMIENTA BSC"/>
        <s v="LINEAMIENTOS NORMATIVOS EXPEDIDOS Y PUBLICADOS EN REGIMEN LEGAL"/>
        <s v="METODOLOGÍA DE VERIFICACIÓN DE LA IMPLEMENTACIÓN Y ACTUALIZACIÓN DEL S.I.D. 3"/>
        <s v="NIVEL DE SATISFACCIÓN DE LA GESTIÓN DEL TALENTO HUMANO EN LA SJD"/>
        <s v="PORCENTAJE DE CUMPLIMIENTO DEL PLAN ANUAL DE AUDITORIA"/>
        <s v="NUMERO DE SEGUIMIENTOS AL PLAN DE MEJORAMIENTO."/>
        <s v="PERCEPCIÓN FAVORABLE DE LA COORDINACIÓN JURÍDICA DISTRITAL SUPERIOR AL 88%, "/>
        <s v="PORCENTAJE DE AVANCE EN EL  IMPLEMENTACIÓN  DE LA INFRAESTRUCTURA TECNOLÓGICA QUE SOPORTA LOS SISTEMAS DE INFORMACIÓN JURÍDICOS"/>
        <s v="PROCESOS ADMINISTRATIVOS SANCIONATORIOS TERMINADOS"/>
        <s v="PORCENTAJE DE PROCESOS JUDICIALES Y EXTRAJUDICIALES DE LA D.D.D.J. REPRESENTADOS JURÍDICAMENTE"/>
        <s v="REQUERIMIENTOS JURÍDICOS GESTIONADOS EN LOS TIEMPOS ESTABLECIDOS."/>
        <s v="SERVICIOS ADMINISTRATIVOS GESTIONADOS"/>
        <s v="PORCENTAJE DE ACTOS ADMINISTRATIVOS PUBLICADOS, COMUNICADOS Y/O NOTIFICADOS "/>
        <s v="SOLICITUDES DE CONTRATACIÓN TRAMITADAS SATISFACTORIAMENTE"/>
        <s v="PORCENTAJE DE CUMPLIMIENTO PARA LA CONSTRUCCIÓN DE LA PLATAFORMA ESTRATÉGICA DE LA SJD"/>
        <s v="AVANCE EN LA IMPLEMENTACIÓN DE LA ARQUITECTURA EMPRESARIAL EN LA SJD"/>
        <s v="AVANCE EN LA IMPLEMENTACIÓN DE LA ARQUITECTURA EMPRESARIAL TIC EN LA SJD"/>
        <s v="NIVEL DE IMPLEMENTACIÓN DE HERRAMIENTAS DE GESTIÓN Y ADMINISTRATIVAS"/>
        <s v="PORCENTAJE DE ADECUACIÓN Y DOTACIÓN DE LA SECRETARÍA JURÍDICA DISTRITAL PARA LA SJD"/>
        <m/>
        <s v="AVANCE EN EL FORTALECMIENTO DE UN CANAL  DE COMUNICACIÓN QUE OPTIMICE LA ATENCIÓN A LA CIUDADANÍA" u="1"/>
      </sharedItems>
    </cacheField>
    <cacheField name="IMPERATIVO" numFmtId="0">
      <sharedItems containsBlank="1"/>
    </cacheField>
    <cacheField name="PROCESO" numFmtId="0">
      <sharedItems containsBlank="1" count="17">
        <s v="GESTIÓN NORMATIVA Y CONCEPTUAL"/>
        <s v="GESTIÓN JURÍDICA DISTRITAL"/>
        <s v="GESTIÓN DE TIC"/>
        <s v="INSPECCIÓN VIGILANCIA Y CONTROL ESAL"/>
        <s v="GESTIÓN DISCIPLINARIA DISTRITAL"/>
        <s v="ATENCIÓN A LA CIUDADANÍA"/>
        <s v="GESTIÓN DE LAS COMUNICACIONES"/>
        <s v="PLANEACIÓN Y MEJORA CONTINUA"/>
        <s v="GESTIÓN JUDICIAL Y EXTRAJUDICIAL DEL DISTRITO"/>
        <s v="GESTIÓN FINANCIERA"/>
        <s v="GESTIÓN DEL TALENTO HUMANO"/>
        <s v="GESTIÓN DOCUMENTAL"/>
        <s v="EVALUACIÓN INDEPENDIENTE"/>
        <s v="GESTIÓN ADMINISTRATIVA"/>
        <s v="NOTIFICACIONES"/>
        <s v="GESTIÓN CONTRACTUAL"/>
        <m/>
      </sharedItems>
    </cacheField>
    <cacheField name="DEPENDENCIA" numFmtId="0">
      <sharedItems containsBlank="1"/>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63" maxValue="2"/>
    </cacheField>
    <cacheField name="Fuente de información línea base" numFmtId="0">
      <sharedItems containsBlank="1"/>
    </cacheField>
    <cacheField name="Anualización" numFmtId="0">
      <sharedItems containsBlank="1" count="5">
        <s v="Decreciente"/>
        <s v="Suma"/>
        <s v="Creciente"/>
        <s v="Constante"/>
        <m/>
      </sharedItems>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ount="13">
        <n v="23"/>
        <n v="2"/>
        <n v="1"/>
        <n v="4"/>
        <n v="400"/>
        <n v="0.86"/>
        <n v="0"/>
        <s v="ND"/>
        <n v="0.82"/>
        <m/>
        <n v="0.1"/>
        <n v="0.88"/>
        <n v="0.03"/>
      </sharedItems>
    </cacheField>
    <cacheField name="PR 2017" numFmtId="0">
      <sharedItems containsBlank="1" containsMixedTypes="1" containsNumber="1" minValue="0" maxValue="2000" count="26">
        <n v="22.7"/>
        <n v="5"/>
        <n v="1"/>
        <n v="14"/>
        <n v="600"/>
        <n v="0.86099999999999999"/>
        <n v="2"/>
        <n v="2000"/>
        <n v="0.3"/>
        <n v="0.35"/>
        <n v="0.6"/>
        <n v="0.82"/>
        <n v="0.95"/>
        <m/>
        <s v="ND"/>
        <n v="0.9"/>
        <n v="0.25"/>
        <n v="0.5"/>
        <n v="8"/>
        <n v="0.4"/>
        <s v="finalizado"/>
        <n v="0.88"/>
        <n v="0.17"/>
        <n v="0.8"/>
        <n v="0.1"/>
        <n v="0" u="1"/>
      </sharedItems>
    </cacheField>
    <cacheField name="PR 2018" numFmtId="0">
      <sharedItems containsBlank="1" containsMixedTypes="1" containsNumber="1" minValue="0" maxValue="4000" count="26">
        <n v="22.5"/>
        <n v="6"/>
        <n v="2"/>
        <n v="10"/>
        <n v="800"/>
        <n v="0.86499999999999999"/>
        <n v="4000"/>
        <n v="1"/>
        <n v="0.6"/>
        <s v="CUMPLIDA"/>
        <n v="0.35"/>
        <n v="0.4"/>
        <n v="0"/>
        <n v="0.82"/>
        <n v="0.95"/>
        <m/>
        <n v="0.92"/>
        <n v="0.75"/>
        <n v="0.3"/>
        <n v="4"/>
        <n v="8"/>
        <n v="0.91"/>
        <s v="finalizado"/>
        <n v="0.88"/>
        <n v="0.8"/>
        <n v="3" u="1"/>
      </sharedItems>
    </cacheField>
    <cacheField name="PR 2019" numFmtId="0">
      <sharedItems containsBlank="1" containsMixedTypes="1" containsNumber="1" minValue="0" maxValue="4000"/>
    </cacheField>
    <cacheField name="PR 2020" numFmtId="0">
      <sharedItems containsBlank="1" containsMixedTypes="1" containsNumber="1" minValue="0" maxValue="2000"/>
    </cacheField>
    <cacheField name="EJE 2016" numFmtId="0">
      <sharedItems containsBlank="1" containsMixedTypes="1" containsNumber="1" minValue="0" maxValue="402" count="16">
        <n v="15"/>
        <n v="2"/>
        <n v="0.3"/>
        <n v="4"/>
        <n v="402"/>
        <n v="0.87"/>
        <n v="0"/>
        <n v="1"/>
        <s v="ND"/>
        <n v="0.9"/>
        <m/>
        <n v="0.89"/>
        <n v="0.03"/>
        <n v="0.01"/>
        <n v="0.5"/>
        <n v="0.63" u="1"/>
      </sharedItems>
    </cacheField>
    <cacheField name="EJE 2017" numFmtId="0">
      <sharedItems containsBlank="1" containsMixedTypes="1" containsNumber="1" minValue="0" maxValue="2426" count="28">
        <n v="21.9"/>
        <n v="5"/>
        <n v="1.7"/>
        <n v="14"/>
        <n v="663"/>
        <n v="0.91300000000000003"/>
        <n v="2"/>
        <n v="2426"/>
        <n v="1"/>
        <n v="0.3"/>
        <n v="0.35"/>
        <n v="0.6"/>
        <n v="0.89"/>
        <n v="0.98"/>
        <n v="7"/>
        <m/>
        <s v="ND"/>
        <n v="0.87270000000000003"/>
        <n v="0.76890000000000003"/>
        <n v="0.25"/>
        <n v="0.5"/>
        <n v="9"/>
        <n v="0.39999999999999997"/>
        <n v="0.9"/>
        <n v="0.94569999999999999"/>
        <n v="0.14000000000000001"/>
        <n v="0.1"/>
        <n v="0" u="1"/>
      </sharedItems>
    </cacheField>
    <cacheField name="EJE 2018" numFmtId="0">
      <sharedItems containsBlank="1" containsMixedTypes="1" containsNumber="1" minValue="0" maxValue="12"/>
    </cacheField>
    <cacheField name="EJE 2019" numFmtId="0">
      <sharedItems containsNonDate="0" containsString="0" containsBlank="1"/>
    </cacheField>
    <cacheField name="EJE 2020"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OnLoad="1" refreshedBy="Sonia Yaneth Arevalo Bonilla" refreshedDate="43403.502903009263" createdVersion="6" refreshedVersion="6" minRefreshableVersion="3" recordCount="68">
  <cacheSource type="worksheet">
    <worksheetSource ref="B4:AV72" sheet="matriz"/>
  </cacheSource>
  <cacheFields count="47">
    <cacheField name="PLAN " numFmtId="0">
      <sharedItems containsBlank="1" count="3">
        <s v="ACCIÓN"/>
        <s v="GESTIÓN"/>
        <m/>
      </sharedItems>
    </cacheField>
    <cacheField name="NOMBRE_DEL_INDICADOR" numFmtId="0">
      <sharedItems containsBlank="1" count="94">
        <s v="422 NÚMERO DE DÍAS PROMEDIO UTILIZADO PARA LA EXPEDICIÓN DE CONCEPTOS"/>
        <s v="423 NÚMERO DE ESTUDIOS JURÍDICOS, REALIZADOS EN TEMAS DE INTERÉS PARA EL DISTRITO CAPITAL"/>
        <s v="424 NÚMERO DE SISTEMAS DE INFORMACIÓN JURÍDICOS CON DESARROLLO, SOPORTE Y MANTENIMIENTO"/>
        <s v="425 NÚMERO DE EVENTOS DE ORIENTACIÓN JURÍDICA DESARROLLADOS"/>
        <s v="426 NÚMERO DE CIUDADANOS ORIENTADOS EN DERECHOS Y OBLIGACIONES DE LAS ENTIDADES SIN ÁNIMO DE LUCRO - ESAL"/>
        <s v="427 PORCENTAJE DE PERCEPCIÓN DE LOS SERVICIOS PRESTADOS A ENTIDADES SIN ÁNIMO DE LUCRO - ESAL"/>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PORCENTAJE DE ASIGNACIÓN DE REQUERIMIENTOS A TRAVÉS DEL SDQS"/>
        <s v="AVANCE DEL DOCUMENTO TÉCNICO PARA LA FORMULACIÓN DE POLÍTICA DE IVC EN EL DISTRITO CAPITAL"/>
        <s v="AVANCE EN EL FORTALECMIENTO DE UN CANAL  DE COMUNICACIÓN QUE OPTIMICE LA ATENCIÓN A LA CIUDADANÍA"/>
        <s v="AVANCE EN LA ACTUALIZACIÓN DEL SOFTWARE ADMINISTRATIVO Y MISIONAL"/>
        <s v="AVANCE EN LA HERRAMIENTA DE SEGUIMIENTO Y CONTROL A LAS DIRECTIVAS EN MATERIA DISCIPLINARIA. "/>
        <s v="CONSTRUCCIÓN Y PUESTA EN FUNCIONAMIENTO DEL COMITÉ DE DOCTRINA."/>
        <s v="PORCENTAJE DE CUMPLIMIENTO DEL PLAN DE COMUNICACIONES DE LA SECRETARÍA JURÍDICA DISTRITAL"/>
        <s v="PORCENTAJE DE AVANCE EN LA ESTRATEGIA ORIENTADA A MEJORAR LAS PRÁCTICAS DE GESTIÓN INSTITUCIONAL"/>
        <s v="DOCUMENTO PARA LA CONSTRUCCIÓN DE LA HERRAMIENTA TECNOLÓGICA"/>
        <s v="ENTIDADES DISTRITALES CON SEGUIMIENTO A LA INFORMACIÓN REGISTRADA EN SIPROJ"/>
        <s v="PORCENTAJE DE EFICIENCIA FISCAL EN LA DEFENSA JUDICIAL DE LOS INTERESES DEL DISTRITO CAPITAL"/>
        <s v="EJECUCIÓN DEL PROYECTO DE INVERSIÓN CON CÓDIGO 7501"/>
        <s v="DIRECTRICES O PROYECTOS NORMATIVOS ELABORADOS DE REPRESENTACIÓN JUDICIAL Y EXTRAJUDICIAL PARA LA ADMINISTRACIÓN DISTRITAL"/>
        <s v="AVANCE EN LA PROPUESTA DE MEJORA CONTINUA DE LA DIRECCIÓN DE GESTIÓN CORPORATIVA ELABORADA"/>
        <s v="ENTREGA DEL COMPENDIO DE DOCTRINA JURÍDICA"/>
        <s v="ESTRATEGIA PARA LA OPTIMIZACIÓN DEL SIPEJ"/>
        <s v="PORCENTAJE DE AVANCE EN EL DISEÑO DE ESTRATEGIAS DE POSICIONAMIENTO PROPUESTAS POR LA OAP DE LA SJD"/>
        <s v="ÉXITO PROCESAL EN EL DISTRITO CAPITAL"/>
        <s v="PORCENTAJE DE EJECUCIÓN DE LOS RECURSOS DE FUNCIONAMIENTO "/>
        <s v="IMPLEMENTACIÓN DE LA HERRAMIENTA DE SEGUIMIENTO DE LA DDDAN"/>
        <s v="PORCENTAJE DE AVANCE EN IMPLEMENTACIÓN DEL MODELO DE GESTIÓN DEL TALENTO HUMANO."/>
        <s v="IMPLEMENTACIÓN DEL MODELO DE GESTIÓN DOCUMENTAL DE LA SECRETARÍA JURÍDICA DISTRITAL"/>
        <s v="PORCENTAJE DE IMPLEMENTACIÓN DEL SISTEMA INTEGRADO DE GESTIÓN DE LA SECRETARÍA JURÍDICA"/>
        <s v="INCORPORACIÓN DE LA NORMATIVIDAD A REGIMEN LEGAL"/>
        <s v="NÚMERO DE INFORMES DE SEGUIMIENTO DE LA GESTIÓN DE LA SJD BAJO LA HERRAMIENTA BSC PRESENTADOS "/>
        <s v="LINEAMIENTOS NORMATIVOS EXPEDIDOS Y PUBLICADOS EN REGIMEN LEGAL"/>
        <s v="PORCENTAJE DE QUEJAS DISCIPLINARIAS RADICADAS EN LA DIRECCIÓN DISTRITAL DE ASUNTOS DISCIPLINARIOS "/>
        <s v="AVANCE EN LA METODOLOGÍA DE VERIFICACIÓN Y ACTUALIZACIÓN DEL S.I.D. 3"/>
        <s v="NIVEL DE SATISFACCIÓN DE LA GESTIÓN DEL TALENTO HUMANO EN LA SJD"/>
        <s v="PORCENTAJE DE CUMPLIMIENTO DEL PLAN ANUAL DE AUDITORIA"/>
        <s v="NUMERO DE SEGUIMIENTOS AL PLAN DE MEJORAMIENTO."/>
        <s v="PERCEPCIÓN FAVORABLE DE LA COORDINACIÓN JURÍDICA DISTRITAL SUPERIOR AL 88%"/>
        <s v="AVANCE EN EL  IMPLEMENTACIÓN  DE LA INFRAESTRUCTURA TECNOLÓGICA QUE SOPORTA LOS SISTEMAS DE INFORMACIÓN JURÍDICOS"/>
        <s v="PROCESOS ADMINISTRATIVOS SANCIONATORIOS TERMINADOS"/>
        <s v="PROCESOS JUDICIALES Y EXTRAJUDICIALES DE LA D.D.D.J. REPRESENTADOS JURÍDICAMENTE"/>
        <s v="REQUERIMIENTOS JURÍDICOS GESTIONADOS EN LOS TIEMPOS ESTABLECIDOS"/>
        <s v="PORCENTAJE SERVICIOS ADMINISTRATIVOS GESTIONADOS"/>
        <s v="PORCENTAJE DE ACTOS ADMINISTRATIVOS PUBLICADOS, COMUNICADOS Y/O NOTIFICADOS "/>
        <s v="NUMERO DE SOLICITUDES DE CONTRATACIÓN TRAMITADAS"/>
        <s v="PORCENTAJE DE CUMPLIMIENTO PARA LA CONSTRUCCIÓN DE LA PLATAFORMA ESTRATÉGICA DE LA SJD"/>
        <s v="PORCENTAJE DE AVANCE EN LA IMPLEMENTACIÓN DE LA ARQUITECTURA EMPRESARIAL EN LA SJD"/>
        <s v="PORCENTAJE DE AVANCE EN EL  IMPLEMENTACIÓN  DE LA INFRAESTRUCTURA TECNOLÓGICA QUE SOPORTA LOS SISTEMAS DE INFORMACIÓN JURÍDICOS"/>
        <s v="AVANCE EN LA IMPLEMENTACIÓN DE LAS HERRAMIENTAS DE GESTIÓN Y ADMINISTRATIVAS"/>
        <s v="AVANCE DE ADECUACIÓN Y DOTACIÓN DE LA SECRETARÍA JURÍDICA DISTRITAL PARA LA SJD"/>
        <s v="AVANCE EN LA CONSTRUCCIÓN Y PUESTA EN FUNCIONAMIENTO DEL ESPACIO DE DIÁLOGO JURÍDICO."/>
        <s v="MODELO DE GERENCIA JURÍDICA "/>
        <m/>
        <s v="AVANCE EN LA IMPLEMENTACIÓN DE LA ARQUITECTURA EMPRESARIAL TIC EN LA SJD" u="1"/>
        <s v="PORCENTAJE DE AVANCE EN EL  DESARROLLO, SOPORTE Y MANTENIMIENTO  DE LOS SISTEMAS DE INFORMACIÓN JURÍDICOS" u="1"/>
        <s v="AVANCE EN LA HERRAMIENTA DE SEGUIMIENTO Y CONTROL A CONDUCTAS DISCIPLINARIAS CON MAYOR INCIDENCIA" u="1"/>
        <s v="AVANCE EN LA ACTUALIZACIÓN DE LA INFRAESTRUCTURA HW SW COM" u="1"/>
        <s v="REQUERIMIENTOS JURÍDICOS GESTIONADOS EN LOS TIEMPOS ESTABLECIDOS." u="1"/>
        <s v="ENTREGA DE LA PROPUESTA DE MEJORA CONTINUA DE LA DIRECCIÓN DE GESTIÓN CORPORATIVA" u="1"/>
        <s v="GESTIÓN CONTRACTUAL" u="1"/>
        <s v="EFICIENCIA FISCAL EN LA DEFENSA JUDICIAL DE LOS INTERESES DEL DISTRITO CAPITAL" u="1"/>
        <s v="PORCENTAJE DE EJECUCIÓN DE LOS RECURSOS DE FUNCIONAMIENTO" u="1"/>
        <s v="ELABORACIÓN DE LINEAMIENTOS ORIENTADOS A LA MEJORA DE LAS PRÁCTICAS DE CONTRATACIÓN EN EL DISTRITO CAPITAL" u="1"/>
        <s v="INFORMES DE SEGUIMIENTO DE LA GESTIÓN DE LA SJD BAJO LA HERRAMIENTA BSC" u="1"/>
        <s v="AVANCE EN LA IMPLEMENTACIÓN DE LA ARQUITECTURA EMPRESARIAL EN LA SJD" u="1"/>
        <s v="PORCENTAJE DE ADECUACIÓN Y DOTACIÓN DE LA SECRETARÍA JURÍDICA DISTRITAL PARA LA SJD" u="1"/>
        <s v="PORCENTAJE DE  QUEJAS DISCIPLINARIAS RADICADAS EN LA DIRECCIÓN DISTRITAL DE ASUNTOS DISCIPLINARIOS " u="1"/>
        <s v="ASIGNACIÓN DE REQUERIMIENTOS A TRAVÉS DEL SDQS" u="1"/>
        <s v="NIVEL DE IMPLEMENTACIÓN DE HERRAMIENTAS DE GESTIÓN Y ADMINISTRATIVAS" u="1"/>
        <s v="METODOLOGÍA DE VERIFICACIÓN DE LA IMPLEMENTACIÓN Y ACTUALIZACIÓN DEL S.I.D." u="1"/>
        <s v="CUMPLIMIENTO DEL PLAN DE COMUNICACIONES DE LA SECRETARÍA JURÍDICA DISTRITAL" u="1"/>
        <s v="AVANCE EN LA ESTRATEGIA ORIENTADA A MEJORAR LAS PRÁCTICAS DE GESTIÓN INSTITUCIONAL" u="1"/>
        <s v="IMPLEMENTACIÓN DEL SISTEMA INTEGRADO DE GESTIÓN DE LA SECRETARÍA JURÍDICA" u="1"/>
        <s v="NÚMERO DE ENTIDADES DISTRITALES CON SEGUIMIENTO A LA INFORMACIÓN REGISTRADA EN SIPROJ" u="1"/>
        <s v="AVANCE EN EL FORTALECIMIENTO DE UN CANAL  DE COMUNICACIÓN QUE OPTIMICE LA ATENCIÓN A LA CIUDADANÍA" u="1"/>
        <s v="AVANCE EN EL FORTALECOMIENTO DE UN CANAL  DE COMUNICACIÓN QUE OPTIMICE LA ATENCIÓN A LA CIUDADANÍA" u="1"/>
        <s v="NUMERO DE AUDITORÍAS REALIZADAS EN LA VIGENCIA." u="1"/>
        <s v="ESTRATEGIAS DE POSICIONAMIENTO ESTRUCTURADAS POR LA OAP" u="1"/>
        <s v="DOCUMENTOS DE ANÁLISIS ORIENTADOS A LA PREVENCIÓN DE DAÑO ANTIJURÍDICO" u="1"/>
        <s v="SOLICITUDES DE CONTRATACIÓN TRAMITADAS SATISFACTORIAMENTE" u="1"/>
        <s v="SERVICIOS ADMINISTRATIVOS GESTIONADOS" u="1"/>
        <s v="DISEÑO DE UNA ESTRATEGIA QUE MEJORE LA GESTIÓN INSTITUCIONAL EN LA SJD" u="1"/>
        <s v="GESTIÓN DE RECURSOS PRESUPUESTALES" u="1"/>
        <s v="PORCENTAJE DE PROCESOS JUDICIALES Y EXTRAJUDICIALES DE LA D.D.D.J. REPRESENTADOS JURÍDICAMENTE" u="1"/>
        <s v="IMPLEMENTACIÓN DE UN MODELO DE GESTIÓN DEL TALENTO HUMANO." u="1"/>
        <s v="PERCEPCIÓN FAVORABLE DE LA COORDINACIÓN JURÍDICA DISTRITAL SUPERIOR AL 88%, " u="1"/>
        <s v="PERCEPCIÓN FAVORABLE POR PARTE DE LOS USUARIOS SOBRE LA COORDINACIÓN JURÍDICA DEL DISTRITO CAPITAL" u="1"/>
        <s v="CERTIFICACIÓN DE LA ENTIDAD" u="1"/>
        <s v="METODOLOGÍA DE VERIFICACIÓN DE LA IMPLEMENTACIÓN Y ACTUALIZACIÓN DEL S.I.D. 3" u="1"/>
        <s v="IMPLEMENTACIÓN DE LA HERRAMIENTA DE SEGUIMIENTO Y CONTROL A CONDUCTAS CON MAYOR INCIDENCIA DISICIPLINARIA" u="1"/>
        <s v="PORCENTAJE  DE SERVICIOS ADMINISTRATIVOS GESTIONADOS" u="1"/>
      </sharedItems>
    </cacheField>
    <cacheField name="IMPERATIVO" numFmtId="0">
      <sharedItems containsBlank="1"/>
    </cacheField>
    <cacheField name="PROCESO" numFmtId="0">
      <sharedItems containsBlank="1"/>
    </cacheField>
    <cacheField name="DEPENDENCIA" numFmtId="0">
      <sharedItems containsBlank="1"/>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63" maxValue="2"/>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2000"/>
    </cacheField>
    <cacheField name="EJE 2016" numFmtId="0">
      <sharedItems containsBlank="1" containsMixedTypes="1" containsNumber="1" minValue="0" maxValue="402"/>
    </cacheField>
    <cacheField name="EJE 2017" numFmtId="0">
      <sharedItems containsBlank="1" containsMixedTypes="1" containsNumber="1" minValue="0.1" maxValue="2426"/>
    </cacheField>
    <cacheField name="EJE 2018" numFmtId="0">
      <sharedItems containsBlank="1" containsMixedTypes="1" containsNumber="1" minValue="0" maxValue="3803"/>
    </cacheField>
    <cacheField name="EJE 2019" numFmtId="0">
      <sharedItems containsNonDate="0" containsString="0" containsBlank="1"/>
    </cacheField>
    <cacheField name="EJE 2020" numFmtId="0">
      <sharedItems containsNonDate="0" containsString="0" containsBlank="1"/>
    </cacheField>
    <cacheField name="1er trim" numFmtId="0">
      <sharedItems containsBlank="1" containsMixedTypes="1" containsNumber="1" minValue="0" maxValue="22.5"/>
    </cacheField>
    <cacheField name="2do trim" numFmtId="0">
      <sharedItems containsString="0" containsBlank="1" containsNumber="1" minValue="0" maxValue="750"/>
    </cacheField>
    <cacheField name="3er trim" numFmtId="0">
      <sharedItems containsBlank="1" containsMixedTypes="1" containsNumber="1" minValue="0" maxValue="1750"/>
    </cacheField>
    <cacheField name="4to trim" numFmtId="0">
      <sharedItems containsString="0" containsBlank="1" containsNumber="1" minValue="0" maxValue="1500"/>
    </cacheField>
    <cacheField name="EJE 1er trim" numFmtId="0">
      <sharedItems containsBlank="1" containsMixedTypes="1" containsNumber="1" minValue="0" maxValue="12"/>
    </cacheField>
    <cacheField name="EJE 2do trim" numFmtId="0">
      <sharedItems containsBlank="1" containsMixedTypes="1" containsNumber="1" minValue="0" maxValue="865"/>
    </cacheField>
    <cacheField name="EJE 3er trim" numFmtId="0">
      <sharedItems containsBlank="1" containsMixedTypes="1" containsNumber="1" minValue="0" maxValue="2938"/>
    </cacheField>
    <cacheField name="EJE 4to trim" numFmtId="0">
      <sharedItems containsNonDate="0" containsString="0" containsBlank="1"/>
    </cacheField>
    <cacheField name="1er Trimestre" numFmtId="0">
      <sharedItems containsBlank="1" longText="1"/>
    </cacheField>
    <cacheField name="2do Trimestre" numFmtId="0">
      <sharedItems containsBlank="1" longText="1"/>
    </cacheField>
    <cacheField name="3er Trimestre" numFmtId="0">
      <sharedItems containsBlank="1" longText="1"/>
    </cacheField>
    <cacheField name="4to Trimestre"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Sonia Yaneth Arevalo Bonilla" refreshedDate="43403.50290324074" createdVersion="6" refreshedVersion="6" minRefreshableVersion="3" recordCount="95">
  <cacheSource type="worksheet">
    <worksheetSource ref="B4:BD99" sheet="matriz"/>
  </cacheSource>
  <cacheFields count="60">
    <cacheField name="PLAN " numFmtId="0">
      <sharedItems containsBlank="1"/>
    </cacheField>
    <cacheField name="NOMBRE_DEL_INDICADOR" numFmtId="0">
      <sharedItems containsBlank="1" count="80">
        <s v="422 NÚMERO DE DÍAS PROMEDIO UTILIZADO PARA LA EXPEDICIÓN DE CONCEPTOS"/>
        <s v="423 NÚMERO DE ESTUDIOS JURÍDICOS, REALIZADOS EN TEMAS DE INTERÉS PARA EL DISTRITO CAPITAL"/>
        <s v="424 NÚMERO DE SISTEMAS DE INFORMACIÓN JURÍDICOS CON DESARROLLO, SOPORTE Y MANTENIMIENTO"/>
        <s v="425 NÚMERO DE EVENTOS DE ORIENTACIÓN JURÍDICA DESARROLLADOS"/>
        <s v="426 NÚMERO DE CIUDADANOS ORIENTADOS EN DERECHOS Y OBLIGACIONES DE LAS ENTIDADES SIN ÁNIMO DE LUCRO - ESAL"/>
        <s v="427 PORCENTAJE DE PERCEPCIÓN DE LOS SERVICIOS PRESTADOS A ENTIDADES SIN ÁNIMO DE LUCRO - ESAL"/>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PORCENTAJE DE ASIGNACIÓN DE REQUERIMIENTOS A TRAVÉS DEL SDQS"/>
        <s v="AVANCE DEL DOCUMENTO TÉCNICO PARA LA FORMULACIÓN DE POLÍTICA DE IVC EN EL DISTRITO CAPITAL"/>
        <s v="AVANCE EN EL FORTALECMIENTO DE UN CANAL  DE COMUNICACIÓN QUE OPTIMICE LA ATENCIÓN A LA CIUDADANÍA"/>
        <s v="AVANCE EN LA ACTUALIZACIÓN DEL SOFTWARE ADMINISTRATIVO Y MISIONAL"/>
        <s v="AVANCE EN LA HERRAMIENTA DE SEGUIMIENTO Y CONTROL A LAS DIRECTIVAS EN MATERIA DISCIPLINARIA. "/>
        <s v="CONSTRUCCIÓN Y PUESTA EN FUNCIONAMIENTO DEL COMITÉ DE DOCTRINA."/>
        <s v="PORCENTAJE DE CUMPLIMIENTO DEL PLAN DE COMUNICACIONES DE LA SECRETARÍA JURÍDICA DISTRITAL"/>
        <s v="PORCENTAJE DE AVANCE EN LA ESTRATEGIA ORIENTADA A MEJORAR LAS PRÁCTICAS DE GESTIÓN INSTITUCIONAL"/>
        <s v="DOCUMENTO PARA LA CONSTRUCCIÓN DE LA HERRAMIENTA TECNOLÓGICA"/>
        <s v="ENTIDADES DISTRITALES CON SEGUIMIENTO A LA INFORMACIÓN REGISTRADA EN SIPROJ"/>
        <s v="PORCENTAJE DE EFICIENCIA FISCAL EN LA DEFENSA JUDICIAL DE LOS INTERESES DEL DISTRITO CAPITAL"/>
        <s v="EJECUCIÓN DEL PROYECTO DE INVERSIÓN CON CÓDIGO 7501"/>
        <s v="DIRECTRICES O PROYECTOS NORMATIVOS ELABORADOS DE REPRESENTACIÓN JUDICIAL Y EXTRAJUDICIAL PARA LA ADMINISTRACIÓN DISTRITAL"/>
        <s v="AVANCE EN LA PROPUESTA DE MEJORA CONTINUA DE LA DIRECCIÓN DE GESTIÓN CORPORATIVA ELABORADA"/>
        <s v="ENTREGA DEL COMPENDIO DE DOCTRINA JURÍDICA"/>
        <s v="ESTRATEGIA PARA LA OPTIMIZACIÓN DEL SIPEJ"/>
        <s v="PORCENTAJE DE AVANCE EN EL DISEÑO DE ESTRATEGIAS DE POSICIONAMIENTO PROPUESTAS POR LA OAP DE LA SJD"/>
        <s v="ÉXITO PROCESAL EN EL DISTRITO CAPITAL"/>
        <s v="PORCENTAJE DE EJECUCIÓN DE LOS RECURSOS DE FUNCIONAMIENTO "/>
        <s v="IMPLEMENTACIÓN DE LA HERRAMIENTA DE SEGUIMIENTO DE LA DDDAN"/>
        <s v="PORCENTAJE DE AVANCE EN IMPLEMENTACIÓN DEL MODELO DE GESTIÓN DEL TALENTO HUMANO."/>
        <s v="IMPLEMENTACIÓN DEL MODELO DE GESTIÓN DOCUMENTAL DE LA SECRETARÍA JURÍDICA DISTRITAL"/>
        <s v="PORCENTAJE DE IMPLEMENTACIÓN DEL SISTEMA INTEGRADO DE GESTIÓN DE LA SECRETARÍA JURÍDICA"/>
        <s v="INCORPORACIÓN DE LA NORMATIVIDAD A REGIMEN LEGAL"/>
        <s v="NÚMERO DE INFORMES DE SEGUIMIENTO DE LA GESTIÓN DE LA SJD BAJO LA HERRAMIENTA BSC PRESENTADOS "/>
        <s v="LINEAMIENTOS NORMATIVOS EXPEDIDOS Y PUBLICADOS EN REGIMEN LEGAL"/>
        <s v="PORCENTAJE DE QUEJAS DISCIPLINARIAS RADICADAS EN LA DIRECCIÓN DISTRITAL DE ASUNTOS DISCIPLINARIOS "/>
        <s v="AVANCE EN LA METODOLOGÍA DE VERIFICACIÓN Y ACTUALIZACIÓN DEL S.I.D. 3"/>
        <s v="NIVEL DE SATISFACCIÓN DE LA GESTIÓN DEL TALENTO HUMANO EN LA SJD"/>
        <s v="PORCENTAJE DE CUMPLIMIENTO DEL PLAN ANUAL DE AUDITORIA"/>
        <s v="NUMERO DE SEGUIMIENTOS AL PLAN DE MEJORAMIENTO."/>
        <s v="PERCEPCIÓN FAVORABLE DE LA COORDINACIÓN JURÍDICA DISTRITAL SUPERIOR AL 88%"/>
        <s v="AVANCE EN EL  IMPLEMENTACIÓN  DE LA INFRAESTRUCTURA TECNOLÓGICA QUE SOPORTA LOS SISTEMAS DE INFORMACIÓN JURÍDICOS"/>
        <s v="PROCESOS ADMINISTRATIVOS SANCIONATORIOS TERMINADOS"/>
        <s v="PROCESOS JUDICIALES Y EXTRAJUDICIALES DE LA D.D.D.J. REPRESENTADOS JURÍDICAMENTE"/>
        <s v="REQUERIMIENTOS JURÍDICOS GESTIONADOS EN LOS TIEMPOS ESTABLECIDOS"/>
        <s v="PORCENTAJE SERVICIOS ADMINISTRATIVOS GESTIONADOS"/>
        <s v="PORCENTAJE DE ACTOS ADMINISTRATIVOS PUBLICADOS, COMUNICADOS Y/O NOTIFICADOS "/>
        <s v="NUMERO DE SOLICITUDES DE CONTRATACIÓN TRAMITADAS"/>
        <s v="PORCENTAJE DE CUMPLIMIENTO PARA LA CONSTRUCCIÓN DE LA PLATAFORMA ESTRATÉGICA DE LA SJD"/>
        <s v="PORCENTAJE DE AVANCE EN LA IMPLEMENTACIÓN DE LA ARQUITECTURA EMPRESARIAL EN LA SJD"/>
        <s v="PORCENTAJE DE AVANCE EN EL  IMPLEMENTACIÓN  DE LA INFRAESTRUCTURA TECNOLÓGICA QUE SOPORTA LOS SISTEMAS DE INFORMACIÓN JURÍDICOS"/>
        <s v="AVANCE EN LA IMPLEMENTACIÓN DE LAS HERRAMIENTAS DE GESTIÓN Y ADMINISTRATIVAS"/>
        <s v="AVANCE DE ADECUACIÓN Y DOTACIÓN DE LA SECRETARÍA JURÍDICA DISTRITAL PARA LA SJD"/>
        <s v="AVANCE EN LA CONSTRUCCIÓN Y PUESTA EN FUNCIONAMIENTO DEL ESPACIO DE DIÁLOGO JURÍDICO."/>
        <s v="MODELO DE GERENCIA JURÍDICA "/>
        <m/>
        <s v="AVANCE EN LA IMPLEMENTACIÓN DE LA ARQUITECTURA EMPRESARIAL TIC EN LA SJD" u="1"/>
        <s v="AVANCE EN LA HERRAMIENTA DE SEGUIMIENTO Y CONTROL A CONDUCTAS DISCIPLINARIAS CON MAYOR INCIDENCIA" u="1"/>
        <s v="AVANCE EN LA ACTUALIZACIÓN DE LA INFRAESTRUCTURA HW SW COM" u="1"/>
        <s v="REQUERIMIENTOS JURÍDICOS GESTIONADOS EN LOS TIEMPOS ESTABLECIDOS." u="1"/>
        <s v="INFORMES DE SEGUIMIENTO DE LA GESTIÓN DE LA SJD BAJO LA HERRAMIENTA BSC" u="1"/>
        <s v="AVANCE EN LA IMPLEMENTACIÓN DE LA ARQUITECTURA EMPRESARIAL EN LA SJD" u="1"/>
        <s v="PORCENTAJE DE ADECUACIÓN Y DOTACIÓN DE LA SECRETARÍA JURÍDICA DISTRITAL PARA LA SJD" u="1"/>
        <s v="ASIGNACIÓN DE REQUERIMIENTOS A TRAVÉS DEL SDQS" u="1"/>
        <s v="NIVEL DE IMPLEMENTACIÓN DE HERRAMIENTAS DE GESTIÓN Y ADMINISTRATIVAS" u="1"/>
        <s v="AVANCE EN LA ESTRATEGIA ORIENTADA A MEJORAR LAS PRÁCTICAS DE GESTIÓN INSTITUCIONAL" u="1"/>
        <s v="IMPLEMENTACIÓN DEL SISTEMA INTEGRADO DE GESTIÓN DE LA SECRETARÍA JURÍDICA" u="1"/>
        <s v="NÚMERO DE ENTIDADES DISTRITALES CON SEGUIMIENTO A LA INFORMACIÓN REGISTRADA EN SIPROJ" u="1"/>
        <s v="AVANCE EN EL FORTALECIMIENTO DE UN CANAL  DE COMUNICACIÓN QUE OPTIMICE LA ATENCIÓN A LA CIUDADANÍA" u="1"/>
        <s v="AVANCE EN EL FORTALECOMIENTO DE UN CANAL  DE COMUNICACIÓN QUE OPTIMICE LA ATENCIÓN A LA CIUDADANÍA" u="1"/>
        <s v="ESTRATEGIAS DE POSICIONAMIENTO ESTRUCTURADAS POR LA OAP" u="1"/>
        <s v="SOLICITUDES DE CONTRATACIÓN TRAMITADAS SATISFACTORIAMENTE" u="1"/>
        <s v="SERVICIOS ADMINISTRATIVOS GESTIONADOS" u="1"/>
        <s v="GESTIÓN DE RECURSOS PRESUPUESTALES" u="1"/>
        <s v="PORCENTAJE DE PROCESOS JUDICIALES Y EXTRAJUDICIALES DE LA D.D.D.J. REPRESENTADOS JURÍDICAMENTE" u="1"/>
        <s v="IMPLEMENTACIÓN DE UN MODELO DE GESTIÓN DEL TALENTO HUMANO." u="1"/>
        <s v="PERCEPCIÓN FAVORABLE DE LA COORDINACIÓN JURÍDICA DISTRITAL SUPERIOR AL 88%, " u="1"/>
        <s v="PERCEPCIÓN FAVORABLE POR PARTE DE LOS USUARIOS SOBRE LA COORDINACIÓN JURÍDICA DEL DISTRITO CAPITAL" u="1"/>
        <s v="CERTIFICACIÓN DE LA ENTIDAD" u="1"/>
        <s v="METODOLOGÍA DE VERIFICACIÓN DE LA IMPLEMENTACIÓN Y ACTUALIZACIÓN DEL S.I.D. 3" u="1"/>
      </sharedItems>
    </cacheField>
    <cacheField name="IMPERATIVO" numFmtId="0">
      <sharedItems containsBlank="1" count="7">
        <s v="OPTIMIZACIÓN DE PROCESOS"/>
        <s v="POSICIONAMIENTO COMO ENTE RECTOR"/>
        <s v="MODERNIZACIÓN DE SISTEMAS DE INFORMACIÓN. "/>
        <s v="RESPALDO JURÍDICO QUE GENERA CONFIANZA. "/>
        <m/>
        <s v="OPTIMIZACIÓN DE PROCESOS." u="1"/>
        <s v="XXXXXXXXXX" u="1"/>
      </sharedItems>
    </cacheField>
    <cacheField name="PROCESO" numFmtId="0">
      <sharedItems containsBlank="1"/>
    </cacheField>
    <cacheField name="DEPENDENCIA" numFmtId="0">
      <sharedItems containsBlank="1"/>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63" maxValue="2"/>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2000"/>
    </cacheField>
    <cacheField name="EJE 2016" numFmtId="0">
      <sharedItems containsBlank="1" containsMixedTypes="1" containsNumber="1" minValue="0" maxValue="402" count="16">
        <n v="15"/>
        <n v="2"/>
        <n v="0.3"/>
        <n v="4"/>
        <n v="402"/>
        <n v="0.87"/>
        <n v="0"/>
        <n v="1"/>
        <s v="ND"/>
        <n v="0.9"/>
        <m/>
        <n v="0.89"/>
        <n v="0.03"/>
        <n v="0.01"/>
        <n v="0.5"/>
        <n v="0.63" u="1"/>
      </sharedItems>
    </cacheField>
    <cacheField name="EJE 2017" numFmtId="0">
      <sharedItems containsBlank="1" containsMixedTypes="1" containsNumber="1" minValue="0" maxValue="2426" count="45">
        <n v="21.9"/>
        <n v="5"/>
        <n v="1.7"/>
        <n v="14"/>
        <n v="663"/>
        <n v="0.91300000000000003"/>
        <n v="2"/>
        <n v="2426"/>
        <n v="1"/>
        <n v="0.3"/>
        <n v="0.35"/>
        <n v="0.6"/>
        <n v="0.89"/>
        <n v="0.98"/>
        <n v="7"/>
        <m/>
        <s v="ND"/>
        <n v="0.87270000000000003"/>
        <n v="0.76890000000000003"/>
        <n v="0.25"/>
        <n v="0.5"/>
        <n v="9"/>
        <n v="0.39999999999999997"/>
        <n v="0.9"/>
        <n v="0.94569999999999999"/>
        <n v="0.14000000000000001"/>
        <n v="0.1"/>
        <n v="0" u="1"/>
        <n v="0.87" u="1"/>
        <n v="94.49" u="1"/>
        <n v="0.60000000000000009" u="1"/>
        <n v="0.7" u="1"/>
        <n v="0.94489999999999996" u="1"/>
        <n v="6" u="1"/>
        <n v="0.33" u="1"/>
        <n v="0.4965" u="1"/>
        <n v="345" u="1"/>
        <n v="0.94" u="1"/>
        <n v="0.15" u="1"/>
        <n v="0.4" u="1"/>
        <n v="0.15000000000000002" u="1"/>
        <n v="18.5" u="1"/>
        <n v="0.88829999999999998" u="1"/>
        <n v="0.126" u="1"/>
        <n v="0.66" u="1"/>
      </sharedItems>
    </cacheField>
    <cacheField name="EJE 2018" numFmtId="0">
      <sharedItems containsBlank="1" containsMixedTypes="1" containsNumber="1" minValue="0" maxValue="3803" count="63">
        <n v="13.5"/>
        <n v="3"/>
        <n v="1"/>
        <n v="6"/>
        <n v="819"/>
        <n v="0"/>
        <n v="2"/>
        <n v="3803"/>
        <n v="0.49"/>
        <s v="CUMPLIDA"/>
        <n v="0.54999999999999993"/>
        <n v="0.30000000000000004"/>
        <n v="0.75"/>
        <n v="0.65"/>
        <s v="CUMPLIDO"/>
        <n v="0.88"/>
        <n v="0.82"/>
        <m/>
        <n v="0.4"/>
        <n v="0.85"/>
        <n v="0.5"/>
        <s v="ARMONIZADO"/>
        <n v="0.24000000000000002"/>
        <n v="0.25"/>
        <n v="11"/>
        <n v="0.6"/>
        <n v="0.70720000000000005"/>
        <n v="0.87"/>
        <n v="0.16999999999999998"/>
        <n v="0.61"/>
        <n v="0.21000000000000002"/>
        <n v="0.03"/>
        <n v="0.52"/>
        <n v="7" u="1"/>
        <n v="0.36" u="1"/>
        <n v="0.95" u="1"/>
        <n v="865" u="1"/>
        <n v="0.44999999999999996" u="1"/>
        <n v="3.0000000000000001E-3" u="1"/>
        <n v="0.41799999999999998" u="1"/>
        <n v="0.02" u="1"/>
        <n v="0.35" u="1"/>
        <n v="385" u="1"/>
        <n v="22.3" u="1"/>
        <n v="0.13" u="1"/>
        <n v="0.15" u="1"/>
        <n v="12" u="1"/>
        <n v="0.86880000000000002" u="1"/>
        <n v="0.04" u="1"/>
        <n v="0.05" u="1"/>
        <n v="0.78" u="1"/>
        <n v="0.86" u="1"/>
        <n v="0.3" u="1"/>
        <n v="4" u="1"/>
        <n v="0.16700000000000001" u="1"/>
        <n v="0.1" u="1"/>
        <n v="0.22999999999999998" u="1"/>
        <n v="0.14000000000000001" u="1"/>
        <n v="0.89" u="1"/>
        <n v="0.16" u="1"/>
        <n v="0.2" u="1"/>
        <n v="0.94" u="1"/>
        <n v="777" u="1"/>
      </sharedItems>
    </cacheField>
    <cacheField name="EJE 2019" numFmtId="0">
      <sharedItems containsNonDate="0" containsString="0" containsBlank="1" containsNumber="1" containsInteger="1" minValue="0" maxValue="2" count="3">
        <m/>
        <n v="0" u="1"/>
        <n v="2" u="1"/>
      </sharedItems>
    </cacheField>
    <cacheField name="EJE 2020" numFmtId="0">
      <sharedItems containsNonDate="0" containsString="0" containsBlank="1" containsNumber="1" containsInteger="1" minValue="0" maxValue="1" count="3">
        <m/>
        <n v="0" u="1"/>
        <n v="1" u="1"/>
      </sharedItems>
    </cacheField>
    <cacheField name="1er trim" numFmtId="0">
      <sharedItems containsBlank="1" containsMixedTypes="1" containsNumber="1" minValue="0" maxValue="22.5"/>
    </cacheField>
    <cacheField name="2do trim" numFmtId="0">
      <sharedItems containsString="0" containsBlank="1" containsNumber="1" minValue="0" maxValue="750"/>
    </cacheField>
    <cacheField name="3er trim" numFmtId="0">
      <sharedItems containsBlank="1" containsMixedTypes="1" containsNumber="1" minValue="0" maxValue="1750"/>
    </cacheField>
    <cacheField name="4to trim" numFmtId="0">
      <sharedItems containsString="0" containsBlank="1" containsNumber="1" minValue="0" maxValue="1500"/>
    </cacheField>
    <cacheField name="EJE 1er trim" numFmtId="0">
      <sharedItems containsBlank="1" containsMixedTypes="1" containsNumber="1" minValue="0" maxValue="12"/>
    </cacheField>
    <cacheField name="EJE 2do trim" numFmtId="0">
      <sharedItems containsBlank="1" containsMixedTypes="1" containsNumber="1" minValue="0" maxValue="865"/>
    </cacheField>
    <cacheField name="EJE 3er trim" numFmtId="0">
      <sharedItems containsBlank="1" containsMixedTypes="1" containsNumber="1" minValue="0" maxValue="2938"/>
    </cacheField>
    <cacheField name="EJE 4to trim" numFmtId="0">
      <sharedItems containsNonDate="0" containsString="0" containsBlank="1"/>
    </cacheField>
    <cacheField name="1er Trimestre" numFmtId="0">
      <sharedItems containsBlank="1" longText="1"/>
    </cacheField>
    <cacheField name="2do Trimestre" numFmtId="0">
      <sharedItems containsBlank="1" longText="1"/>
    </cacheField>
    <cacheField name="3er Trimestre" numFmtId="0">
      <sharedItems containsBlank="1" longText="1"/>
    </cacheField>
    <cacheField name="4to Trimestre" numFmtId="0">
      <sharedItems containsBlank="1"/>
    </cacheField>
    <cacheField name="rad1" numFmtId="0">
      <sharedItems containsBlank="1"/>
    </cacheField>
    <cacheField name="rad2" numFmtId="0">
      <sharedItems containsBlank="1"/>
    </cacheField>
    <cacheField name="rad3" numFmtId="0">
      <sharedItems containsNonDate="0" containsString="0" containsBlank="1"/>
    </cacheField>
    <cacheField name="rad4" numFmtId="0">
      <sharedItems containsNonDate="0" containsString="0" containsBlank="1"/>
    </cacheField>
    <cacheField name="OBSERVACIONES" numFmtId="0">
      <sharedItems containsBlank="1"/>
    </cacheField>
    <cacheField name="VERSIÓN " numFmtId="0">
      <sharedItems containsBlank="1"/>
    </cacheField>
    <cacheField name="Linea Base" numFmtId="0">
      <sharedItems containsBlank="1"/>
    </cacheField>
    <cacheField name="Fuente de información" numFmtId="0">
      <sharedItems containsBlank="1"/>
    </cacheField>
    <cacheField name="% DE CUMPL AÑO" numFmtId="0" formula="'EJE 2016'/'PR 2016'" databaseField="0"/>
    <cacheField name="%2017" numFmtId="0" formula="'EJE 2017'/'PR 2017'" databaseField="0"/>
    <cacheField name="% CUMPL 2018" numFmtId="0" formula="'EJE 2018'/'PR 2018'" databaseField="0"/>
    <cacheField name="% CUMPL 2019" numFmtId="0" formula="'EJE 2019'/#NAME?" databaseField="0"/>
    <cacheField name="% CUMPL 2020" numFmtId="0" formula="'EJE 2020'/'PR 2020'" databaseField="0"/>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Sonia Yaneth Arevalo Bonilla" refreshedDate="43403.502903587963" createdVersion="6" refreshedVersion="6" minRefreshableVersion="3" recordCount="73">
  <cacheSource type="worksheet">
    <worksheetSource ref="B4:BE77" sheet="matriz"/>
  </cacheSource>
  <cacheFields count="56">
    <cacheField name="PLAN " numFmtId="0">
      <sharedItems containsBlank="1" count="3">
        <s v="ACCIÓN"/>
        <s v="GESTIÓN"/>
        <m/>
      </sharedItems>
    </cacheField>
    <cacheField name="NOMBRE_DEL_INDICADOR" numFmtId="0">
      <sharedItems containsBlank="1" count="59">
        <s v="422 NÚMERO DE DÍAS PROMEDIO UTILIZADO PARA LA EXPEDICIÓN DE CONCEPTOS"/>
        <s v="423 NÚMERO DE ESTUDIOS JURÍDICOS, REALIZADOS EN TEMAS DE INTERÉS PARA EL DISTRITO CAPITAL"/>
        <s v="424 NÚMERO DE SISTEMAS DE INFORMACIÓN JURÍDICOS CON DESARROLLO, SOPORTE Y MANTENIMIENTO"/>
        <s v="425 NÚMERO DE EVENTOS DE ORIENTACIÓN JURÍDICA DESARROLLADOS"/>
        <s v="426 NÚMERO DE CIUDADANOS ORIENTADOS EN DERECHOS Y OBLIGACIONES DE LAS ENTIDADES SIN ÁNIMO DE LUCRO - ESAL"/>
        <s v="427 PORCENTAJE DE PERCEPCIÓN DE LOS SERVICIOS PRESTADOS A ENTIDADES SIN ÁNIMO DE LUCRO - ESAL"/>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PORCENTAJE DE ASIGNACIÓN DE REQUERIMIENTOS A TRAVÉS DEL SDQS"/>
        <s v="AVANCE DEL DOCUMENTO TÉCNICO PARA LA FORMULACIÓN DE POLÍTICA DE IVC EN EL DISTRITO CAPITAL"/>
        <s v="AVANCE EN EL FORTALECMIENTO DE UN CANAL  DE COMUNICACIÓN QUE OPTIMICE LA ATENCIÓN A LA CIUDADANÍA"/>
        <s v="AVANCE EN LA ACTUALIZACIÓN DEL SOFTWARE ADMINISTRATIVO Y MISIONAL"/>
        <s v="AVANCE EN LA HERRAMIENTA DE SEGUIMIENTO Y CONTROL A LAS DIRECTIVAS EN MATERIA DISCIPLINARIA. "/>
        <s v="CONSTRUCCIÓN Y PUESTA EN FUNCIONAMIENTO DEL COMITÉ DE DOCTRINA."/>
        <s v="PORCENTAJE DE CUMPLIMIENTO DEL PLAN DE COMUNICACIONES DE LA SECRETARÍA JURÍDICA DISTRITAL"/>
        <s v="PORCENTAJE DE AVANCE EN LA ESTRATEGIA ORIENTADA A MEJORAR LAS PRÁCTICAS DE GESTIÓN INSTITUCIONAL"/>
        <s v="DOCUMENTO PARA LA CONSTRUCCIÓN DE LA HERRAMIENTA TECNOLÓGICA"/>
        <s v="ENTIDADES DISTRITALES CON SEGUIMIENTO A LA INFORMACIÓN REGISTRADA EN SIPROJ"/>
        <s v="PORCENTAJE DE EFICIENCIA FISCAL EN LA DEFENSA JUDICIAL DE LOS INTERESES DEL DISTRITO CAPITAL"/>
        <s v="EJECUCIÓN DEL PROYECTO DE INVERSIÓN CON CÓDIGO 7501"/>
        <s v="DIRECTRICES O PROYECTOS NORMATIVOS ELABORADOS DE REPRESENTACIÓN JUDICIAL Y EXTRAJUDICIAL PARA LA ADMINISTRACIÓN DISTRITAL"/>
        <s v="AVANCE EN LA PROPUESTA DE MEJORA CONTINUA DE LA DIRECCIÓN DE GESTIÓN CORPORATIVA ELABORADA"/>
        <s v="ENTREGA DEL COMPENDIO DE DOCTRINA JURÍDICA"/>
        <s v="ESTRATEGIA PARA LA OPTIMIZACIÓN DEL SIPEJ"/>
        <s v="PORCENTAJE DE AVANCE EN EL DISEÑO DE ESTRATEGIAS DE POSICIONAMIENTO PROPUESTAS POR LA OAP DE LA SJD"/>
        <s v="ÉXITO PROCESAL EN EL DISTRITO CAPITAL"/>
        <s v="PORCENTAJE DE EJECUCIÓN DE LOS RECURSOS DE FUNCIONAMIENTO "/>
        <s v="IMPLEMENTACIÓN DE LA HERRAMIENTA DE SEGUIMIENTO DE LA DDDAN"/>
        <s v="PORCENTAJE DE AVANCE EN IMPLEMENTACIÓN DEL MODELO DE GESTIÓN DEL TALENTO HUMANO."/>
        <s v="IMPLEMENTACIÓN DEL MODELO DE GESTIÓN DOCUMENTAL DE LA SECRETARÍA JURÍDICA DISTRITAL"/>
        <s v="PORCENTAJE DE IMPLEMENTACIÓN DEL SISTEMA INTEGRADO DE GESTIÓN DE LA SECRETARÍA JURÍDICA"/>
        <s v="INCORPORACIÓN DE LA NORMATIVIDAD A REGIMEN LEGAL"/>
        <s v="NÚMERO DE INFORMES DE SEGUIMIENTO DE LA GESTIÓN DE LA SJD BAJO LA HERRAMIENTA BSC PRESENTADOS "/>
        <s v="LINEAMIENTOS NORMATIVOS EXPEDIDOS Y PUBLICADOS EN REGIMEN LEGAL"/>
        <s v="PORCENTAJE DE QUEJAS DISCIPLINARIAS RADICADAS EN LA DIRECCIÓN DISTRITAL DE ASUNTOS DISCIPLINARIOS "/>
        <s v="AVANCE EN LA METODOLOGÍA DE VERIFICACIÓN Y ACTUALIZACIÓN DEL S.I.D. 3"/>
        <s v="NIVEL DE SATISFACCIÓN DE LA GESTIÓN DEL TALENTO HUMANO EN LA SJD"/>
        <s v="PORCENTAJE DE CUMPLIMIENTO DEL PLAN ANUAL DE AUDITORIA"/>
        <s v="NUMERO DE SEGUIMIENTOS AL PLAN DE MEJORAMIENTO."/>
        <s v="PERCEPCIÓN FAVORABLE DE LA COORDINACIÓN JURÍDICA DISTRITAL SUPERIOR AL 88%"/>
        <s v="AVANCE EN EL  IMPLEMENTACIÓN  DE LA INFRAESTRUCTURA TECNOLÓGICA QUE SOPORTA LOS SISTEMAS DE INFORMACIÓN JURÍDICOS"/>
        <s v="PROCESOS ADMINISTRATIVOS SANCIONATORIOS TERMINADOS"/>
        <s v="PROCESOS JUDICIALES Y EXTRAJUDICIALES DE LA D.D.D.J. REPRESENTADOS JURÍDICAMENTE"/>
        <s v="REQUERIMIENTOS JURÍDICOS GESTIONADOS EN LOS TIEMPOS ESTABLECIDOS"/>
        <s v="PORCENTAJE SERVICIOS ADMINISTRATIVOS GESTIONADOS"/>
        <s v="PORCENTAJE DE ACTOS ADMINISTRATIVOS PUBLICADOS, COMUNICADOS Y/O NOTIFICADOS "/>
        <s v="NUMERO DE SOLICITUDES DE CONTRATACIÓN TRAMITADAS"/>
        <s v="PORCENTAJE DE CUMPLIMIENTO PARA LA CONSTRUCCIÓN DE LA PLATAFORMA ESTRATÉGICA DE LA SJD"/>
        <s v="PORCENTAJE DE AVANCE EN LA IMPLEMENTACIÓN DE LA ARQUITECTURA EMPRESARIAL EN LA SJD"/>
        <s v="PORCENTAJE DE AVANCE EN EL  IMPLEMENTACIÓN  DE LA INFRAESTRUCTURA TECNOLÓGICA QUE SOPORTA LOS SISTEMAS DE INFORMACIÓN JURÍDICOS"/>
        <s v="AVANCE EN LA IMPLEMENTACIÓN DE LAS HERRAMIENTAS DE GESTIÓN Y ADMINISTRATIVAS"/>
        <s v="AVANCE DE ADECUACIÓN Y DOTACIÓN DE LA SECRETARÍA JURÍDICA DISTRITAL PARA LA SJD"/>
        <s v="AVANCE EN LA CONSTRUCCIÓN Y PUESTA EN FUNCIONAMIENTO DEL ESPACIO DE DIÁLOGO JURÍDICO."/>
        <s v="MODELO DE GERENCIA JURÍDICA "/>
        <m/>
        <s v="AVANCE EN LA IMPLEMENTACIÓN DE LA ARQUITECTURA EMPRESARIAL TIC EN LA SJD" u="1"/>
        <s v="REQUERIMIENTOS JURÍDICOS GESTIONADOS EN LOS TIEMPOS ESTABLECIDOS." u="1"/>
        <s v="PERCEPCIÓN FAVORABLE POR PARTE DE LOS USUARIOS SOBRE LA COORDINACIÓN JURÍDICA DEL DISTRITO CAPITAL" u="1"/>
      </sharedItems>
    </cacheField>
    <cacheField name="IMPERATIVO" numFmtId="0">
      <sharedItems containsBlank="1"/>
    </cacheField>
    <cacheField name="PROCESO" numFmtId="0">
      <sharedItems containsBlank="1"/>
    </cacheField>
    <cacheField name="DEPENDENCIA" numFmtId="0">
      <sharedItems containsBlank="1" count="12">
        <s v="DIRECCIÓN DISTRITAL DE DOCTRINA Y ASUNTOS NORMATIVOS"/>
        <s v="DIRECCIÓN DISTRITAL DE POLÍTICA E INFORMÁTICA JURÍDICA"/>
        <s v="OFICINA DE TECNOLOGÍAS DE LA INFORMACIÓN Y LAS COMUNICACIONES "/>
        <s v="DIRECCIÓN DISTRITAL DE INSPECCIÓN, VIGILANCIA Y CONTROL DE PERSONAS JURÍDICAS SIN ÁNIMO DE LUCRO"/>
        <s v="DIRECCIÓN DISTRITAL DE ASUNTOS DISCIPLINARIOS"/>
        <s v="DIRECCIÓN DE GESTIÓN CORPORATIVA"/>
        <s v="DESPACHO SECRETARÍA JURÍDICA"/>
        <s v="OFICINA ASESORA DE PLANEACIÓN"/>
        <s v="DIRECCIÓN DISTRITAL DE DEFENSA JUDICIAL Y PREVENCIÓN DEL DAÑO ANTIJURÍDICO"/>
        <s v="SUBSECRETARÍA JURÍDICA DISTRITAL"/>
        <s v="OFICINA DE CONTROL INTERNO"/>
        <m/>
      </sharedItems>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63" maxValue="2"/>
    </cacheField>
    <cacheField name="Fuente de información línea base" numFmtId="0">
      <sharedItems containsBlank="1"/>
    </cacheField>
    <cacheField name="Anualización" numFmtId="0">
      <sharedItems containsBlank="1" count="5">
        <s v="Decreciente"/>
        <s v="Suma"/>
        <s v="Creciente"/>
        <s v="Constante"/>
        <m/>
      </sharedItems>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2000"/>
    </cacheField>
    <cacheField name="EJE 2016" numFmtId="0">
      <sharedItems containsBlank="1" containsMixedTypes="1" containsNumber="1" minValue="0" maxValue="402"/>
    </cacheField>
    <cacheField name="EJE 2017" numFmtId="0">
      <sharedItems containsBlank="1" containsMixedTypes="1" containsNumber="1" minValue="0.1" maxValue="2426"/>
    </cacheField>
    <cacheField name="EJE 2018" numFmtId="0">
      <sharedItems containsBlank="1" containsMixedTypes="1" containsNumber="1" minValue="0" maxValue="3803"/>
    </cacheField>
    <cacheField name="EJE 2019" numFmtId="0">
      <sharedItems containsNonDate="0" containsString="0" containsBlank="1"/>
    </cacheField>
    <cacheField name="EJE 2020" numFmtId="0">
      <sharedItems containsNonDate="0" containsString="0" containsBlank="1"/>
    </cacheField>
    <cacheField name="1er trim" numFmtId="0">
      <sharedItems containsBlank="1" containsMixedTypes="1" containsNumber="1" minValue="0" maxValue="22.5"/>
    </cacheField>
    <cacheField name="2do trim" numFmtId="0">
      <sharedItems containsString="0" containsBlank="1" containsNumber="1" minValue="0" maxValue="750"/>
    </cacheField>
    <cacheField name="3er trim" numFmtId="0">
      <sharedItems containsBlank="1" containsMixedTypes="1" containsNumber="1" minValue="0" maxValue="1750"/>
    </cacheField>
    <cacheField name="4to trim" numFmtId="0">
      <sharedItems containsString="0" containsBlank="1" containsNumber="1" minValue="0" maxValue="1500"/>
    </cacheField>
    <cacheField name="EJE 1er trim" numFmtId="0">
      <sharedItems containsBlank="1" containsMixedTypes="1" containsNumber="1" minValue="0" maxValue="12"/>
    </cacheField>
    <cacheField name="EJE 2do trim" numFmtId="0">
      <sharedItems containsBlank="1" containsMixedTypes="1" containsNumber="1" minValue="0" maxValue="865"/>
    </cacheField>
    <cacheField name="EJE 3er trim" numFmtId="0">
      <sharedItems containsBlank="1" containsMixedTypes="1" containsNumber="1" minValue="0" maxValue="2938"/>
    </cacheField>
    <cacheField name="EJE 4to trim" numFmtId="0">
      <sharedItems containsNonDate="0" containsString="0" containsBlank="1"/>
    </cacheField>
    <cacheField name="1er Trimestre" numFmtId="0">
      <sharedItems containsBlank="1" longText="1"/>
    </cacheField>
    <cacheField name="2do Trimestre" numFmtId="0">
      <sharedItems containsBlank="1" longText="1"/>
    </cacheField>
    <cacheField name="3er Trimestre" numFmtId="0">
      <sharedItems containsBlank="1" longText="1"/>
    </cacheField>
    <cacheField name="4to Trimestre" numFmtId="0">
      <sharedItems containsBlank="1"/>
    </cacheField>
    <cacheField name="rad1" numFmtId="0">
      <sharedItems containsBlank="1"/>
    </cacheField>
    <cacheField name="rad2" numFmtId="0">
      <sharedItems containsBlank="1"/>
    </cacheField>
    <cacheField name="rad3" numFmtId="0">
      <sharedItems containsNonDate="0" containsString="0" containsBlank="1"/>
    </cacheField>
    <cacheField name="rad4" numFmtId="0">
      <sharedItems containsNonDate="0" containsString="0" containsBlank="1"/>
    </cacheField>
    <cacheField name="OBSERVACIONES" numFmtId="0">
      <sharedItems containsBlank="1"/>
    </cacheField>
    <cacheField name="VERSIÓN " numFmtId="0">
      <sharedItems containsBlank="1"/>
    </cacheField>
    <cacheField name="Linea Base" numFmtId="0">
      <sharedItems containsBlank="1"/>
    </cacheField>
    <cacheField name="Fuente de información" numFmtId="0">
      <sharedItems containsBlank="1"/>
    </cacheField>
    <cacheField name="FINALIZADA 1_x000a_CUMPLIDA 2" numFmtId="0">
      <sharedItems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Sonia Yaneth Arevalo Bonilla" refreshedDate="43403.502903819448" createdVersion="6" refreshedVersion="6" minRefreshableVersion="3" recordCount="53">
  <cacheSource type="worksheet">
    <worksheetSource ref="A4:BE57" sheet="matriz"/>
  </cacheSource>
  <cacheFields count="57">
    <cacheField name="DEPENDENCIA 1" numFmtId="0">
      <sharedItems/>
    </cacheField>
    <cacheField name="PLAN " numFmtId="0">
      <sharedItems/>
    </cacheField>
    <cacheField name="NOMBRE_DEL_INDICADOR" numFmtId="0">
      <sharedItems count="56">
        <s v="422 NÚMERO DE DÍAS PROMEDIO UTILIZADO PARA LA EXPEDICIÓN DE CONCEPTOS"/>
        <s v="423 NÚMERO DE ESTUDIOS JURÍDICOS, REALIZADOS EN TEMAS DE INTERÉS PARA EL DISTRITO CAPITAL"/>
        <s v="424 NÚMERO DE SISTEMAS DE INFORMACIÓN JURÍDICOS CON DESARROLLO, SOPORTE Y MANTENIMIENTO"/>
        <s v="425 NÚMERO DE EVENTOS DE ORIENTACIÓN JURÍDICA DESARROLLADOS"/>
        <s v="426 NÚMERO DE CIUDADANOS ORIENTADOS EN DERECHOS Y OBLIGACIONES DE LAS ENTIDADES SIN ÁNIMO DE LUCRO - ESAL"/>
        <s v="427 PORCENTAJE DE PERCEPCIÓN DE LOS SERVICIOS PRESTADOS A ENTIDADES SIN ÁNIMO DE LUCRO - ESAL"/>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PORCENTAJE DE ASIGNACIÓN DE REQUERIMIENTOS A TRAVÉS DEL SDQS"/>
        <s v="AVANCE DEL DOCUMENTO TÉCNICO PARA LA FORMULACIÓN DE POLÍTICA DE IVC EN EL DISTRITO CAPITAL"/>
        <s v="AVANCE EN EL FORTALECMIENTO DE UN CANAL  DE COMUNICACIÓN QUE OPTIMICE LA ATENCIÓN A LA CIUDADANÍA"/>
        <s v="AVANCE EN LA ACTUALIZACIÓN DEL SOFTWARE ADMINISTRATIVO Y MISIONAL"/>
        <s v="AVANCE EN LA HERRAMIENTA DE SEGUIMIENTO Y CONTROL A LAS DIRECTIVAS EN MATERIA DISCIPLINARIA. "/>
        <s v="CONSTRUCCIÓN Y PUESTA EN FUNCIONAMIENTO DEL COMITÉ DE DOCTRINA."/>
        <s v="PORCENTAJE DE CUMPLIMIENTO DEL PLAN DE COMUNICACIONES DE LA SECRETARÍA JURÍDICA DISTRITAL"/>
        <s v="PORCENTAJE DE AVANCE EN LA ESTRATEGIA ORIENTADA A MEJORAR LAS PRÁCTICAS DE GESTIÓN INSTITUCIONAL"/>
        <s v="DOCUMENTO PARA LA CONSTRUCCIÓN DE LA HERRAMIENTA TECNOLÓGICA"/>
        <s v="ENTIDADES DISTRITALES CON SEGUIMIENTO A LA INFORMACIÓN REGISTRADA EN SIPROJ"/>
        <s v="PORCENTAJE DE EFICIENCIA FISCAL EN LA DEFENSA JUDICIAL DE LOS INTERESES DEL DISTRITO CAPITAL"/>
        <s v="EJECUCIÓN DEL PROYECTO DE INVERSIÓN CON CÓDIGO 7501"/>
        <s v="DIRECTRICES O PROYECTOS NORMATIVOS ELABORADOS DE REPRESENTACIÓN JUDICIAL Y EXTRAJUDICIAL PARA LA ADMINISTRACIÓN DISTRITAL"/>
        <s v="AVANCE EN LA PROPUESTA DE MEJORA CONTINUA DE LA DIRECCIÓN DE GESTIÓN CORPORATIVA ELABORADA"/>
        <s v="ENTREGA DEL COMPENDIO DE DOCTRINA JURÍDICA"/>
        <s v="ESTRATEGIA PARA LA OPTIMIZACIÓN DEL SIPEJ"/>
        <s v="PORCENTAJE DE AVANCE EN EL DISEÑO DE ESTRATEGIAS DE POSICIONAMIENTO PROPUESTAS POR LA OAP DE LA SJD"/>
        <s v="ÉXITO PROCESAL EN EL DISTRITO CAPITAL"/>
        <s v="PORCENTAJE DE EJECUCIÓN DE LOS RECURSOS DE FUNCIONAMIENTO "/>
        <s v="IMPLEMENTACIÓN DE LA HERRAMIENTA DE SEGUIMIENTO DE LA DDDAN"/>
        <s v="PORCENTAJE DE AVANCE EN IMPLEMENTACIÓN DEL MODELO DE GESTIÓN DEL TALENTO HUMANO."/>
        <s v="IMPLEMENTACIÓN DEL MODELO DE GESTIÓN DOCUMENTAL DE LA SECRETARÍA JURÍDICA DISTRITAL"/>
        <s v="PORCENTAJE DE IMPLEMENTACIÓN DEL SISTEMA INTEGRADO DE GESTIÓN DE LA SECRETARÍA JURÍDICA"/>
        <s v="INCORPORACIÓN DE LA NORMATIVIDAD A REGIMEN LEGAL"/>
        <s v="NÚMERO DE INFORMES DE SEGUIMIENTO DE LA GESTIÓN DE LA SJD BAJO LA HERRAMIENTA BSC PRESENTADOS "/>
        <s v="LINEAMIENTOS NORMATIVOS EXPEDIDOS Y PUBLICADOS EN REGIMEN LEGAL"/>
        <s v="PORCENTAJE DE QUEJAS DISCIPLINARIAS RADICADAS EN LA DIRECCIÓN DISTRITAL DE ASUNTOS DISCIPLINARIOS "/>
        <s v="AVANCE EN LA METODOLOGÍA DE VERIFICACIÓN Y ACTUALIZACIÓN DEL S.I.D. 3"/>
        <s v="NIVEL DE SATISFACCIÓN DE LA GESTIÓN DEL TALENTO HUMANO EN LA SJD"/>
        <s v="PORCENTAJE DE CUMPLIMIENTO DEL PLAN ANUAL DE AUDITORIA"/>
        <s v="NUMERO DE SEGUIMIENTOS AL PLAN DE MEJORAMIENTO."/>
        <s v="PERCEPCIÓN FAVORABLE DE LA COORDINACIÓN JURÍDICA DISTRITAL SUPERIOR AL 88%"/>
        <s v="AVANCE EN EL  IMPLEMENTACIÓN  DE LA INFRAESTRUCTURA TECNOLÓGICA QUE SOPORTA LOS SISTEMAS DE INFORMACIÓN JURÍDICOS"/>
        <s v="PROCESOS ADMINISTRATIVOS SANCIONATORIOS TERMINADOS"/>
        <s v="PROCESOS JUDICIALES Y EXTRAJUDICIALES DE LA D.D.D.J. REPRESENTADOS JURÍDICAMENTE"/>
        <s v="REQUERIMIENTOS JURÍDICOS GESTIONADOS EN LOS TIEMPOS ESTABLECIDOS"/>
        <s v="PORCENTAJE SERVICIOS ADMINISTRATIVOS GESTIONADOS"/>
        <s v="PORCENTAJE DE ACTOS ADMINISTRATIVOS PUBLICADOS, COMUNICADOS Y/O NOTIFICADOS "/>
        <s v="NUMERO DE SOLICITUDES DE CONTRATACIÓN TRAMITADAS"/>
        <s v="PORCENTAJE DE CUMPLIMIENTO PARA LA CONSTRUCCIÓN DE LA PLATAFORMA ESTRATÉGICA DE LA SJD"/>
        <s v="PORCENTAJE DE AVANCE EN LA IMPLEMENTACIÓN DE LA ARQUITECTURA EMPRESARIAL EN LA SJD"/>
        <s v="PORCENTAJE DE AVANCE EN EL  IMPLEMENTACIÓN  DE LA INFRAESTRUCTURA TECNOLÓGICA QUE SOPORTA LOS SISTEMAS DE INFORMACIÓN JURÍDICOS"/>
        <s v="AVANCE EN LA IMPLEMENTACIÓN DE LAS HERRAMIENTAS DE GESTIÓN Y ADMINISTRATIVAS"/>
        <s v="AVANCE DE ADECUACIÓN Y DOTACIÓN DE LA SECRETARÍA JURÍDICA DISTRITAL PARA LA SJD"/>
        <s v="AVANCE EN LA IMPLEMENTACIÓN DE LA ARQUITECTURA EMPRESARIAL TIC EN LA SJD" u="1"/>
        <s v="REQUERIMIENTOS JURÍDICOS GESTIONADOS EN LOS TIEMPOS ESTABLECIDOS." u="1"/>
        <s v="PERCEPCIÓN FAVORABLE POR PARTE DE LOS USUARIOS SOBRE LA COORDINACIÓN JURÍDICA DEL DISTRITO CAPITAL" u="1"/>
      </sharedItems>
    </cacheField>
    <cacheField name="IMPERATIVO" numFmtId="0">
      <sharedItems count="4">
        <s v="OPTIMIZACIÓN DE PROCESOS"/>
        <s v="POSICIONAMIENTO COMO ENTE RECTOR"/>
        <s v="MODERNIZACIÓN DE SISTEMAS DE INFORMACIÓN. "/>
        <s v="RESPALDO JURÍDICO QUE GENERA CONFIANZA. "/>
      </sharedItems>
    </cacheField>
    <cacheField name="PROCESO" numFmtId="0">
      <sharedItems containsBlank="1" count="19">
        <s v="GESTIÓN NORMATIVA Y CONCEPTUAL"/>
        <s v="GESTIÓN JURÍDICA DISTRITAL"/>
        <s v="GESTIÓN DE TIC"/>
        <s v="INSPECCIÓN VIGILANCIA Y CONTROL ESAL"/>
        <s v="GESTIÓN DISCIPLINARIA DISTRITAL"/>
        <s v="ATENCIÓN A LA CIUDADANÍA"/>
        <s v="GESTIÓN DE LAS COMUNICACIONES"/>
        <s v="PLANEACIÓN Y MEJORA CONTINUA"/>
        <s v="GESTIÓN JUDICIAL Y EXTRAJUDICIAL DEL DISTRITO"/>
        <s v="GESTIÓN FINANCIERA"/>
        <s v="GESTIÓN DEL TALENTO HUMANO"/>
        <s v="GESTIÓN DOCUMENTAL"/>
        <s v="EVALUACIÓN INDEPENDIENTE"/>
        <s v="GESTIÓN ADMINISTRATIVA"/>
        <s v="NOTIFICACIONES"/>
        <s v="GESTIÓN CONTRACTUAL"/>
        <s v="GESTION DOCUMENTAL"/>
        <s v="GESTION ADMINISTRATIVA"/>
        <m u="1"/>
      </sharedItems>
    </cacheField>
    <cacheField name="DEPENDENCIA" numFmtId="0">
      <sharedItems/>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63" maxValue="2"/>
    </cacheField>
    <cacheField name="Fuente de información línea base" numFmtId="0">
      <sharedItems containsBlank="1"/>
    </cacheField>
    <cacheField name="Anualización" numFmtId="0">
      <sharedItems/>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2000"/>
    </cacheField>
    <cacheField name="EJE 2016" numFmtId="0">
      <sharedItems containsBlank="1" containsMixedTypes="1" containsNumber="1" minValue="0" maxValue="402"/>
    </cacheField>
    <cacheField name="EJE 2017" numFmtId="0">
      <sharedItems containsBlank="1" containsMixedTypes="1" containsNumber="1" minValue="0.1" maxValue="2426"/>
    </cacheField>
    <cacheField name="EJE 2018" numFmtId="0">
      <sharedItems containsBlank="1" containsMixedTypes="1" containsNumber="1" minValue="0" maxValue="3803"/>
    </cacheField>
    <cacheField name="EJE 2019" numFmtId="0">
      <sharedItems containsNonDate="0" containsString="0" containsBlank="1"/>
    </cacheField>
    <cacheField name="EJE 2020" numFmtId="0">
      <sharedItems containsNonDate="0" containsString="0" containsBlank="1"/>
    </cacheField>
    <cacheField name="1er trim" numFmtId="0">
      <sharedItems containsBlank="1" containsMixedTypes="1" containsNumber="1" minValue="0" maxValue="22.5"/>
    </cacheField>
    <cacheField name="2do trim" numFmtId="0">
      <sharedItems containsString="0" containsBlank="1" containsNumber="1" minValue="0" maxValue="750"/>
    </cacheField>
    <cacheField name="3er trim" numFmtId="0">
      <sharedItems containsBlank="1" containsMixedTypes="1" containsNumber="1" minValue="0" maxValue="1750"/>
    </cacheField>
    <cacheField name="4to trim" numFmtId="0">
      <sharedItems containsString="0" containsBlank="1" containsNumber="1" minValue="0" maxValue="1500"/>
    </cacheField>
    <cacheField name="EJE 1er trim" numFmtId="0">
      <sharedItems containsBlank="1" containsMixedTypes="1" containsNumber="1" minValue="0" maxValue="12"/>
    </cacheField>
    <cacheField name="EJE 2do trim" numFmtId="0">
      <sharedItems containsBlank="1" containsMixedTypes="1" containsNumber="1" minValue="0" maxValue="865"/>
    </cacheField>
    <cacheField name="EJE 3er trim" numFmtId="0">
      <sharedItems containsBlank="1" containsMixedTypes="1" containsNumber="1" minValue="0" maxValue="2938"/>
    </cacheField>
    <cacheField name="EJE 4to trim" numFmtId="0">
      <sharedItems containsNonDate="0" containsString="0" containsBlank="1"/>
    </cacheField>
    <cacheField name="1er Trimestre" numFmtId="0">
      <sharedItems containsBlank="1" longText="1"/>
    </cacheField>
    <cacheField name="2do Trimestre" numFmtId="0">
      <sharedItems containsBlank="1" longText="1"/>
    </cacheField>
    <cacheField name="3er Trimestre" numFmtId="0">
      <sharedItems containsBlank="1" longText="1"/>
    </cacheField>
    <cacheField name="4to Trimestre" numFmtId="0">
      <sharedItems containsBlank="1"/>
    </cacheField>
    <cacheField name="rad1" numFmtId="0">
      <sharedItems containsBlank="1"/>
    </cacheField>
    <cacheField name="rad2" numFmtId="0">
      <sharedItems containsBlank="1"/>
    </cacheField>
    <cacheField name="rad3" numFmtId="0">
      <sharedItems containsNonDate="0" containsString="0" containsBlank="1"/>
    </cacheField>
    <cacheField name="rad4" numFmtId="0">
      <sharedItems containsNonDate="0" containsString="0" containsBlank="1"/>
    </cacheField>
    <cacheField name="OBSERVACIONES" numFmtId="0">
      <sharedItems containsBlank="1"/>
    </cacheField>
    <cacheField name="VERSIÓN " numFmtId="0">
      <sharedItems containsBlank="1"/>
    </cacheField>
    <cacheField name="Linea Base" numFmtId="0">
      <sharedItems containsBlank="1"/>
    </cacheField>
    <cacheField name="Fuente de información" numFmtId="0">
      <sharedItems containsBlank="1"/>
    </cacheField>
    <cacheField name="FINALIZADA 1_x000a_CUMPLIDA 2"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0">
  <r>
    <x v="0"/>
    <x v="0"/>
    <x v="0"/>
    <s v="OPTIMIZACIÓN DE PROCESOS"/>
    <x v="0"/>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x v="0"/>
    <s v="Trimestral"/>
    <s v="Eficiencia"/>
    <s v="Secretaria de la DDDAN"/>
    <s v="Contratista de la DDDAN"/>
    <s v="Director(a) de la DDDAN"/>
    <x v="0"/>
    <x v="0"/>
    <x v="0"/>
    <n v="22.3"/>
    <n v="22"/>
    <x v="0"/>
    <x v="0"/>
    <n v="12"/>
    <m/>
    <m/>
  </r>
  <r>
    <x v="1"/>
    <x v="0"/>
    <x v="1"/>
    <s v="POSICIONAMIENTO COMO ENTE RECTOR"/>
    <x v="1"/>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x v="1"/>
    <s v="Trimestral"/>
    <s v="Eficacia"/>
    <s v="Profesional Universitario Grado 1"/>
    <s v="Profesional Universitario Grado 2"/>
    <s v="Director(a) Distirtal de Política e Informática Jurídica "/>
    <x v="1"/>
    <x v="1"/>
    <x v="1"/>
    <n v="5"/>
    <n v="2"/>
    <x v="1"/>
    <x v="1"/>
    <n v="0"/>
    <m/>
    <m/>
  </r>
  <r>
    <x v="2"/>
    <x v="0"/>
    <x v="2"/>
    <s v="MODERNIZACIÓN DE SISTEMAS DE INFORMACIÓN. "/>
    <x v="2"/>
    <s v="OFICINA DE TECNOLOGÍAS DE LA INFORMACIÓN Y LAS COMUNICACIONES "/>
    <s v="Plan de Desarrollo"/>
    <m/>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x v="1"/>
    <s v="Anual"/>
    <s v="Eficacia"/>
    <s v="Profesional Especializado TIC"/>
    <s v="Profesional Especializado TIC"/>
    <s v="Jefe Oficina TIC"/>
    <x v="2"/>
    <x v="2"/>
    <x v="2"/>
    <n v="2"/>
    <n v="1"/>
    <x v="2"/>
    <x v="2"/>
    <n v="0"/>
    <m/>
    <m/>
  </r>
  <r>
    <x v="1"/>
    <x v="0"/>
    <x v="3"/>
    <s v="POSICIONAMIENTO COMO ENTE RECTOR"/>
    <x v="1"/>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x v="1"/>
    <s v="Trimestral"/>
    <s v="Eficacia"/>
    <s v="Profesional Universitario Grado 1"/>
    <s v="Profesional Universitario Grado 1"/>
    <s v="Director(a) Distirtal de Política e Informática Jurídica "/>
    <x v="3"/>
    <x v="3"/>
    <x v="3"/>
    <n v="13"/>
    <n v="5"/>
    <x v="3"/>
    <x v="3"/>
    <n v="0"/>
    <m/>
    <m/>
  </r>
  <r>
    <x v="3"/>
    <x v="0"/>
    <x v="4"/>
    <s v="RESPALDO JURÍDICO QUE GENERA CONFIANZA. "/>
    <x v="3"/>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x v="1"/>
    <s v="Mensual"/>
    <s v="Eficacia"/>
    <s v="Profesional Universitario Grado 18/ Contratista"/>
    <s v="Profesional Universitario Grado 18/ Contratista"/>
    <s v="Director(a) Distirtal de Inspección Vigilancia y Control de PJ Sin Ánimo de Lucro"/>
    <x v="4"/>
    <x v="4"/>
    <x v="4"/>
    <n v="800"/>
    <n v="400"/>
    <x v="4"/>
    <x v="4"/>
    <n v="0"/>
    <m/>
    <m/>
  </r>
  <r>
    <x v="3"/>
    <x v="0"/>
    <x v="5"/>
    <s v="POSICIONAMIENTO COMO ENTE RECTOR"/>
    <x v="3"/>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x v="2"/>
    <s v="Semestral"/>
    <s v="Eficacia"/>
    <s v="Profesional Universitario Grado 18 / Contratista"/>
    <s v="Profesional Universitario Grado 18 / Contratista"/>
    <s v="Director(a) Distirtal de Inspección Vigilancia y Control de PJ Sin Ánimo de Lucro"/>
    <x v="5"/>
    <x v="5"/>
    <x v="5"/>
    <n v="0.86699999999999999"/>
    <n v="0.87"/>
    <x v="5"/>
    <x v="5"/>
    <n v="0"/>
    <m/>
    <m/>
  </r>
  <r>
    <x v="4"/>
    <x v="0"/>
    <x v="6"/>
    <s v="RESPALDO JURÍDICO QUE GENERA CONFIANZA. "/>
    <x v="4"/>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x v="1"/>
    <s v="Trimestral"/>
    <s v="Eficacia"/>
    <s v="Profesional universitario grado15"/>
    <s v="Profesional universitario grado15 "/>
    <s v="Director (a) Distrital de Asuntos Disciplinarios"/>
    <x v="6"/>
    <x v="6"/>
    <x v="2"/>
    <n v="2"/>
    <n v="2"/>
    <x v="6"/>
    <x v="6"/>
    <n v="0"/>
    <m/>
    <m/>
  </r>
  <r>
    <x v="4"/>
    <x v="0"/>
    <x v="7"/>
    <s v="POSICIONAMIENTO COMO ENTE RECTOR"/>
    <x v="4"/>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x v="1"/>
    <s v="Trimestral"/>
    <s v="Eficacia"/>
    <s v="Profesional universitario grado15"/>
    <s v="Profesional universitario grado15"/>
    <s v="Director (a) Distrital de Asuntos Disciplinarios"/>
    <x v="6"/>
    <x v="7"/>
    <x v="6"/>
    <n v="4000"/>
    <n v="2000"/>
    <x v="6"/>
    <x v="7"/>
    <n v="0"/>
    <m/>
    <m/>
  </r>
  <r>
    <x v="4"/>
    <x v="0"/>
    <x v="8"/>
    <s v="POSICIONAMIENTO COMO ENTE RECTOR"/>
    <x v="4"/>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x v="1"/>
    <s v="Trimestral"/>
    <s v="Eficacia"/>
    <s v="Profesional universitario grado15"/>
    <s v="Profesional universitario grado15"/>
    <s v="Director (a) Distrital de Asuntos Disciplinarios"/>
    <x v="2"/>
    <x v="2"/>
    <x v="2"/>
    <n v="1"/>
    <n v="0"/>
    <x v="7"/>
    <x v="8"/>
    <n v="0"/>
    <m/>
    <m/>
  </r>
  <r>
    <x v="5"/>
    <x v="1"/>
    <x v="9"/>
    <s v="OPTIMIZACIÓN DE PROCESOS"/>
    <x v="5"/>
    <s v="DIRECCIÓN DE GESTIÓN CORPORATIVA"/>
    <m/>
    <m/>
    <s v="Procesos"/>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x v="3"/>
    <s v="Trimestral"/>
    <s v="Eficiencia"/>
    <s v="Técnico "/>
    <s v="Profesional Especializado"/>
    <s v="Director (a) de Gestión Corporativa"/>
    <x v="7"/>
    <x v="2"/>
    <x v="7"/>
    <n v="1"/>
    <n v="1"/>
    <x v="8"/>
    <x v="8"/>
    <n v="1"/>
    <m/>
    <m/>
  </r>
  <r>
    <x v="3"/>
    <x v="1"/>
    <x v="10"/>
    <s v="POSICIONAMIENTO COMO ENTE RECTOR"/>
    <x v="3"/>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x v="2"/>
    <s v="Trimestral"/>
    <s v="Eficacia"/>
    <m/>
    <m/>
    <m/>
    <x v="7"/>
    <x v="8"/>
    <x v="8"/>
    <n v="1"/>
    <m/>
    <x v="8"/>
    <x v="9"/>
    <n v="0.3"/>
    <m/>
    <m/>
  </r>
  <r>
    <x v="3"/>
    <x v="1"/>
    <x v="11"/>
    <s v="RESPALDO JURÍDICO QUE GENERA CONFIANZA. "/>
    <x v="3"/>
    <s v="DIRECCIÓN DISTRITAL DE INSPECCIÓN, VIGILANCIA Y CONTROL DE PERSONAS JURÍDICAS SIN ÁNIMO DE LUCRO"/>
    <s v="Plan de Gestión"/>
    <m/>
    <m/>
    <m/>
    <s v="Porcentaje de avance en el fortalecmiento de un canal  de comunicaciónque optimice la atención a la ciudadanía"/>
    <m/>
    <m/>
    <m/>
    <m/>
    <m/>
    <m/>
    <m/>
    <m/>
    <m/>
    <x v="1"/>
    <s v="Trimestral"/>
    <s v="Eficacia"/>
    <m/>
    <m/>
    <m/>
    <x v="7"/>
    <x v="2"/>
    <x v="9"/>
    <m/>
    <m/>
    <x v="8"/>
    <x v="8"/>
    <s v="CUMPLIDA"/>
    <m/>
    <m/>
  </r>
  <r>
    <x v="2"/>
    <x v="1"/>
    <x v="12"/>
    <s v="MODERNIZACIÓN DE SISTEMAS DE INFORMACIÓN. "/>
    <x v="2"/>
    <s v="OFICINA DE TECNOLOGÍAS DE LA INFORMACIÓN Y LAS COMUNICACIONES "/>
    <m/>
    <s v="Plan de Gestión"/>
    <m/>
    <m/>
    <s v="Porcentaje de avance en la actualización del software administrativo y misional"/>
    <s v="% de actualización"/>
    <m/>
    <m/>
    <m/>
    <m/>
    <m/>
    <m/>
    <m/>
    <m/>
    <x v="1"/>
    <s v="Trimestral"/>
    <s v="Eficacia"/>
    <s v="por definir"/>
    <s v="por definir"/>
    <s v="Jefe Oficina TIC"/>
    <x v="6"/>
    <x v="9"/>
    <x v="10"/>
    <n v="0.3"/>
    <n v="0"/>
    <x v="6"/>
    <x v="10"/>
    <n v="0"/>
    <m/>
    <m/>
  </r>
  <r>
    <x v="4"/>
    <x v="1"/>
    <x v="13"/>
    <s v="OPTIMIZACIÓN DE PROCESOS"/>
    <x v="4"/>
    <s v="DIRECCIÓN DISTRITAL DE ASUNTOS DISCIPLINARIOS"/>
    <s v="Plan de Gestión"/>
    <s v="Procesos"/>
    <m/>
    <m/>
    <s v="Porcentaje de avance en la implementación de la herramienta de seguimiento y control a coNDuctas con mayor incidencia disiciplinaria"/>
    <s v="Herramienta de seguimiento y control"/>
    <m/>
    <m/>
    <m/>
    <m/>
    <m/>
    <m/>
    <m/>
    <m/>
    <x v="1"/>
    <s v="Trimestral"/>
    <s v="Eficacia"/>
    <m/>
    <m/>
    <m/>
    <x v="7"/>
    <x v="10"/>
    <x v="11"/>
    <m/>
    <m/>
    <x v="8"/>
    <x v="11"/>
    <n v="0.1"/>
    <m/>
    <m/>
  </r>
  <r>
    <x v="0"/>
    <x v="1"/>
    <x v="14"/>
    <s v="OPTIMIZACIÓN DE PROCESOS"/>
    <x v="0"/>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x v="1"/>
    <m/>
    <m/>
    <m/>
    <m/>
    <m/>
    <x v="7"/>
    <x v="2"/>
    <x v="9"/>
    <m/>
    <m/>
    <x v="8"/>
    <x v="8"/>
    <n v="0"/>
    <m/>
    <m/>
  </r>
  <r>
    <x v="6"/>
    <x v="1"/>
    <x v="15"/>
    <s v="POSICIONAMIENTO COMO ENTE RECTOR"/>
    <x v="6"/>
    <s v="DESPACHO SECRETARÍA JURÍDICA"/>
    <m/>
    <m/>
    <s v="Procesos"/>
    <m/>
    <s v="Porcentaje de avance del Plan de Comunicaciones de la Secretaría Jurídica Distrital"/>
    <s v="Acciones"/>
    <s v="Acciones ejecutadas en el periodo"/>
    <s v="Total acciones programdas en el Plan de la vigencia"/>
    <s v="Son las acciones programadas y cumplidas del Plan de Comunicaciones"/>
    <s v="Acciones programadas y aprobadas necesarias para llevar a cabo el plan de Comunicaciones"/>
    <s v="Plan de Comunicaciones / Informes de gestión"/>
    <s v="Plan de Comunicaciones / Informes de gestión"/>
    <s v="ND"/>
    <s v="ND"/>
    <x v="3"/>
    <s v="Trimestral"/>
    <s v="Eficacia"/>
    <s v="Profesional Universitario Grado 18"/>
    <s v="Profesional Universitario Grado 18"/>
    <s v="Asesor (a) Despacho"/>
    <x v="7"/>
    <x v="2"/>
    <x v="7"/>
    <n v="1"/>
    <n v="1"/>
    <x v="8"/>
    <x v="8"/>
    <m/>
    <m/>
    <m/>
  </r>
  <r>
    <x v="7"/>
    <x v="1"/>
    <x v="16"/>
    <s v="OPTIMIZACIÓN DE PROCESOS"/>
    <x v="7"/>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x v="2"/>
    <s v="Trimestral"/>
    <s v="Eficacia"/>
    <m/>
    <m/>
    <m/>
    <x v="7"/>
    <x v="8"/>
    <x v="8"/>
    <n v="0.9"/>
    <n v="1"/>
    <x v="8"/>
    <x v="9"/>
    <s v="ND"/>
    <m/>
    <m/>
  </r>
  <r>
    <x v="1"/>
    <x v="1"/>
    <x v="17"/>
    <s v="MODERNIZACIÓN DE SISTEMAS DE INFORMACIÓN. "/>
    <x v="1"/>
    <s v="DIRECCIÓN DISTRITAL DE POLÍTICA E INFORMÁTICA JURÍDICA"/>
    <s v="Plan de Gestión"/>
    <m/>
    <m/>
    <m/>
    <m/>
    <m/>
    <m/>
    <m/>
    <m/>
    <m/>
    <m/>
    <m/>
    <m/>
    <m/>
    <x v="1"/>
    <s v="Trimestral"/>
    <s v="Eficacia"/>
    <m/>
    <m/>
    <m/>
    <x v="7"/>
    <x v="2"/>
    <x v="12"/>
    <n v="0"/>
    <n v="0"/>
    <x v="8"/>
    <x v="8"/>
    <n v="0"/>
    <m/>
    <m/>
  </r>
  <r>
    <x v="8"/>
    <x v="1"/>
    <x v="18"/>
    <s v="POSICIONAMIENTO COMO ENTE RECTOR"/>
    <x v="8"/>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x v="3"/>
    <s v="Trimestral"/>
    <s v="Eficacia"/>
    <s v="Profesional Universitario Grado 1"/>
    <s v="Profesional Universitario Grado 1"/>
    <s v="Director(a) Distirtal de Defensa Judicial y Prevención del Daño Antijurídico  "/>
    <x v="7"/>
    <x v="2"/>
    <x v="7"/>
    <n v="1"/>
    <n v="1"/>
    <x v="8"/>
    <x v="8"/>
    <n v="0"/>
    <m/>
    <m/>
  </r>
  <r>
    <x v="8"/>
    <x v="0"/>
    <x v="19"/>
    <s v="RESPALDO JURÍDICO QUE GENERA CONFIANZA. "/>
    <x v="8"/>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x v="3"/>
    <s v="Trimestral"/>
    <s v="Eficiencia"/>
    <s v="Profesional Universitario Grado 1"/>
    <s v="Profesional Universitario Grado 1"/>
    <s v="Director(a) Distirtal de Defensa Judicial y Prevención del Daño Antijurídico  "/>
    <x v="8"/>
    <x v="11"/>
    <x v="13"/>
    <n v="0.82"/>
    <n v="0.82"/>
    <x v="9"/>
    <x v="12"/>
    <n v="0.89"/>
    <m/>
    <m/>
  </r>
  <r>
    <x v="9"/>
    <x v="1"/>
    <x v="20"/>
    <s v="OPTIMIZACIÓN DE PROCESOS"/>
    <x v="1"/>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x v="3"/>
    <s v="Trimestral"/>
    <s v="Eficacia"/>
    <s v="PROFESIONAL ESPECIALIZADO DIRECCIUÓN CORPORATIVA"/>
    <s v="PROFESIONAL ESPECIALIZADO SUBSECRETARÍA"/>
    <s v="SUBSECRETARIO DE DESPACHO"/>
    <x v="7"/>
    <x v="12"/>
    <x v="14"/>
    <n v="0.95"/>
    <n v="0.95"/>
    <x v="8"/>
    <x v="13"/>
    <n v="0"/>
    <m/>
    <m/>
  </r>
  <r>
    <x v="8"/>
    <x v="1"/>
    <x v="21"/>
    <s v="POSICIONAMIENTO COMO ENTE RECTOR"/>
    <x v="8"/>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x v="1"/>
    <s v="Trimestral"/>
    <s v="Eficacia"/>
    <s v="Profesional Universitario Grado 1"/>
    <s v="Profesional Universitario Grado 1"/>
    <s v="Director(a) Distirtal de Defensa Judicial y Prevención del Daño Antijurídico  "/>
    <x v="7"/>
    <x v="6"/>
    <x v="2"/>
    <n v="2"/>
    <n v="2"/>
    <x v="8"/>
    <x v="14"/>
    <n v="0"/>
    <m/>
    <m/>
  </r>
  <r>
    <x v="5"/>
    <x v="1"/>
    <x v="22"/>
    <s v="OPTIMIZACIÓN DE PROCESOS"/>
    <x v="7"/>
    <s v="DIRECCIÓN DE GESTIÓN CORPORATIVA"/>
    <s v="Plan de Gestión"/>
    <m/>
    <m/>
    <m/>
    <s v="Porcentaje de avance de entrega de la propuesta de mejora continua de la Dirección de Gestión Corporativa"/>
    <s v="propuesta de mejora"/>
    <s v="Por definir"/>
    <s v="Por definir"/>
    <s v="Por definir"/>
    <s v="Por definir"/>
    <s v="Por definir"/>
    <s v="Por definir"/>
    <s v="Por definir"/>
    <s v="Por definir"/>
    <x v="1"/>
    <s v="Trimestral"/>
    <s v="Eficacia"/>
    <m/>
    <m/>
    <m/>
    <x v="7"/>
    <x v="2"/>
    <x v="9"/>
    <m/>
    <m/>
    <x v="8"/>
    <x v="8"/>
    <s v="CUMPLIDA"/>
    <m/>
    <m/>
  </r>
  <r>
    <x v="9"/>
    <x v="1"/>
    <x v="23"/>
    <s v="POSICIONAMIENTO COMO ENTE RECTOR"/>
    <x v="1"/>
    <s v="SUBSECRETARÍA JURÍDICA DISTRITAL"/>
    <s v="Plan de Gestión"/>
    <m/>
    <m/>
    <m/>
    <m/>
    <m/>
    <m/>
    <m/>
    <m/>
    <m/>
    <m/>
    <m/>
    <m/>
    <m/>
    <x v="4"/>
    <m/>
    <m/>
    <m/>
    <m/>
    <m/>
    <x v="9"/>
    <x v="13"/>
    <x v="15"/>
    <n v="1"/>
    <m/>
    <x v="10"/>
    <x v="15"/>
    <m/>
    <m/>
    <m/>
  </r>
  <r>
    <x v="3"/>
    <x v="1"/>
    <x v="24"/>
    <s v="MODERNIZACIÓN DE SISTEMAS DE INFORMACIÓN. "/>
    <x v="3"/>
    <s v="DIRECCIÓN DISTRITAL DE INSPECCIÓN, VIGILANCIA Y CONTROL DE PERSONAS JURÍDICAS SIN ÁNIMO DE LUCRO"/>
    <s v="Plan de Gestión"/>
    <m/>
    <m/>
    <m/>
    <s v="Porcentaje de avance de la estrategia para la optimización del SIPEJ"/>
    <m/>
    <m/>
    <m/>
    <m/>
    <m/>
    <m/>
    <m/>
    <m/>
    <m/>
    <x v="1"/>
    <s v="Trimestral"/>
    <s v="Eficacia"/>
    <m/>
    <m/>
    <m/>
    <x v="7"/>
    <x v="2"/>
    <x v="9"/>
    <m/>
    <m/>
    <x v="8"/>
    <x v="8"/>
    <s v="CUMPLIDA"/>
    <m/>
    <m/>
  </r>
  <r>
    <x v="7"/>
    <x v="1"/>
    <x v="25"/>
    <s v="POSICIONAMIENTO COMO ENTE RECTOR"/>
    <x v="7"/>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x v="1"/>
    <s v="Semestral"/>
    <s v="Eficacia"/>
    <m/>
    <m/>
    <m/>
    <x v="7"/>
    <x v="14"/>
    <x v="7"/>
    <n v="1"/>
    <m/>
    <x v="8"/>
    <x v="16"/>
    <s v="ND"/>
    <m/>
    <m/>
  </r>
  <r>
    <x v="8"/>
    <x v="0"/>
    <x v="26"/>
    <s v="POSICIONAMIENTO COMO ENTE RECTOR"/>
    <x v="8"/>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x v="3"/>
    <s v="Trimestral"/>
    <s v="Eficiencia"/>
    <s v="Profesional Universitario Grado 1"/>
    <s v="Profesional Universitario Grado 1"/>
    <s v="Director(a) Distirtal de Defensa Judicial y Prevención del Daño Antijurídico  "/>
    <x v="8"/>
    <x v="11"/>
    <x v="13"/>
    <n v="0.82"/>
    <n v="0.82"/>
    <x v="11"/>
    <x v="17"/>
    <n v="0.86880000000000002"/>
    <m/>
    <m/>
  </r>
  <r>
    <x v="5"/>
    <x v="1"/>
    <x v="27"/>
    <s v="OPTIMIZACIÓN DE PROCESOS"/>
    <x v="9"/>
    <s v="DIRECCIÓN DE GESTIÓN CORPORATIVA"/>
    <m/>
    <m/>
    <s v="Procesos"/>
    <m/>
    <s v="Porcentaje de ejecución presupuestal"/>
    <s v="presupuesto ejecutado"/>
    <s v="Presupuesto ejecutado"/>
    <s v="Presupuesto disponible"/>
    <s v="Valor acumulado de los registros presupuestales"/>
    <s v="Resultado de la apropiación inicial y las modificaciones que se den a la apropiación (suspenciones, reducciones, adiciones)"/>
    <s v="SECRETARÍA DE HACIEndA - REPORTE PREDIS"/>
    <s v="SECRETARÍA DE HACIEndA - REPORTE PREDIS"/>
    <n v="0.63"/>
    <s v="SECRETARÍA DE HACIEndA - REPORTE PREDIS 2016"/>
    <x v="2"/>
    <s v="Trimestral"/>
    <s v="Eficacia"/>
    <s v="Profesional Universitario"/>
    <s v="Profesional Especializado"/>
    <s v="Director (a) de Gestión Corporativa"/>
    <x v="7"/>
    <x v="15"/>
    <x v="16"/>
    <n v="0.93"/>
    <n v="0.94"/>
    <x v="8"/>
    <x v="18"/>
    <s v="ND"/>
    <m/>
    <m/>
  </r>
  <r>
    <x v="0"/>
    <x v="1"/>
    <x v="28"/>
    <s v="OPTIMIZACIÓN DE PROCESOS"/>
    <x v="0"/>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x v="1"/>
    <m/>
    <m/>
    <m/>
    <m/>
    <m/>
    <x v="7"/>
    <x v="10"/>
    <x v="11"/>
    <m/>
    <m/>
    <x v="8"/>
    <x v="11"/>
    <m/>
    <m/>
    <m/>
  </r>
  <r>
    <x v="5"/>
    <x v="1"/>
    <x v="29"/>
    <s v="POSICIONAMIENTO COMO ENTE RECTOR"/>
    <x v="10"/>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x v="2"/>
    <s v="Trimestral"/>
    <s v="Eficacia"/>
    <m/>
    <m/>
    <m/>
    <x v="7"/>
    <x v="16"/>
    <x v="17"/>
    <n v="0.9"/>
    <n v="1"/>
    <x v="8"/>
    <x v="19"/>
    <n v="0"/>
    <m/>
    <m/>
  </r>
  <r>
    <x v="5"/>
    <x v="1"/>
    <x v="30"/>
    <s v="OPTIMIZACIÓN DE PROCESOS"/>
    <x v="11"/>
    <s v="DIRECCIÓN DE GESTIÓN CORPORATIVA"/>
    <m/>
    <s v="Plan de Gestión"/>
    <s v="Procesos"/>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x v="1"/>
    <s v="Trimestral"/>
    <s v="Eficacia"/>
    <s v="Auxiliar administrativo DGC"/>
    <s v="Profesional Especializado DGC"/>
    <s v="Director (a) de Gestión Corporativa"/>
    <x v="7"/>
    <x v="17"/>
    <x v="11"/>
    <n v="0.1"/>
    <n v="0"/>
    <x v="8"/>
    <x v="20"/>
    <n v="0"/>
    <m/>
    <m/>
  </r>
  <r>
    <x v="7"/>
    <x v="0"/>
    <x v="31"/>
    <s v="OPTIMIZACIÓN DE PROCESOS"/>
    <x v="7"/>
    <s v="OFICINA ASESORA DE PLANEACIÓN"/>
    <m/>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x v="1"/>
    <s v="Trimestral"/>
    <s v="Eficacia"/>
    <s v="Contratista OAP"/>
    <s v="Contratista OAP"/>
    <s v="JEFE OAP"/>
    <x v="10"/>
    <x v="8"/>
    <x v="18"/>
    <n v="0.2"/>
    <n v="0.1"/>
    <x v="12"/>
    <x v="10"/>
    <n v="0.04"/>
    <m/>
    <m/>
  </r>
  <r>
    <x v="1"/>
    <x v="1"/>
    <x v="32"/>
    <s v="RESPALDO JURÍDICO QUE GENERA CONFIANZA. "/>
    <x v="1"/>
    <s v="DIRECCIÓN DISTRITAL DE POLÍTICA E INFORMÁTICA JURÍDICA"/>
    <s v="Plan de Gestión"/>
    <m/>
    <m/>
    <m/>
    <m/>
    <m/>
    <m/>
    <m/>
    <m/>
    <m/>
    <m/>
    <m/>
    <m/>
    <m/>
    <x v="3"/>
    <s v="Trimestral"/>
    <s v="Eficacia"/>
    <m/>
    <m/>
    <m/>
    <x v="7"/>
    <x v="2"/>
    <x v="7"/>
    <n v="1"/>
    <n v="1"/>
    <x v="8"/>
    <x v="8"/>
    <s v="ND"/>
    <m/>
    <m/>
  </r>
  <r>
    <x v="7"/>
    <x v="1"/>
    <x v="33"/>
    <s v="OPTIMIZACIÓN DE PROCESOS"/>
    <x v="7"/>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x v="1"/>
    <s v="Anual"/>
    <s v="Eficacia"/>
    <m/>
    <m/>
    <m/>
    <x v="7"/>
    <x v="2"/>
    <x v="19"/>
    <n v="4"/>
    <n v="4"/>
    <x v="8"/>
    <x v="8"/>
    <n v="0"/>
    <m/>
    <m/>
  </r>
  <r>
    <x v="1"/>
    <x v="1"/>
    <x v="34"/>
    <s v="POSICIONAMIENTO COMO ENTE RECTOR"/>
    <x v="1"/>
    <s v="DIRECCIÓN DISTRITAL DE POLÍTICA E INFORMÁTICA JURÍDICA"/>
    <s v="Plan de Gestión"/>
    <m/>
    <m/>
    <m/>
    <m/>
    <m/>
    <m/>
    <m/>
    <m/>
    <m/>
    <m/>
    <m/>
    <m/>
    <m/>
    <x v="1"/>
    <s v="Trimestral"/>
    <s v="Eficacia"/>
    <m/>
    <m/>
    <m/>
    <x v="7"/>
    <x v="18"/>
    <x v="20"/>
    <n v="8"/>
    <n v="8"/>
    <x v="8"/>
    <x v="21"/>
    <n v="0"/>
    <m/>
    <m/>
  </r>
  <r>
    <x v="4"/>
    <x v="1"/>
    <x v="35"/>
    <s v="OPTIMIZACIÓN DE PROCESOS"/>
    <x v="4"/>
    <s v="DIRECCIÓN DISTRITAL DE ASUNTOS DISCIPLINARIOS"/>
    <s v="Plan de Gestión"/>
    <s v="Procesos"/>
    <m/>
    <m/>
    <s v="Porcentaje de avance en la metodología de verificación de la impelementación y actualización del SID"/>
    <s v="Metodología de verificación"/>
    <m/>
    <m/>
    <m/>
    <m/>
    <m/>
    <m/>
    <m/>
    <m/>
    <x v="1"/>
    <s v="Trimestral"/>
    <s v="Eficacia"/>
    <m/>
    <m/>
    <m/>
    <x v="7"/>
    <x v="19"/>
    <x v="11"/>
    <n v="0.2"/>
    <m/>
    <x v="8"/>
    <x v="22"/>
    <n v="0"/>
    <m/>
    <m/>
  </r>
  <r>
    <x v="5"/>
    <x v="1"/>
    <x v="36"/>
    <s v="OPTIMIZACIÓN DE PROCESOS"/>
    <x v="10"/>
    <s v="DIRECCIÓN DE GESTIÓN CORPORATIVA"/>
    <m/>
    <m/>
    <s v="Procesos"/>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x v="3"/>
    <s v="Semestral"/>
    <s v="Efectividad"/>
    <s v="Técnico DGC"/>
    <s v="Profesional Especializado"/>
    <s v="Director (a) de Gestión Corporativa"/>
    <x v="7"/>
    <x v="15"/>
    <x v="21"/>
    <n v="0.92"/>
    <n v="0.93"/>
    <x v="8"/>
    <x v="23"/>
    <s v="ND"/>
    <m/>
    <m/>
  </r>
  <r>
    <x v="10"/>
    <x v="1"/>
    <x v="37"/>
    <s v="OPTIMIZACIÓN DE PROCESOS"/>
    <x v="12"/>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x v="1"/>
    <s v="Trimestral"/>
    <s v="Eficacia"/>
    <s v="Profesional Universitario 10"/>
    <s v="Profesional Especialziado Grado 24"/>
    <s v="Jefe Oficina de Control Interno"/>
    <x v="7"/>
    <x v="2"/>
    <x v="7"/>
    <n v="1"/>
    <n v="1"/>
    <x v="8"/>
    <x v="8"/>
    <n v="0"/>
    <m/>
    <m/>
  </r>
  <r>
    <x v="10"/>
    <x v="1"/>
    <x v="38"/>
    <s v="OPTIMIZACIÓN DE PROCESOS"/>
    <x v="12"/>
    <s v="OFICINA DE CONTROL INTERNO"/>
    <m/>
    <s v="Plan de Gestión"/>
    <s v="Procesos"/>
    <m/>
    <s v="Sumatoria de seguimientos al Plan de Mejoramiento."/>
    <s v="Seguimientos"/>
    <s v="Número de seguimientos realizados al Plan de Mejoramiento"/>
    <s v="N.A."/>
    <s v="Cantidad  de seguimientos al Plan de Mejoramiento realizados en la vigencia a las diferentes dependencias de la SJD"/>
    <s v="N.A."/>
    <s v="Informe de auditorías o seguimientos con  sugerencias o recomendaciones."/>
    <s v="N.A."/>
    <s v="ND"/>
    <s v="ND"/>
    <x v="1"/>
    <s v="Semestral"/>
    <s v="Eficacia"/>
    <s v="Profesional Universitario 10"/>
    <s v="Profesional Especialziado Grado 24"/>
    <s v="Jefe Oficina de Control Interno"/>
    <x v="7"/>
    <x v="20"/>
    <x v="22"/>
    <s v="finalizado"/>
    <s v="finalizado"/>
    <x v="8"/>
    <x v="15"/>
    <m/>
    <m/>
    <m/>
  </r>
  <r>
    <x v="9"/>
    <x v="0"/>
    <x v="39"/>
    <s v="OPTIMIZACIÓN DE PROCESOS"/>
    <x v="1"/>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x v="3"/>
    <s v="Semestral"/>
    <s v="Efectividad"/>
    <s v="Profesional Especializado"/>
    <s v="Profesional Especializado"/>
    <s v="Subsecretario Jurídico"/>
    <x v="11"/>
    <x v="21"/>
    <x v="23"/>
    <n v="0.88"/>
    <n v="0.88"/>
    <x v="9"/>
    <x v="24"/>
    <s v="ND"/>
    <m/>
    <m/>
  </r>
  <r>
    <x v="2"/>
    <x v="1"/>
    <x v="40"/>
    <s v="MODERNIZACIÓN DE SISTEMAS DE INFORMACIÓN. "/>
    <x v="2"/>
    <s v="OFICINA DE TECNOLOGÍAS DE LA INFORMACIÓN Y LAS COMUNICACIONES "/>
    <s v="Procesos"/>
    <s v="Proyecto de Inversión 7508"/>
    <s v="Plan de Gestión"/>
    <m/>
    <s v="Porcentaje de avance en la implementación de la infraestructura  tecnologica que soporta los Sistemas de Información Jurídicos"/>
    <s v="Implementación de la infraestructura  tecnologica"/>
    <s v="Sumatoria del avance en la implementación de la infraestructura  tecnologica que soporta los Sistemas de Información Jurídicos"/>
    <s v="N.A."/>
    <s v="Acciones de adecuación de la infraestructura tecnológica (redes, equipos, conectividad)"/>
    <s v="N.A."/>
    <m/>
    <s v="N.A."/>
    <m/>
    <m/>
    <x v="1"/>
    <s v="Trimestral"/>
    <s v="Eficacia"/>
    <s v="por definir"/>
    <s v="por definir"/>
    <s v="Jefe Oficina TIC"/>
    <x v="12"/>
    <x v="22"/>
    <x v="18"/>
    <n v="0.3"/>
    <n v="0.2"/>
    <x v="13"/>
    <x v="25"/>
    <n v="0"/>
    <m/>
    <m/>
  </r>
  <r>
    <x v="3"/>
    <x v="1"/>
    <x v="41"/>
    <s v="OPTIMIZACIÓN DE PROCESOS"/>
    <x v="3"/>
    <s v="DIRECCIÓN DISTRITAL DE INSPECCIÓN, VIGILANCIA Y CONTROL DE PERSONAS JURÍDICAS SIN ÁNIMO DE LUCRO"/>
    <s v="Plan de Gestión"/>
    <m/>
    <m/>
    <m/>
    <s v="Procentaje de procesos administrativos sancionatorios terminados"/>
    <m/>
    <s v="pendiente"/>
    <m/>
    <m/>
    <m/>
    <m/>
    <m/>
    <m/>
    <m/>
    <x v="3"/>
    <s v="Trimestral"/>
    <s v="Eficacia"/>
    <m/>
    <m/>
    <m/>
    <x v="7"/>
    <x v="23"/>
    <x v="24"/>
    <n v="0.8"/>
    <n v="0.8"/>
    <x v="8"/>
    <x v="23"/>
    <s v="ND"/>
    <m/>
    <m/>
  </r>
  <r>
    <x v="8"/>
    <x v="1"/>
    <x v="42"/>
    <s v="POSICIONAMIENTO COMO ENTE RECTOR"/>
    <x v="8"/>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x v="3"/>
    <s v="Trimestral"/>
    <s v="Eficacia"/>
    <s v="Profesional Universitario Grado 1"/>
    <s v="Profesional Universitario Grado 1"/>
    <s v="Director(a) Distirtal de Defensa Judicial y Prevención del Daño Antijurídico  "/>
    <x v="7"/>
    <x v="2"/>
    <x v="7"/>
    <n v="1"/>
    <n v="1"/>
    <x v="8"/>
    <x v="8"/>
    <s v="ND"/>
    <m/>
    <m/>
  </r>
  <r>
    <x v="9"/>
    <x v="1"/>
    <x v="43"/>
    <s v="OPTIMIZACIÓN DE PROCESOS"/>
    <x v="1"/>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x v="3"/>
    <s v="Trimestral"/>
    <s v="Eficacia"/>
    <s v="Secretaria Subsecretaría"/>
    <s v="Profesional Especializado"/>
    <s v="SUBSECRETARIO DE DESPACHO"/>
    <x v="7"/>
    <x v="2"/>
    <x v="7"/>
    <n v="1"/>
    <n v="1"/>
    <x v="8"/>
    <x v="8"/>
    <s v="ND"/>
    <m/>
    <m/>
  </r>
  <r>
    <x v="5"/>
    <x v="1"/>
    <x v="44"/>
    <s v="OPTIMIZACIÓN DE PROCESOS"/>
    <x v="13"/>
    <s v="DIRECCIÓN DE GESTIÓN CORPORATIVA"/>
    <m/>
    <m/>
    <s v="Procesos"/>
    <m/>
    <s v="Sumatoria de solicitudes atendidas, dividido total de servicios requeridos"/>
    <s v="Servivios atendidos"/>
    <s v="Solicitudes de servicios atendidos"/>
    <s v="Solicitudes de servicios demandas"/>
    <s v="Son los requerimientos de servicios efecrtivamente prestados"/>
    <s v="Son las solicitudes de servicios de logísticaviabilizados (cafetería, personal de apoyo, transporte, entre otros)"/>
    <s v="Cuadro de control de consolidación de solicitud de servicios"/>
    <s v="Cuadro de control de consolidación de solicitud de servicios"/>
    <s v="ND"/>
    <s v="ND"/>
    <x v="3"/>
    <s v="Trimestral"/>
    <s v="Eficacia"/>
    <s v="Auxiliar administrativo de la DGC"/>
    <s v="Profesional Especializado"/>
    <s v="Director (a) de Gestión Corporativa"/>
    <x v="7"/>
    <x v="2"/>
    <x v="7"/>
    <n v="1"/>
    <n v="1"/>
    <x v="8"/>
    <x v="8"/>
    <s v="ND"/>
    <m/>
    <m/>
  </r>
  <r>
    <x v="5"/>
    <x v="1"/>
    <x v="45"/>
    <s v="OPTIMIZACIÓN DE PROCESOS"/>
    <x v="14"/>
    <s v="DIRECCIÓN DE GESTIÓN CORPORATIVA"/>
    <m/>
    <m/>
    <s v="Procesos"/>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x v="3"/>
    <s v="Trimestral"/>
    <s v="Eficacia"/>
    <s v="Auxiliar / Secretaria"/>
    <s v="Profesional Especializado"/>
    <s v="Director (a) de Gestión Corporativa"/>
    <x v="7"/>
    <x v="2"/>
    <x v="7"/>
    <n v="1"/>
    <n v="1"/>
    <x v="8"/>
    <x v="8"/>
    <s v="ND"/>
    <m/>
    <m/>
  </r>
  <r>
    <x v="5"/>
    <x v="1"/>
    <x v="46"/>
    <s v="OPTIMIZACIÓN DE PROCESOS"/>
    <x v="15"/>
    <s v="DIRECCIÓN DE GESTIÓN CORPORATIVA"/>
    <m/>
    <m/>
    <s v="Procesos"/>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x v="3"/>
    <s v="Trimestral"/>
    <s v="Eficacia"/>
    <s v="Auxiliar / Secretaria"/>
    <s v="Profesional Especializado"/>
    <s v="Director (a) de Gestión Corporativa"/>
    <x v="7"/>
    <x v="2"/>
    <x v="7"/>
    <n v="1"/>
    <n v="1"/>
    <x v="8"/>
    <x v="8"/>
    <s v="ND"/>
    <m/>
    <m/>
  </r>
  <r>
    <x v="7"/>
    <x v="1"/>
    <x v="47"/>
    <s v="OPTIMIZACIÓN DE PROCESOS"/>
    <x v="7"/>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x v="1"/>
    <s v="Trimestral"/>
    <s v="Eficacia"/>
    <s v="Contratista OAP"/>
    <s v="Contratista OAP"/>
    <s v="JEFE OAP"/>
    <x v="2"/>
    <x v="14"/>
    <x v="9"/>
    <m/>
    <m/>
    <x v="14"/>
    <x v="20"/>
    <s v="CUMPLIDA"/>
    <m/>
    <m/>
  </r>
  <r>
    <x v="7"/>
    <x v="0"/>
    <x v="48"/>
    <s v="OPTIMIZACIÓN DE PROCESOS"/>
    <x v="7"/>
    <s v="OFICINA ASESORA DE PLANEACIÓN"/>
    <m/>
    <s v="Proyecto de Inversión 7502"/>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x v="2"/>
    <s v="Trimestral"/>
    <s v="Eficacia"/>
    <s v="Contratista OAP"/>
    <s v="Contratista OAP"/>
    <s v="JEFE OAP"/>
    <x v="7"/>
    <x v="14"/>
    <x v="11"/>
    <n v="1"/>
    <m/>
    <x v="8"/>
    <x v="16"/>
    <n v="0.15"/>
    <m/>
    <m/>
  </r>
  <r>
    <x v="2"/>
    <x v="1"/>
    <x v="49"/>
    <s v="MODERNIZACIÓN DE SISTEMAS DE INFORMACIÓN. "/>
    <x v="2"/>
    <s v="OFICINA DE TECNOLOGÍAS DE LA INFORMACIÓN Y LAS COMUNICACIONES "/>
    <m/>
    <s v="Plan de Gestión"/>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m/>
    <s v="N.A."/>
    <s v="ND"/>
    <s v="ND"/>
    <x v="1"/>
    <s v="Trimestral"/>
    <s v="Eficacia"/>
    <s v="Profesional Especializado"/>
    <s v="Profesional Especializado"/>
    <s v="Jefe Oficina TIC"/>
    <x v="6"/>
    <x v="24"/>
    <x v="11"/>
    <n v="0.25"/>
    <n v="0.25"/>
    <x v="6"/>
    <x v="26"/>
    <n v="0"/>
    <m/>
    <m/>
  </r>
  <r>
    <x v="5"/>
    <x v="0"/>
    <x v="50"/>
    <s v="OPTIMIZACIÓN DE PROCESOS"/>
    <x v="16"/>
    <s v="DIRECCIÓN DE GESTIÓN CORPORATIVA"/>
    <m/>
    <s v="Proyecto de Inversión 7509"/>
    <m/>
    <m/>
    <m/>
    <m/>
    <m/>
    <m/>
    <m/>
    <m/>
    <m/>
    <m/>
    <m/>
    <m/>
    <x v="1"/>
    <s v="Trimestral"/>
    <s v="Eficacia"/>
    <m/>
    <m/>
    <m/>
    <x v="7"/>
    <x v="14"/>
    <x v="18"/>
    <m/>
    <m/>
    <x v="8"/>
    <x v="16"/>
    <m/>
    <m/>
    <m/>
  </r>
  <r>
    <x v="5"/>
    <x v="0"/>
    <x v="51"/>
    <s v="OPTIMIZACIÓN DE PROCESOS"/>
    <x v="16"/>
    <s v="DIRECCIÓN DE GESTIÓN CORPORATIVA"/>
    <m/>
    <s v="Proyecto de Inversión 7509"/>
    <m/>
    <m/>
    <m/>
    <m/>
    <m/>
    <m/>
    <m/>
    <m/>
    <m/>
    <m/>
    <m/>
    <m/>
    <x v="1"/>
    <s v="Trimestral"/>
    <s v="Eficacia"/>
    <m/>
    <m/>
    <m/>
    <x v="7"/>
    <x v="14"/>
    <x v="18"/>
    <m/>
    <m/>
    <x v="8"/>
    <x v="16"/>
    <m/>
    <m/>
    <m/>
  </r>
  <r>
    <x v="11"/>
    <x v="2"/>
    <x v="52"/>
    <m/>
    <x v="16"/>
    <m/>
    <m/>
    <m/>
    <m/>
    <m/>
    <m/>
    <m/>
    <m/>
    <m/>
    <m/>
    <m/>
    <m/>
    <m/>
    <m/>
    <m/>
    <x v="4"/>
    <m/>
    <m/>
    <m/>
    <m/>
    <m/>
    <x v="9"/>
    <x v="13"/>
    <x v="15"/>
    <m/>
    <m/>
    <x v="10"/>
    <x v="15"/>
    <m/>
    <m/>
    <m/>
  </r>
  <r>
    <x v="11"/>
    <x v="2"/>
    <x v="52"/>
    <m/>
    <x v="16"/>
    <m/>
    <m/>
    <m/>
    <m/>
    <m/>
    <m/>
    <m/>
    <m/>
    <m/>
    <m/>
    <m/>
    <m/>
    <m/>
    <m/>
    <m/>
    <x v="4"/>
    <m/>
    <m/>
    <m/>
    <m/>
    <m/>
    <x v="9"/>
    <x v="13"/>
    <x v="15"/>
    <m/>
    <m/>
    <x v="10"/>
    <x v="15"/>
    <m/>
    <m/>
    <m/>
  </r>
  <r>
    <x v="11"/>
    <x v="2"/>
    <x v="52"/>
    <m/>
    <x v="16"/>
    <m/>
    <m/>
    <m/>
    <m/>
    <m/>
    <m/>
    <m/>
    <m/>
    <m/>
    <m/>
    <m/>
    <m/>
    <m/>
    <m/>
    <m/>
    <x v="4"/>
    <m/>
    <m/>
    <m/>
    <m/>
    <m/>
    <x v="9"/>
    <x v="13"/>
    <x v="15"/>
    <m/>
    <m/>
    <x v="10"/>
    <x v="15"/>
    <m/>
    <m/>
    <m/>
  </r>
  <r>
    <x v="11"/>
    <x v="2"/>
    <x v="52"/>
    <m/>
    <x v="16"/>
    <m/>
    <m/>
    <m/>
    <m/>
    <m/>
    <m/>
    <m/>
    <m/>
    <m/>
    <m/>
    <m/>
    <m/>
    <m/>
    <m/>
    <m/>
    <x v="4"/>
    <m/>
    <m/>
    <m/>
    <m/>
    <m/>
    <x v="9"/>
    <x v="13"/>
    <x v="15"/>
    <m/>
    <m/>
    <x v="10"/>
    <x v="15"/>
    <m/>
    <m/>
    <m/>
  </r>
  <r>
    <x v="11"/>
    <x v="2"/>
    <x v="52"/>
    <m/>
    <x v="16"/>
    <m/>
    <m/>
    <m/>
    <m/>
    <m/>
    <m/>
    <m/>
    <m/>
    <m/>
    <m/>
    <m/>
    <m/>
    <m/>
    <m/>
    <m/>
    <x v="4"/>
    <m/>
    <m/>
    <m/>
    <m/>
    <m/>
    <x v="9"/>
    <x v="13"/>
    <x v="15"/>
    <m/>
    <m/>
    <x v="10"/>
    <x v="15"/>
    <m/>
    <m/>
    <m/>
  </r>
  <r>
    <x v="11"/>
    <x v="2"/>
    <x v="52"/>
    <m/>
    <x v="16"/>
    <m/>
    <m/>
    <m/>
    <m/>
    <m/>
    <m/>
    <m/>
    <m/>
    <m/>
    <m/>
    <m/>
    <m/>
    <m/>
    <m/>
    <m/>
    <x v="4"/>
    <m/>
    <m/>
    <m/>
    <m/>
    <m/>
    <x v="9"/>
    <x v="13"/>
    <x v="15"/>
    <m/>
    <m/>
    <x v="10"/>
    <x v="15"/>
    <m/>
    <m/>
    <m/>
  </r>
  <r>
    <x v="11"/>
    <x v="2"/>
    <x v="52"/>
    <m/>
    <x v="16"/>
    <m/>
    <m/>
    <m/>
    <m/>
    <m/>
    <m/>
    <m/>
    <m/>
    <m/>
    <m/>
    <m/>
    <m/>
    <m/>
    <m/>
    <m/>
    <x v="4"/>
    <m/>
    <m/>
    <m/>
    <m/>
    <m/>
    <x v="9"/>
    <x v="13"/>
    <x v="15"/>
    <m/>
    <m/>
    <x v="10"/>
    <x v="15"/>
    <m/>
    <m/>
    <m/>
  </r>
  <r>
    <x v="11"/>
    <x v="2"/>
    <x v="52"/>
    <m/>
    <x v="16"/>
    <m/>
    <m/>
    <m/>
    <m/>
    <m/>
    <m/>
    <m/>
    <m/>
    <m/>
    <m/>
    <m/>
    <m/>
    <m/>
    <m/>
    <m/>
    <x v="4"/>
    <m/>
    <m/>
    <m/>
    <m/>
    <m/>
    <x v="9"/>
    <x v="13"/>
    <x v="15"/>
    <m/>
    <m/>
    <x v="10"/>
    <x v="15"/>
    <m/>
    <m/>
    <m/>
  </r>
</pivotCacheRecords>
</file>

<file path=xl/pivotCache/pivotCacheRecords2.xml><?xml version="1.0" encoding="utf-8"?>
<pivotCacheRecords xmlns="http://schemas.openxmlformats.org/spreadsheetml/2006/main" xmlns:r="http://schemas.openxmlformats.org/officeDocument/2006/relationships" count="68">
  <r>
    <x v="0"/>
    <x v="0"/>
    <s v="OPTIMIZACIÓN DE PROCESOS"/>
    <s v="GESTIÓN NORMATIVA Y CONCEPTUAL"/>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n v="23"/>
    <n v="22.7"/>
    <n v="22.5"/>
    <n v="22.3"/>
    <n v="22"/>
    <n v="15"/>
    <n v="21.9"/>
    <n v="13.5"/>
    <m/>
    <m/>
    <n v="22.5"/>
    <n v="22.5"/>
    <n v="22.5"/>
    <n v="22.5"/>
    <n v="12"/>
    <n v="22.3"/>
    <n v="13.5"/>
    <m/>
    <s v="Durante el primer trimestre de 2018, se emitieron 6 conceptos jurídicos en un tiempo promedio de 12 días hábiles, el menor tiempo de respuesta fue de 7 días hábiles y el mayor tiempo de respuesta fue de 30 días hábiles. Logrando así mantener el tiempo promedio para la emisión de conceptos jurídicos_x000a_por debajo de la meta."/>
    <s v="Se emitieron conceptos jurídicos en un tiempo promedio de 22.3 días hábiles, disminuyendo el tiempo de respuesta el cual tiene como meta 22,5 días hábiles para la vigencia 2018. Estos conceptos se elaboraron con base en los siguientes temas:_x000a_ Elección de miembros del consejo de administración de la propiedad horizontal._x000a_ Manejo información contable convenios interadministrativos Fondo de Vigilancia y Seguridad de Bogotá en liquidación - Fondos de Desarrollo Local._x000a_ Aplicación ley de garantías._x000a_ Vigencias Política Pública Distrital de comunicación comunitaria adoptada mediante Decreto Distrital 150 de 2008._x000a_ Facultades del Alcalde Mayor para devolver las ternas de los Alcaldes Locales elaboradas por las Juntas Administradoras Locales._x000a_ Consulta relacionada con la reglamentación para las Fundaciones._x000a_ Elección y período de miembros de junta directiva de ESAL."/>
    <s v="Para el tercer trimestre de la vigencia 2018, se logro la disminución en el tiempo de emisión de conceptos juridicos alcanzando un promedio de 13,5 dias desarrollando actividades tales como: _x000a_- Presentación de borrador de guía para el análisis y trámite de requerimientos de la Dirección como anexo al procedimiento del proceso de gestión normativa y conceptual._x000a_- Seguimiento y monitoreo a los asuntos relativos al Concejo de Bogotá y al Congreso de la República._x000a_- Revisión de legalidad de actos administrativos, conceptos jurídicos, pronunciamientos sobre Proyectos de Acuerdo y de Ley."/>
    <m/>
  </r>
  <r>
    <x v="0"/>
    <x v="1"/>
    <s v="POSICIONAMIENTO COMO ENTE RECTOR"/>
    <s v="GESTIÓN JURÍDICA DISTRITAL"/>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s v="Eficacia"/>
    <s v="Profesional Universitario Grado 1"/>
    <s v="Profesional Universitario Grado 2"/>
    <s v="Director(a) Distirtal de Política e Informática Jurídica "/>
    <n v="2"/>
    <n v="5"/>
    <n v="6"/>
    <n v="5"/>
    <n v="2"/>
    <n v="2"/>
    <n v="5"/>
    <n v="3"/>
    <m/>
    <m/>
    <m/>
    <n v="2"/>
    <n v="2"/>
    <n v="2"/>
    <n v="0"/>
    <n v="2"/>
    <n v="1"/>
    <m/>
    <s v="No presenta retrasos, toda vez que la ejecución se realizará para el segundo trimestre de acuerdo con la programación establecida.  No obstante, se realizan avances tales como: el registro de informacion en los sistemas de informaciónb jurídica : SIPROJ y Régimen Legal, para facilitar la busqueda de información para la realización de los estudios jurídicos."/>
    <s v="Se dio cumplimiento a lo programado , con la emisión de dos estudios juridicos estudios jurídicos terminados y entregados , anunciados a continuación: _x000a_1. Manual de prevención y detección de la colusión en procesos de contratación estatal_x000a_2. Régimen Jurídico de la expropiación aplicable en el Distrito Capital."/>
    <s v="Para el tercer trimestre de la vigencia, se realizo el estudio &quot; Ocupación ilegal del Espacio Público – Vendedores Informales.&quot; logrando el cumplimiento parcial de lo programado. "/>
    <m/>
  </r>
  <r>
    <x v="0"/>
    <x v="2"/>
    <s v="MODERNIZACIÓN DE SISTEMAS DE INFORMACIÓN. "/>
    <s v="GESTIÓN DE TIC"/>
    <s v="OFICINA DE TECNOLOGÍAS DE LA INFORMACIÓN Y LAS COMUNICACIONES "/>
    <s v="Plan de Desarrollo"/>
    <m/>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s v="Eficacia"/>
    <s v="Profesional Especializado TIC"/>
    <s v="Profesional Especializado TIC"/>
    <s v="Jefe Oficina TIC"/>
    <n v="1"/>
    <n v="1"/>
    <n v="2"/>
    <n v="2"/>
    <n v="1"/>
    <n v="0.3"/>
    <n v="1.7"/>
    <n v="1"/>
    <m/>
    <m/>
    <n v="0"/>
    <n v="0"/>
    <n v="1"/>
    <n v="1"/>
    <n v="0"/>
    <n v="0"/>
    <n v="1"/>
    <m/>
    <s v="Se reportará los dos sistemas informáticos con diagnóstico o intervenidos en el segundo semestre de la vigencia"/>
    <s v="Para el segundo trimestre de la vigencia se vienen adelantando varias actividades, que se describen a continuación: Contratación de las Impresoras con la Orden de Compra No. 28672, alquilando catorce (14) Impresoras Multifuncionales B/ N y una (1) Impresora de color.                                                                                                                                       Se contrató Correo Electrónico Orden de Compra No. 15171, se adquirieron 200 buzones de Correo con capacidad ilimitada de Almacenamiento – Acceso a las Apps for Work para cada uno de ellos, además un servicio de respaldo información de los buzones y Soporte técnico Categoría 1 Plata pago por Horas. Se contrató el Hosting con la Orden de Compra No. 2851, se realizó la adquisición del servicio de Hosting para el Portal Web de la entidad. Se contrató el Canal de Internet con la Orden de Compra No. 28803, realizando la compra del servicio de conexión a Internet hasta el 31 de diciembre del 2018 requerido por la entidad, este proceso se llevó a cabo por la plataforma de Tienda Virtual del Estado Colombiano para las instalaciones de la Secretaría Jurídica Distrital y el punto de atención Cade CAD.                                                                                                                                                                                                      En cuanto a modernizar los Sistemas de Información Misionales y Administrativos de la SJD, se realizaron las siguientes actividades: Se realizó diagnóstico y afinamientos en las bases de datos de los sistemas administrativos con el objeto de optimizar el software en la infraestructura de la entidad. Se atendió y clasificó las solicitudes o requerimientos cuando se presenta la ocurrencia de mensajes de error no previstos durante las etapas de soporte y mantenimiento de los Sistemas Misionales, Administrativos por medio de la Herramienta de Soporte GLPI.                                                                                     En el proyecto de Análisis, Diseño de la solución del Sistema Integrado Jurídico y la documentación generada en el desarrollo del proyecto es la siguiente:_x000a_Se realizaron reuniones de validación de requerimientos con las diferentes Direcciones Misionales, para identificar que la información recogida por el contratista en la etapa de entendimiento fue clara y comprendió el funcionamientos actual de los procesos misionales que hacen parte del proyecto, con el objeto de documentar los requerimientos y las necesidades expresadas por los usuarios, la cual dio como resultado la culminación de la fase de análisis, con la entrega de los siguientes documentos: Documento de Actores, Matriz RACI y el Documento de Análisis con el cual se entrega el Documento de Análisis de la solución, Documentos de Requerimientos y Documentos de Casos de Uso y el proyecto se encuentra en fase de Diseño"/>
    <s v="Para este tercer trimestre se intevino el Sistema de Información de Personas Jurídicas –SIPEJ, en el cual se realizó un desarrollo dirigido al ciudadano con el objeto de validar la legalidad de las certificaciones, que se generan en la Dirección Distrital de Inspección, Vigilancia y Control de Entidades sin Ánimo de Lucro.Este desarrollo consistió en la mejora a las  solicitudes de  certificación, el sistema debe generar el certificado en formato PDF con un código de verificación único, el cual se encuentra en la parte inferior del certificado así: , este código queda guardado en el sistema para que una vez se cague el archivo, se pueda seleccionar el código y vincularlo a la certificación._x000a_Con este desarrollo para la Verificación de Certificados, el objetivo es garantizar las características de autenticidad, integridad y disponibilidad de las certificaciones expedidos por la Dirección Distrital de Inspección, Vigilancia y Control de Personas Jurídicas Sin Ánimo de Lucro, el cual pone a disposición de la ciudadanía una opción que le permite ver la representación digital de dichos documentos."/>
    <m/>
  </r>
  <r>
    <x v="0"/>
    <x v="3"/>
    <s v="POSICIONAMIENTO COMO ENTE RECTOR"/>
    <s v="GESTIÓN JURÍDICA DISTRITAL"/>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s v="Eficacia"/>
    <s v="Profesional Universitario Grado 1"/>
    <s v="Profesional Universitario Grado 1"/>
    <s v="Director(a) Distirtal de Política e Informática Jurídica "/>
    <n v="4"/>
    <n v="14"/>
    <n v="10"/>
    <n v="13"/>
    <n v="5"/>
    <n v="4"/>
    <n v="14"/>
    <n v="6"/>
    <m/>
    <m/>
    <m/>
    <n v="2"/>
    <n v="4"/>
    <n v="4"/>
    <n v="0"/>
    <n v="2"/>
    <n v="4"/>
    <m/>
    <s v="No presenta retrasos, toda vez que la ejecución se realizará para el segundo trimestre de acuerdo con la programación establecida. Se avanzó en la proyección y planeación de los eventos de orientación jurídica, tales como: la elaboración de estudio previos y prepliegos, publicación de los mismos en la plataforma SECOP II, y se proyectó por parte de la Dirección de Política la Circular que define los temas y fechas de los eventos de orientación jurídica."/>
    <s v="Se realizaron dos (2) Jornadas de Orientación Jurídica:_x000a_1. Ley de infraestructura - aspectos contractuales para la construcción en el distrito_x000a_2. Liquidación de contratos, convenios y tasación de perjuicios_x000a_"/>
    <s v="Se llevaron a cabo los eventos programados, denominados:_x000a_- Delitos contra la administración pública_x000a_- Habitante de calle y restablecimiento de derechos_x000a_- XV Seminario Internacional de Gerencia Jurídica Pública_x000a_- Medios de control en la Ley 1437 de 2011-Aspectos prácticos (respuestas)._x000a_"/>
    <m/>
  </r>
  <r>
    <x v="0"/>
    <x v="4"/>
    <s v="RESPALDO JURÍDICO QUE GENERA CONFIANZA. "/>
    <s v="INSPECCIÓN VIGILANCIA Y CONTROL ESAL"/>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s v="Eficacia"/>
    <s v="Profesional Universitario Grado 18/ Contratista"/>
    <s v="Profesional Universitario Grado 18/ Contratista"/>
    <s v="Director(a) Distirtal de Inspección Vigilancia y Control de PJ Sin Ánimo de Lucro"/>
    <n v="400"/>
    <n v="600"/>
    <n v="800"/>
    <n v="800"/>
    <n v="400"/>
    <n v="402"/>
    <n v="663"/>
    <n v="819"/>
    <m/>
    <m/>
    <n v="0"/>
    <n v="250"/>
    <n v="300"/>
    <n v="250"/>
    <n v="0"/>
    <n v="385"/>
    <n v="434"/>
    <m/>
    <s v="No presenta retrasos, toda vez que la ejecución se realizará para el segundo trimestre de acuerdo con la programación establecida."/>
    <s v="Se realizó la jornada de orientación, cuyo tema fue “la sostenibilidad de las entidades sin ánimo de lucro”, la cual se desarrolló el día 26 de junio de 2018 en el Auditorio Huitaca en el horario de 7:30 am a 12:00 pm. Contó con la participación de 385 personas caracterizadas como Representantes de Entidades sin ánimo de lucro y ciudadanía en general"/>
    <s v="Durante el período se realizó la jornada de orientación sobre &quot;¿CÓMO ASEGURAR SU ESTADO TRIBUTARIO EN EL NUEVO REGIMEN FISCAL?&quot;, en el auditorio Huitaca de la Alcaldía Mayor de Bogotá D.C., dirigido por el Dr. Juan Carlos Jaramillo Díaz. la asistencia fue de un total de 434 personas, dando cumplimiento a la meta proyectada durante la presente vigencia. "/>
    <m/>
  </r>
  <r>
    <x v="0"/>
    <x v="5"/>
    <s v="POSICIONAMIENTO COMO ENTE RECTOR"/>
    <s v="INSPECCIÓN VIGILANCIA Y CONTROL ESAL"/>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n v="0.87"/>
    <n v="0.91300000000000003"/>
    <n v="0"/>
    <m/>
    <m/>
    <m/>
    <n v="0.87"/>
    <m/>
    <n v="0.87"/>
    <n v="0"/>
    <n v="0.95"/>
    <n v="0"/>
    <m/>
    <s v="Se suscribieron 9 contratos de prestación de servicios en el marco del proyecto de inversión 7501_x000a_1.Se expidió la circular 003 del 2018 por la cual se da orientaciones de carácter informativo y reporte de la correspondiente información financiera a las entidades distritales que ejercen la función de inspección, vigilancia y control de entidades sin ánimo de lucro domiciliadas en Bogotá, D.C._x000a_*Se realizó una mesa de trabajo con el grupo de financieros con el fin de unificar criterios_x000a_*Se identificaron las ESAL que reciben recursos publicos y se analizó información jurídica de las Entidades Sin Ánimo de Lucro, en el desarrollo de su objeto social, cumplimiento de obligaciones legales y estatutarias. _x000a_*Se realizaron visitas administrativas a las Esal que reciben aportes de entidades u organismos distritales y durante el periodo se efectuaron 5 visitas administrativas._x000a_*Se realizaron 755 gestiones en el SIPEJ con el animo de verificar el cumplimiento de las Esal_x000a_Aumento en la percepción de los servicios prestados dada la estandarización de la presentación de información, unificación de criterios del ejercicio de la función de inspección, vigilancia y control y verificación del cumplimiento del objeto social de las Esal._x000a_Miembros de entidades sin ánimo de lucro y/o ciudadanía en general"/>
    <s v="Se dio aplicación a la encuesta de percepción dirigida a la ciudadanía que usa los servicios en el punto de atención obteniendo un total 163 encuestas diligenciadas, de manera general se observa que el 95% califica los servicios de la Dirección como excelente y bueno."/>
    <s v="Para este trimestre no se tenia prevista la aplicación de la encuesta. "/>
    <m/>
  </r>
  <r>
    <x v="0"/>
    <x v="6"/>
    <s v="RESPALDO JURÍDICO QUE GENERA CONFIANZA. "/>
    <s v="GESTIÓN DISCIPLINARIA DISTRITAL"/>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s v="Eficacia"/>
    <s v="Profesional universitario grado15"/>
    <s v="Profesional universitario grado15 "/>
    <s v="Director (a) Distrital de Asuntos Disciplinarios"/>
    <n v="0"/>
    <n v="2"/>
    <n v="2"/>
    <n v="2"/>
    <n v="2"/>
    <n v="0"/>
    <n v="2"/>
    <n v="2"/>
    <m/>
    <m/>
    <n v="0"/>
    <n v="1"/>
    <n v="1"/>
    <n v="0"/>
    <n v="0"/>
    <n v="1"/>
    <n v="1"/>
    <m/>
    <s v="No presenta retrasos, toda vez que la ejecución se realizará para el segundo trimestre de acuerdo con la programación establecida. En el primer trimestre del año se ha realizado el levantamiento de los insumos para la construcción de las directrices en materia de política pública."/>
    <s v="En el segundo trimestre del año se formuló la directiva denominada &quot; Directriz para precisar que conductas son consideradas como actos de corrupción para facilitar su adecuación típica en materia disciplinaria &quot;, realizando el proceso de socialización a los 15 miembros del Comité Distrital de Asuntos Disciplinarios y posterior a la revisión de la Dirección de Doctrina y normativa de la SJD._x000a_El día 13 de junio el Comité Distrital de Asuntos Disciplinarios Aprobó el proyecto de directiva"/>
    <s v="En el tercer trimestre del año se formuló la directiva denominada &quot; Directriz para el trámite de la ejecución y cobro persuasivo de sanciones disciplinarias de caracter pecuniario &quot;, realizando el proceso de socialización a los 15 miembros del Comité Distrital de Asuntos Disciplinarios y posterior a la revisión de la Dirección de Doctrina y normativa de la SJD._x000a_El día 17 de septiembre de manera virtual el Comité Distrital de Asuntos Disciplinarios Aprobó el proyecto de directiva"/>
    <m/>
  </r>
  <r>
    <x v="0"/>
    <x v="7"/>
    <s v="POSICIONAMIENTO COMO ENTE RECTOR"/>
    <s v="GESTIÓN DISCIPLINARIA DISTRITAL"/>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s v="Eficacia"/>
    <s v="Profesional universitario grado15"/>
    <s v="Profesional universitario grado15"/>
    <s v="Director (a) Distrital de Asuntos Disciplinarios"/>
    <n v="0"/>
    <n v="2000"/>
    <n v="4000"/>
    <n v="4000"/>
    <n v="2000"/>
    <n v="0"/>
    <n v="2426"/>
    <n v="3803"/>
    <m/>
    <m/>
    <n v="0"/>
    <n v="750"/>
    <n v="1750"/>
    <n v="1500"/>
    <n v="0"/>
    <n v="865"/>
    <n v="2938"/>
    <m/>
    <s v="No presenta retrasos, toda vez que la ejecución se realizará para el segundo trimestre de acuerdo con la programación establecida. "/>
    <s v="En el segundo trimestre del año se orientaron a 865 servidores públicos y particulares que ejercen funciones públicas, en materia de responsabilidad disciplinaria conforme a lo solicitado por cada entidad."/>
    <s v="En el tercer trimestre del año se orientaron a 2938 servidores públicos y particulares que ejercen funciones públicas, en materia de responsabilidad disciplinaria conforme a lo solicitado por cada entidad, mejorando el conocimiento en responsabilidad disciplinaria de los servidores públicos del Distrito Capital para la mitigación de las conductas disciplinarias."/>
    <m/>
  </r>
  <r>
    <x v="0"/>
    <x v="8"/>
    <s v="POSICIONAMIENTO COMO ENTE RECTOR"/>
    <s v="GESTIÓN DISCIPLINARIA DISTRITAL"/>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s v="Eficacia"/>
    <s v="Profesional universitario grado15"/>
    <s v="Profesional universitario grado15"/>
    <s v="Director (a) Distrital de Asuntos Disciplinarios"/>
    <n v="1"/>
    <n v="1"/>
    <n v="2"/>
    <n v="1"/>
    <n v="0"/>
    <n v="1"/>
    <n v="1"/>
    <n v="2"/>
    <m/>
    <m/>
    <n v="0"/>
    <n v="1"/>
    <n v="1"/>
    <n v="0"/>
    <n v="0"/>
    <n v="0"/>
    <n v="2"/>
    <m/>
    <s v="No presenta retrasos, toda vez que la ejecución se realizará para el segundo trimestre de acuerdo con la programación establecida. En el primer trimestre del año se realizó la etapa precontractual para llevar a cabo la actividad."/>
    <s v="En el segundo trimestre del año se realizó la etapa contractual con el acompañamiento y apoyo de la Dirección de gestión corporativa, en ejecución del contrato No. 088-2018 se está adelantando de manera mancomunada con el contratista Douglas Trade S.A.S, los términos, características y demás detalles para el desarrollo de las capacitaciones que se van a desarrollar en el tercer trimestre del año. De igual manera se está realizando la convocatoria y divulgación de la capacitación por medio de la circular 03 a todas las entidades del Distrito Capital"/>
    <s v="Durante el tercer trimestre se llevaron a cabo dos eventos: _x000a_- El 24 de julio se realizo la capacitación de Régimen Probatorio en las aulas Barule teniendo un aforo de 97 Personas._x000a_- El 19 y 20 de septiembre la Dirección Distrital de Asuntos Discipliarios desarrollo el VI Encuentro Nacional de Operadores Disciplinarios contando con la participación de 13 conferencistas nacionales e internacionales expertos en la rama del Derecho disicplinario, asistiendo al evento 300 Operadores y sustanciadores disciplinarios, este evneto se realizó en el auditorio Huitaca ubicado en la Alcaldia Mayor de Bogotá"/>
    <m/>
  </r>
  <r>
    <x v="1"/>
    <x v="9"/>
    <s v="OPTIMIZACIÓN DE PROCESOS"/>
    <s v="ATENCIÓN A LA CIUDADANÍA"/>
    <s v="DIRECCIÓN DE GESTIÓN CORPORATIVA"/>
    <m/>
    <m/>
    <s v="Procesos"/>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s v="ND"/>
    <n v="1"/>
    <n v="1"/>
    <n v="1"/>
    <n v="1"/>
    <s v="ND"/>
    <n v="1"/>
    <n v="1"/>
    <m/>
    <m/>
    <n v="1"/>
    <n v="1"/>
    <n v="1"/>
    <n v="1"/>
    <n v="1"/>
    <n v="1"/>
    <n v="1"/>
    <m/>
    <s v="Publicación oportuna en la página web de los informes de PQRS, con los respectivos análisis y conclusiones Iniciación del proceso de cualificación en el proceso de atención a la ciudadanía para 15 servidores de la Secretaría Jurídica Distrital Revisión del portafolio de bienes y servicios (pendiente publicación) Inicio del proyecto piloto para la puesta en marcha del punto de atención a la ciudadanía en el Supercade de la Cra 30 a partir del 2 de mayo de 2018 Inclusión en el Plan de Incentivos 2018, del sistema para destacar el desempeño de los servidores con relación al servicio prestado a la ciudadanía Actualización permanente de la página web de la SJD con el directorio de servidores y contratistas Publicación oportuna del informe de PQRS a la Veeduría Distrital"/>
    <s v="Correspondiente al segundo trimestre de 2018, se público en la pagina WEB los informes de PQRS con los respectivos análisis y conclusiones. En cumplimiento del Decreto 531 de 2000 .Se evidencia el el 100% de los requerimientos presentados por la ciudadania se registraron en el Sistema. "/>
    <s v="Para el tercer trimestre se reporta el cumplimiento en la asignación de requerimientos a traves del SDQS ,  el canal WEB es el más usado por la ciudadanía para interactuar con la Secretaría Jurídica Distrital, seguido por el canal ESCRITO,  el canal E-MAIL y  El Canal TELEFÓNICO, siendo los medios más utilizados para incluir peticiones ciudadanas en el mes de septiembre de 2018.  _x000a__x000a_En cumplimiento del Decreto 531 de 2010, se evidencia que el 100% de los requerimientos presentados por la ciudadanía se registraron en el Sistema."/>
    <m/>
  </r>
  <r>
    <x v="1"/>
    <x v="10"/>
    <s v="POSICIONAMIENTO COMO ENTE RECTOR"/>
    <s v="INSPECCIÓN VIGILANCIA Y CONTROL ESAL"/>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s v="Creciente"/>
    <s v="Trimestral"/>
    <s v="Eficacia"/>
    <m/>
    <m/>
    <m/>
    <s v="ND"/>
    <n v="0.3"/>
    <n v="0.6"/>
    <n v="1"/>
    <m/>
    <s v="ND"/>
    <n v="0.3"/>
    <n v="0.49"/>
    <m/>
    <m/>
    <n v="0.3"/>
    <n v="0.1"/>
    <n v="0.1"/>
    <n v="0.1"/>
    <n v="0.3"/>
    <n v="0.1"/>
    <n v="0.09"/>
    <m/>
    <s v="Se estableció la metodología para recolectar información primaria que de cuenta de la problemática, la aplicación de encuestas a las entidades sin ánimo de lucro y ciudadanía en general y la realización de mesas de trabajo con las entidades definidas como actores.   /     Se realizó durante el mes de marzo una mesas de trabajo con la Secretaría de Educación con el fin de establecer la metodología de trabajo a seguir"/>
    <s v="Se efectuaron diferentes mesas de trabajo con las cuales se avanzó en la recolección de información, Durante el mes de abril se realizaron tres (3) mesas de trabajo con la Secretaría de Ambiente, Secretaría de Salud y Secretaría de Cultura, Recreación y Deporte a fin de socializar la metodología de participación en la construcción del documento técnico, obteniendo una respuesta favorable, producto de las cuales se delegaron representantes que apoyaron el desarrollo de las mesas de trabajo programadas. Adicionalmente, con la colaboración de la Secretaría de Planeación Distrital, se efectuó el taller sobre la formulación de políticas públicas en el marco de la Guía Metodológica, que tuvo la participación de los delegados de las cuatro (4) Secretarías y funcionarios de la Secretaría Jurídica."/>
    <s v="Para el trimestre presenta una ejecución parcial según las actividades programadas, dado que se inició la aplicación de la encuesta, la cual, se remitió a los correos electrónicos de las entidades sin ánimo de lucro, que se encuentran en estado activo en Cámara de Comercio de Bogotá; así mismo, se solicitó a las Secretarías de Educación y de Salud, remitieran la encuesta a las ESAL sobre las cuales realizan la función de registro. Se evaluó la necesidad de ampliar en período de aplicación de la encuesta, toda vez que es importante tener una mayor participación de las entidades sin ánimo de lucro, del sector educativo y salud."/>
    <m/>
  </r>
  <r>
    <x v="1"/>
    <x v="11"/>
    <s v="RESPALDO JURÍDICO QUE GENERA CONFIANZA. "/>
    <s v="INSPECCIÓN VIGILANCIA Y CONTROL ESAL"/>
    <s v="DIRECCIÓN DISTRITAL DE INSPECCIÓN, VIGILANCIA Y CONTROL DE PERSONAS JURÍDICAS SIN ÁNIMO DE LUCRO"/>
    <s v="Plan de Gestión"/>
    <m/>
    <m/>
    <m/>
    <s v="Porcentaje de avance en el fortalecmiento de un canal  de comunicaciónque optimice la atención a la ciudadanía"/>
    <m/>
    <m/>
    <m/>
    <m/>
    <m/>
    <m/>
    <m/>
    <m/>
    <m/>
    <s v="Suma"/>
    <s v="Trimestral"/>
    <s v="Eficacia"/>
    <m/>
    <m/>
    <m/>
    <s v="ND"/>
    <n v="1"/>
    <s v="CUMPLIDA"/>
    <m/>
    <m/>
    <s v="ND"/>
    <n v="1"/>
    <s v="CUMPLIDA"/>
    <m/>
    <m/>
    <m/>
    <m/>
    <m/>
    <m/>
    <m/>
    <m/>
    <m/>
    <m/>
    <s v="CUMPLIDA"/>
    <s v="CUMPLIDA"/>
    <s v="CUMPLIDA"/>
    <s v="CUMPLIDA"/>
  </r>
  <r>
    <x v="1"/>
    <x v="12"/>
    <s v="MODERNIZACIÓN DE SISTEMAS DE INFORMACIÓN. "/>
    <s v="GESTIÓN DE TIC"/>
    <s v="OFICINA DE TECNOLOGÍAS DE LA INFORMACIÓN Y LAS COMUNICACIONES "/>
    <m/>
    <s v="Plan de Gestión"/>
    <m/>
    <m/>
    <s v="Porcentaje de avance en la actualización del software administrativo y misional"/>
    <s v="% de actualización"/>
    <m/>
    <m/>
    <m/>
    <m/>
    <m/>
    <m/>
    <m/>
    <m/>
    <s v="Suma"/>
    <s v="Trimestral"/>
    <s v="Eficacia"/>
    <s v="por definir"/>
    <s v="por definir"/>
    <s v="Jefe Oficina TIC"/>
    <n v="0"/>
    <n v="0.35"/>
    <n v="0.35"/>
    <n v="0.3"/>
    <n v="0"/>
    <n v="0"/>
    <n v="0.35"/>
    <n v="0.54999999999999993"/>
    <m/>
    <m/>
    <n v="0.15"/>
    <n v="0.3"/>
    <n v="0.1"/>
    <n v="0.1"/>
    <n v="0.15"/>
    <n v="0.3"/>
    <n v="0.1"/>
    <m/>
    <m/>
    <s v="Se atendió y clasificó las solicitudes de los incidentes y requerimientos cuando se presenta la ocurrencia de mensajes de error no previstos durante las etapas de soporte y mantenimiento de los Sistemas Misionales, Administrativos por medio de la Herramienta de Soporte GLPI, resolviendo dudas, absolviendo consultas, solucionando inconvenientes, explicando la operatividad y realizando las pruebas respectivas, de tal forma que facilite la identificación de mantenimiento de los componentes requeridos, priorizando las soluciones del mismo en los tiempos establecidos para tal efecto y gestionar los incidentes reportadas con el fin de tener el registro de una base de conocimiento para los sistemas misionales y administrativos de la entidad. Por otra parte, se realizó una mesa de trabajo con los ingenieros Ingeniero Edgar Ovalle y los ingenieros que soportan los sistemas administrativos, para realizar un diagnóstico y afinamientos en la plataforma de bases de datos Oracle de la entidad, con el objeto de optimizar el software administrativo."/>
    <s v="para el tercer trimestre se atendió y clasificó las solicitudes de los incidentes y requerimientos cuando se presenta la ocurrencia de mensajes de error no previstos durante las etapas de soporte y mantenimiento de los Sistemas Misionales, Administrativos, así como los incidentes de soporte técnico por medio de la Herramienta de Soporte GLPI, resolviendo dudas, absolviendo consultas, solucionando inconvenientes, explicando la operatividad y realizando las pruebas respectivas, de tal forma que facilite la identificación de mantenimiento de los componentes requeridos, priorizando las soluciones del mismo en los tiempos establecidos para tal efecto y gestionar los incidentes reportadas con el fin de tener el registro de una base de conocimiento para los sistemas misionales y administrativos de la entidad. Por otra parte, se han venido realizando reuniones conjuntas con la Secretaria de Hacienda, para realizar el análisis, diseño y desarrollo de la nueva metodología de Contingente Judicial."/>
    <m/>
  </r>
  <r>
    <x v="1"/>
    <x v="13"/>
    <s v="OPTIMIZACIÓN DE PROCESOS"/>
    <s v="GESTIÓN DISCIPLINARIA DISTRITAL"/>
    <s v="DIRECCIÓN DISTRITAL DE ASUNTOS DISCIPLINARIOS"/>
    <s v="Plan de Gestión"/>
    <s v="Procesos"/>
    <m/>
    <m/>
    <s v="Porcentaje de avance en la implementación de la herramienta de seguimiento y control a coNDuctas con mayor incidencia disiciplinaria"/>
    <s v="Herramienta de seguimiento y control"/>
    <m/>
    <m/>
    <m/>
    <m/>
    <m/>
    <m/>
    <m/>
    <m/>
    <s v="Suma"/>
    <s v="Trimestral"/>
    <s v="Eficacia"/>
    <s v="Profesional universitario grado15"/>
    <s v="Profesional universitario grado15"/>
    <s v="Director (a) Distrital de Asuntos Disciplinarios"/>
    <s v="ND"/>
    <n v="0.6"/>
    <n v="0.4"/>
    <m/>
    <m/>
    <s v="ND"/>
    <n v="0.6"/>
    <n v="0.30000000000000004"/>
    <m/>
    <m/>
    <n v="0.1"/>
    <n v="0.1"/>
    <n v="0.1"/>
    <n v="0.1"/>
    <n v="0.1"/>
    <n v="0.1"/>
    <n v="0.1"/>
    <m/>
    <s v="En el primer trimestre del año en curso la DDAD realizó 11 visitas a las oficinas de control interno disciplinario o las que cumplan sus funciones de las siguientes entidades: Secretaría Distrital de Salud, Instituto Distrital de la Participación y Acción Comunal IDPAC, Secretaría Distrital de Movilidad, Secretaría Distrital de Seguridad, Conviviencia y Justicia, UAE de Rehabilitación y Mantenimiento Vial UAERMV, UAE de Catastro Distrital UAECD, Bomberos, Secretaría Distrital de Planeación, Fondo de Prestaciones Económicas, cesantías y Pensiones FONCEP, Empresa de Transporte del Tercer Milenio Trasmilenio S.A, Secretaría Distrital del Hábitat. "/>
    <s v="En el segundo trimestre del año en curso la DDAD realizó 10 visitas a las oficinas de control interno disciplinario o las que cumplan sus funciones de las siguientes entidades: Instituto para la Economía Social -IPES-, Orquesta Filarmónica de Bogotá -OFB-, Jardín Botánico Jose Celestino Mutis -JBB-, Instituto Distrital de Desarrollo y Deporte -IDRD-, Caja de Vivienda Popular, Instituto para la Protección de la niñez y la juventud -IDIPRON- Instituto Desarrollo Urbano -IDU-, Instituto para la Investigación Educativa y el Desarrollo Pedagógico -IDEP-, Instituto Distrital de Turismo -IDT-, Unidad Administrativa Especial de Servicios Públicos UAESP"/>
    <s v="En el Tercer trimestre del año en curso la DDAD realizó 10 visitas a las oficinas de control interno disciplinario o las que cumplan sus funciones de las siguientes entidades: Fundación Gilberto Alzate Avendaño, Instituto Distrital de las Artes, Instituto Distrital de Patrimonio Culturas, IDIGER, Subred Sur Occidente, Servicio Civil Distrital, Loteria de Bogotá, Empresa Metro, IDPYBA, Subred Norte. En las visitas se realizó la implementanción de la herramienta de seguimiento y control de las directivas en materia disciplinaria, evidenciando el interes por parte de las diferentes entidades visitadas en el buen uso y desarrollo de las directivas al interior de cada entidad,  de igual manera construir estrategias para el desarrollo de un trabajo articulado entre las OCID con la DDAD."/>
    <m/>
  </r>
  <r>
    <x v="1"/>
    <x v="14"/>
    <s v="OPTIMIZACIÓN DE PROCESOS"/>
    <s v="GESTIÓN NORMATIVA Y CONCEPTUAL"/>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s v="ND"/>
    <n v="1"/>
    <s v="CUMPLIDA"/>
    <m/>
    <m/>
    <s v="ND"/>
    <n v="1"/>
    <s v="CUMPLIDA"/>
    <m/>
    <m/>
    <m/>
    <m/>
    <m/>
    <m/>
    <m/>
    <m/>
    <m/>
    <m/>
    <m/>
    <m/>
    <m/>
    <m/>
  </r>
  <r>
    <x v="1"/>
    <x v="15"/>
    <s v="POSICIONAMIENTO COMO ENTE RECTOR"/>
    <s v="GESTIÓN DE LAS COMUNICACIONES"/>
    <s v="DESPACHO SECRETARÍA JURÍDICA"/>
    <m/>
    <m/>
    <s v="Plan de Gestión"/>
    <s v="Plan de Gestión"/>
    <s v="Porcentaje de avance del Plan de Comunicaciones de la Secretaría Jurídica Distrital"/>
    <s v="Acciones"/>
    <s v="Acciones ejecutadas en el periodo"/>
    <s v="Total acciones programdas en el Plan de la vigencia"/>
    <s v="Son las acciones programadas y cumplida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s v="ND"/>
    <n v="1"/>
    <n v="1"/>
    <n v="1"/>
    <n v="1"/>
    <s v="ND"/>
    <n v="1"/>
    <n v="0.75"/>
    <m/>
    <m/>
    <n v="0.25"/>
    <n v="0.25"/>
    <n v="0.25"/>
    <n v="0.25"/>
    <n v="0.25"/>
    <n v="0.25"/>
    <n v="0.25"/>
    <m/>
    <s v="1. Se realizaron estrategias comunicativas externas con el fin de contribuir a divulgar y posicionar ante la opinión pública a la Secretaría Jurídica Distrital como la máxima autoridad en materia jurídica en Bogotá._x000a__x000a_2. Generación de acciones estratégicas en redes sociales que permitan informar a la opinión pública sobre las actividades de la Secretaría Jurídica Distrital._x000a__x000a_3. Se realizo la seleccion del material de interes, difundido por los medios de comunicación para el conocimiento de la Secretaria Jurídica Distrital, Dalila Hernández Corzo, y la entidad."/>
    <s v="Se divulga información de interés para la opinión pública, respecto de la gestión de la Entidad ante los medios de comunicación y ciudadanía en general. Para el segundo trimestre de la vigencia, mediante la página www.secretariajuridica.gov.co y el twitter juridicadistri ,   la ciudadanía en general, servidores públicos y partes interesadas, tienen la oportunidad de obtener información en diferentes temas:_x000a_ 10 Actualizaciones en normatividad jurídica para el Distrito – Política e Informática Jurídica._x000a_ Día de la familia._x000a_ Fallo niega demanda que pretendía quitar derechos salariales a funcionarios del Distrito._x000a_ Investigación a dos entidades sin ánimo de lucro por desviación de su objeto social._x000a_ Dirección de Asuntos Disciplinarios superó meta del segundo trimestre en orientación a servidores públicos._x000a_ Secretaría Jurídica Distrital comprometida con la defensa del régimen salariales de los servidores del Distrito._x000a_ Se incrementan los controles a entidades sin ánimo de lucro._x000a_ Ahorros representativos de la Bogotá Jurídica._x000a_ Distrito dará mayor puntaje a licitantes con trabajadores en situación de discapacidad._x000a_ Estrategias para la Implementación del Modelo Integrado de Planeación y Gestión – MIPG._x000a_ |Portafolio de Bienes y Servicios – Secretaria Jurídica Distrital."/>
    <s v="Para el tercer trimestre se logro el cumplimiento de lo programado frente alas siguientes actividades:_x000a_* Asesorar a las áreas en el desarrollo logístico de eventos._x000a_* Coordinación logística para la puesta en escena del evento._x000a_* Hacer seguimiento al desarrollo previsto en la agenda de cada evento._x000a__x000a_*Gestionar entrevistas con los medios masivos de comunicación locales y nacionales y programar y atender ruedas de prensa._x000a__x000a_*Promover la articulación entre dependencias y apoyar el fortalecimiento de la excelencia como factor clave en la cultura organizacional."/>
    <m/>
  </r>
  <r>
    <x v="1"/>
    <x v="16"/>
    <s v="OPTIMIZACIÓN DE PROCESOS"/>
    <s v="PLANEACIÓN Y MEJORA CONTINUA"/>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s v="Eficacia"/>
    <m/>
    <m/>
    <m/>
    <s v="ND"/>
    <n v="0.3"/>
    <n v="0.7"/>
    <m/>
    <m/>
    <s v="ND"/>
    <n v="0.3"/>
    <n v="0.65"/>
    <m/>
    <m/>
    <n v="0.15"/>
    <n v="0.25"/>
    <n v="0.25"/>
    <n v="0.35"/>
    <n v="0.15"/>
    <n v="0.25"/>
    <n v="0.25"/>
    <m/>
    <m/>
    <s v="Se adelantaron varias actividades que apuntan a la mejores practicas de la gestión institucional de la SJD : _x000a_- Divulgación de piezas comunicacionales que evidencian logros y resultados alcanzados por la entidad._x000a_- Divulgación de videos en donde se presentan los Bienes y Servicios de la Entidad. _x000a_- Seguimiento al cumplimiento de actividades del PAAC de la Secretaría Jurídica Distrital, a partir de la revisión constante a las actividades de responsabilidad de la Oficina Asesora de Planeación para desarrollar en el mes de junio de 2018.._x000a_- Se efectuó retroalimentación a las diferentes áreas responsables de los temas, se consolidó y se divulgó el primer seguimiento del Plan Anticorrupción y de Atención al Ciudadano 2018._x000a_- Ley de Transparencia: publicación de documentos del sistema integrado de gestión en la intranet, noticias y otros documentos en la página web, de acuerdo de los requisitos de la ley de transparencia y las necesidades de la Oficina Asesora de Planeación._x000a_-Liderado por la Oficina Asesora de Planeación, se consolida el Portafolio de Bienes y Servicios de la Secretaría Jurídica Distrital._x000a_- Participación en : Política Pública LGBTI, Política Pública de Discapacidad, Plan Estadístico de Bogotá, Política Pública Distrital de Transparencia, Integridad y no Tolerancia con la Corrupción, Plan Institucional de Gestión Ambiental –PIGA. "/>
    <s v="Se presenta el avance de la meta con la realización de las siguientes actividades:_x000a_- Aplicativo Smart: administración general y de los módulos de Producto No Conforme y Gestión Ambiental. Reportes de las incidencias presentadas, ante la empresa ITS. Consolidación y presentación de propuestas de reporteadores. Seguimiento al plan de transición mediante la gestión con administradores de módulos. Parametrización del módulo de Producto No Conforme. Gestión para ambiente de pruebas con el servidor de la Secretaría Jurídica Distrital. Consolidación y presentación de propuestas para mejoras al aplicativo mediante mantenimiento evolutivo.  _x000a_- Plan Anticorrupción y de Atención al Ciudadano – PAAC: solicitud de resultados obtenidos en el segundo cuatrimestre de la vigencia, respecto al avance en la programación y las respectivas evidencias. Se efectúa seguimiento y retroalimentación a los responsables de actividades dentro del PAAC. Seguimiento constante a las actividades a cargo de la Oficina Asesora de Planeación. _x000a_- Medición del Índice de Transparencia de Bogotá: participación en talleres de la Veeduría Distrital, en representación de la Secretaría Jurídica Distrital. Ley de Transparencia: actualización de la página web conforme a los lineamientos de la norma. Se inició valoración del componente de visibilidad del Índice de Transparencia y se llevó a cabo la revisión de los documentos del Índice de Información Clasificada y Reservada y Esquema de publicación. _x000a_- Gestión contractual: se terminó la elaboración de los estudios previos, análisis de sector y solicitud de contratación de los servicios para realizar pre-auditoria y auditoria al Sistema de Gestión de Calidad de la entidad para otorgamiento de certificación bajo la Norma Técnica Colombiana NTC-ISO 9001:2015. _x000a_- Revisión de informes de los contratistas de la Oficina Asesora de Planeación._x000a_- Se adelanta la gestión para el proceso de selección de mínima cuantía “Adquirir elementos de apoyo para el fortalecimiento y apropiación del Sistema Integrado de Gestión de la SJD”. _x000a_- Políticas Públicas Distritales: participación en las siguientes Políticas Públicas Distritales en representación de la Secretaría Jurídica Distrital: Política Publica LGBTI, Política Publica de Derechos Humanos, Política Pública Distrital de Servicio al Ciudadano – PPDSC, Plan Estadístico de Bogotá, Política Pública Distrital de Transparencia, Integridad y No Tolerancia con la Corrupción. _x000a_-Programa de Gestión Documental: diseño y presentación de un (1) documento en el cual se establece una relación entre la planeación estratégica de la entidad, el Sistema Integrado de Gestión y el programa de gestión documental. Producto No Conforme - PNC: documentación del procedimiento de PNC, con ocasión a las funcionalidadesd el aplicativo Smart y su implementación._x000a_- Plan Institucional de Gestión Ambiental –PIGA–: cargue de informes ante la Secretaría Distrital de Ambiente, participación en mesas de trabajo para la construcción de la política con el objetivo de adoptar buenas prácticas para el uso racional de los recursos, la gestión integral de residuos, consumo sustentable, cero papel y optimización de recursos financieros en la Secretaría Jurídica Distrital. _x000a_-Asistencia a reuniones convocadas por la Secretaría Distrital de ambiente. Emisión de documentos técnicos para emitir disposiciones normativas en la materia."/>
    <m/>
  </r>
  <r>
    <x v="1"/>
    <x v="17"/>
    <s v="MODERNIZACIÓN DE SISTEMAS DE INFORMACIÓN. "/>
    <s v="GESTIÓN JURÍDICA DISTRITAL"/>
    <s v="DIRECCIÓN DISTRITAL DE POLÍTICA E INFORMÁTICA JURÍDICA"/>
    <s v="Plan de Gestión"/>
    <m/>
    <m/>
    <m/>
    <m/>
    <m/>
    <m/>
    <m/>
    <m/>
    <m/>
    <m/>
    <m/>
    <m/>
    <m/>
    <s v="Suma"/>
    <s v="Trimestral"/>
    <s v="Eficacia"/>
    <m/>
    <m/>
    <m/>
    <s v="ND"/>
    <n v="1"/>
    <n v="0"/>
    <n v="0"/>
    <n v="0"/>
    <s v="ND"/>
    <n v="1"/>
    <s v="CUMPLIDO"/>
    <m/>
    <m/>
    <m/>
    <m/>
    <m/>
    <m/>
    <m/>
    <m/>
    <m/>
    <m/>
    <s v="CUMPLIDO"/>
    <s v="CUMPLIDO"/>
    <s v="CUMPLIDO"/>
    <s v="CUMPLIDO"/>
  </r>
  <r>
    <x v="1"/>
    <x v="18"/>
    <s v="POSICIONAMIENTO COMO ENTE RECTOR"/>
    <s v="GESTIÓN JUDICIAL Y EXTRAJUDICIAL DEL DISTRITO"/>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s v="Eficacia"/>
    <s v="Profesional Universitario Grado 1"/>
    <s v="Profesional Universitario Grado 1"/>
    <s v="Director(a) Distirtal de Defensa Judicial y Prevención del Daño Antijurídico  "/>
    <s v="ND"/>
    <n v="1"/>
    <n v="1"/>
    <n v="1"/>
    <n v="1"/>
    <s v="ND"/>
    <n v="1"/>
    <n v="0.75"/>
    <m/>
    <m/>
    <n v="0.25"/>
    <n v="0.25"/>
    <n v="0.25"/>
    <n v="0.25"/>
    <n v="0.25"/>
    <n v="0.25"/>
    <n v="0.25"/>
    <m/>
    <s v="Se Proyectaron y presentararon los documentos procesales necesarios para la adecuado representación y Defensa de los intereses del D.C. . Durante el primer trimestre de 2018 se programaron 90 audiencias en los diferentes despachos, las cuales fueron atendidas por los abogados de Representación de la Dirección. Los abogados de representación realizaron 17 fichas de conciliación y 3 de pacto de cumplimiento. Los abogados asistieron a 9 entidades distritales para realizar acompañamiento a los Comites de Conciliación. De igual manera presentaron los informes mensuales correspondientes a las actividades realizadas durante el periodo"/>
    <s v="Durante el Trimestre se notificaron y registraron en SIPROJ 473 procesos judiciales, 190 Conciliaciones Judiciales, 22 subsanaciones a Conciliaciones Extrajudiciales. y se gestionaron 1415 tutelas. Se realizaron 24 mesas de seguimiento con la participación de 19 entidades y 147_x000a_funcionarios. Se realizaron 22 mesas de trabajo relacionadas con el tema contable y en las cuales se solicita la participación del área financiera y jurídica de 19 entidades y 68 funcionarios. Se realizaron 47 sesiones de capacitación a usuarios nuevos con la participación de 36_x000a_entidades y 83 funcionarios. Se realizaron 18 mesas de trabajo y seguimiento a procesos penales con la participación de 16 entidades y 53 funcionarios. Se crearon 30 usuarios nuevos y se activaron 66 usuarios de diferentes entidades. Se realizaron las parametrizaciones_x000a_solicitadas por los usuarios. Se realizaron 4 mesas de trabajo con Secretaría de Hacienda para adelantar el desarrollo de la nueva metodología de contingente judicial. Se participó en 4 mesas de trabajo con la firma INDUDATA para el levantamiento de requerimientos para el_x000a_desarrollo del nuevo sistema de información. Se realizó análisis de Informe de Gestión de las Entidades Distritales. "/>
    <s v="Durante el tercer trimestre de 2018 en la Secretaría Jurídica Distrital se notificaron 318 procesos judiciales _x000a_TIPO DE PROCESO CANTIDAD PORCENTAJE_x000a_NULIDAD Y RESTABLECIMIENTO  227 _x000a_REPARACION DIRECTA  20 _x000a_EJECUTIVO  18 _x000a_CONTRACTUAL  12 _x000a_NULIDAD SIMPLE  10 _x000a_ACCIÓN POPULAR  8 _x000a_REPARACIÓN DIRECTA 7 _x000a_LABORAL ORDINARIO  6 _x000a_FUERO SINDICAL  4 _x000a_ACCIÓN DE CUMPLIMIENTO  2 _x000a_ACCIÓN DE CUMPLIMIENTO 1 _x000a_ACCIÓN DE GRUPO 1 _x000a_ACCIÓN DE GRUPO  1 _x000a_"/>
    <m/>
  </r>
  <r>
    <x v="0"/>
    <x v="19"/>
    <s v="RESPALDO JURÍDICO QUE GENERA CONFIANZA. "/>
    <s v="GESTIÓN JUDICIAL Y EXTRAJUDICIAL DEL DISTRITO"/>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9"/>
    <n v="0.89"/>
    <n v="0.88"/>
    <m/>
    <m/>
    <n v="0.82"/>
    <n v="0.82"/>
    <n v="0.82"/>
    <n v="0.82"/>
    <n v="0.89"/>
    <n v="0.89"/>
    <n v="0.88"/>
    <m/>
    <s v="A 31 de marzo de 2018 se logró el 89% de eficiencia fiscal, representado en el valor de las pretensiones indexadas de los procesos que finalizaron con fallo a favor de las entidades del Distrito Capital. Se identificaron 29 procesos de mayor impacto cuyo cumplimiento se encuentra en seguimiento por parte de la Dirección de Defensa Judicial. Se asistió a 7 audiencias de cumplimiento. Se participó en 7 comités de verificación con órganos de control. De igual manera, se participó en la coordinación de 27 mesas de trabajo con las diferentes entidades distritales vinculas en el cumplimiento de sentencias. Durante el primer trimestre de 2018 la Dirección Distrital de Defensa Judicial y Prevención del Daño Antijurídico realizó acompañamiento a diferentes entidades distritales en temas de impacto para el Distrito. El impacto del éxito de eficiencia fiscal acumulado en términos de pretensiones indexadas ha permitido ahorrar a la ciudad $1.8 Billones de pesos y el D.C. ha sido condenado en 225 mil millones de pesos, lo cual representa un éxito del 89%.  Como población beneficiada se identifica a la ciudadanía en general ya que se puede beneficiar con nuevos proyectos sociales en educación y salud. "/>
    <s v="LOGRO EFICIENCIA FISCAL A JUNIO DE 2018: A la fecha, se mantiene el nivel de eficiencia fiscal el cual se ubica en el 89% representado en el valor de las pretensiones indexadas de los procesos que finalizaron con fallo a favor de las entidades del Distrito Capital._x000a_BENEFICIOS: El impacto del éxito de eficiencia fiscal acumulado en términos de pretensiones indexadas ha permitido ahorrar a la ciudad $2.0 Billones de pesos y el D.C. ha sido condenado en 238 mil millones de pesos, lo cual representa una eficiencia fiscal del 89%."/>
    <s v="Para el tercer trimestre se presento una ejecución del 88% representado en el valor de las pretensiones indexadas de los procesos que finalizaron con fallo a favor de las entidades del Distrito Capital.    _x000a__x000a_IMPACTO: El impacto del éxito de eficiencia fiscal acumulado en términos de pretensiones indexadas ha permitido ahorrar a la ciudad $2,1 Billones de pesos aproximadamente, y el D.C. ha sido condenado en cerca de 288 mil millones de pesos._x000a__x000a_POBLACION BENEFICIADA: La ciudadanía en general ya que se puede beneficiar con nuevos proyectos sociales en educación y salud, etc._x000a_"/>
    <m/>
  </r>
  <r>
    <x v="1"/>
    <x v="20"/>
    <s v="OPTIMIZACIÓN DE PROCESOS"/>
    <s v="GESTIÓN JURÍDICA DISTRITAL"/>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s v="Eficacia"/>
    <s v="PROFESIONAL ESPECIALIZADO DIRECCIUÓN CORPORATIVA"/>
    <s v="PROFESIONAL ESPECIALIZADO SUBSECRETARÍA"/>
    <s v="SUBSECRETARIO DE DESPACHO"/>
    <s v="ND"/>
    <n v="0.95"/>
    <n v="0.95"/>
    <n v="0.95"/>
    <n v="0.95"/>
    <s v="ND"/>
    <n v="0.98"/>
    <n v="0.82"/>
    <m/>
    <m/>
    <n v="0.65"/>
    <n v="0.75"/>
    <n v="0.85"/>
    <n v="0.95"/>
    <n v="0.72"/>
    <n v="0.78"/>
    <n v="0.82"/>
    <m/>
    <m/>
    <s v="El Proyecto alcanzó una ejecución del 78,41% sobrepasando la meta establecida para el trimestre que fue del 75%, El impacto es significativo, tal y como se puede observar en el desarrollo de las metas físicas y presupuestales del proyecto que muchas de ellas sobrepasaron las expectativas fijadas para el trimestre."/>
    <s v="El Proyecto alcanzó una ejecución del 81,83% , se debe tener en cuenta que se realizaron ajustes en la programación de la meta lo que justifica el avance reportado. "/>
    <m/>
  </r>
  <r>
    <x v="1"/>
    <x v="21"/>
    <s v="POSICIONAMIENTO COMO ENTE RECTOR"/>
    <s v="GESTIÓN JUDICIAL Y EXTRAJUDICIAL DEL DISTRITO"/>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s v="Eficacia"/>
    <s v="Profesional Universitario Grado 1"/>
    <s v="Profesional Universitario Grado 1"/>
    <s v="Director(a) Distirtal de Defensa Judicial y Prevención del Daño Antijurídico  "/>
    <s v="ND"/>
    <n v="2"/>
    <n v="2"/>
    <n v="2"/>
    <n v="2"/>
    <s v="ND"/>
    <n v="7"/>
    <n v="2"/>
    <m/>
    <m/>
    <n v="0"/>
    <n v="1"/>
    <n v="0"/>
    <n v="1"/>
    <n v="0"/>
    <n v="1"/>
    <n v="1"/>
    <m/>
    <s v="Se encuentra en selección del tema sobre el cual se van a realizar dichos documentos. Sin embargo, se relacionan los actos administrativos que se han proyectado desde la Dirección Distrital de Defensa Judicial y Prevención del Daño Antijurídico (8 Circulares)"/>
    <s v="Decreto 2012 5-04-2018 • Por medio del cual se establecen disposiciones para el ejercicio de la representación judicial y extrajudicial de las Entidades del Nivel Central de Bogotá, D.C., se efectúan unas delegaciones y se dictan otras disposiciones._x000a_Directiva 15 31-05-2018 Lineamientos Para la Prevención del Daño Antijurídico en materia de Contrato Realidad._x000a_Adicionalmente desde la Direción Distrital de Defensa Judicial y Prevención del Daño Antijurídico se proyecto: Resolucion 45 del 24-05-2018, Resolución 49 del 29-05-2018 y las Circulares 13, 15 y 17. "/>
    <s v="Para el tercer trimestre no se tenia previsto porcentaje de ejecución para esta meta, no obstante, se elaboró la Directiva Distrital No. 10 del 12 de julio de 2018 &quot;por medio de la cual se establecen lineamientos para la adecuada y eficiente defensa técnica en acciones de tutela del sector central del Distrito Capital de Bogotá&quot;"/>
    <m/>
  </r>
  <r>
    <x v="1"/>
    <x v="22"/>
    <s v="OPTIMIZACIÓN DE PROCESOS"/>
    <s v="PLANEACIÓN Y MEJORA CONTINUA"/>
    <s v="DIRECCIÓN DE GESTIÓN CORPORATIVA"/>
    <s v="Plan de Gestión"/>
    <m/>
    <m/>
    <m/>
    <s v="Porcentaje de avance de entrega de la propuesta de mejora continua de la Dirección de Gestión Corporativa"/>
    <s v="propuesta de mejora"/>
    <s v="Por definir"/>
    <s v="Por definir"/>
    <s v="Por definir"/>
    <s v="Por definir"/>
    <s v="Por definir"/>
    <s v="Por definir"/>
    <s v="Por definir"/>
    <s v="Por definir"/>
    <s v="Suma"/>
    <s v="Trimestral"/>
    <s v="Eficacia"/>
    <m/>
    <m/>
    <m/>
    <s v="ND"/>
    <n v="1"/>
    <s v="CUMPLIDA"/>
    <m/>
    <m/>
    <s v="ND"/>
    <n v="1"/>
    <s v="CUMPLIDA"/>
    <m/>
    <m/>
    <m/>
    <m/>
    <m/>
    <m/>
    <s v="CUMPLIDA"/>
    <s v="CUMPLIDA"/>
    <s v="CUMPLIDA"/>
    <m/>
    <s v="CUMPLIDA"/>
    <s v="CUMPLIDA"/>
    <s v="CUMPLIDA"/>
    <m/>
  </r>
  <r>
    <x v="1"/>
    <x v="23"/>
    <s v="POSICIONAMIENTO COMO ENTE RECTOR"/>
    <s v="GESTIÓN JURÍDICA DISTRITAL"/>
    <s v="SUBSECRETARÍA JURÍDICA DISTRITAL"/>
    <s v="Plan de Gestión"/>
    <m/>
    <m/>
    <m/>
    <m/>
    <m/>
    <m/>
    <m/>
    <m/>
    <m/>
    <m/>
    <m/>
    <m/>
    <m/>
    <s v="Suma"/>
    <m/>
    <m/>
    <m/>
    <m/>
    <m/>
    <m/>
    <m/>
    <m/>
    <n v="1"/>
    <m/>
    <m/>
    <m/>
    <m/>
    <m/>
    <m/>
    <m/>
    <m/>
    <m/>
    <m/>
    <m/>
    <m/>
    <m/>
    <m/>
    <m/>
    <m/>
    <m/>
    <m/>
  </r>
  <r>
    <x v="1"/>
    <x v="24"/>
    <s v="MODERNIZACIÓN DE SISTEMAS DE INFORMACIÓN. "/>
    <s v="INSPECCIÓN VIGILANCIA Y CONTROL ESAL"/>
    <s v="DIRECCIÓN DISTRITAL DE INSPECCIÓN, VIGILANCIA Y CONTROL DE PERSONAS JURÍDICAS SIN ÁNIMO DE LUCRO"/>
    <s v="Plan de Gestión"/>
    <m/>
    <m/>
    <m/>
    <s v="Porcentaje de avance de la estrategia para la optimización del SIPEJ"/>
    <m/>
    <m/>
    <m/>
    <m/>
    <m/>
    <m/>
    <m/>
    <m/>
    <m/>
    <s v="Suma"/>
    <s v="Trimestral"/>
    <s v="Eficacia"/>
    <m/>
    <m/>
    <m/>
    <s v="ND"/>
    <n v="1"/>
    <s v="CUMPLIDA"/>
    <m/>
    <m/>
    <s v="ND"/>
    <n v="1"/>
    <s v="CUMPLIDA"/>
    <m/>
    <m/>
    <m/>
    <m/>
    <m/>
    <m/>
    <m/>
    <m/>
    <m/>
    <m/>
    <s v="CUMPLIDA"/>
    <s v="CUMPLIDA"/>
    <s v="CUMPLIDA"/>
    <s v="CUMPLIDA"/>
  </r>
  <r>
    <x v="1"/>
    <x v="25"/>
    <s v="POSICIONAMIENTO COMO ENTE RECTOR"/>
    <s v="PLANEACIÓN Y MEJORA CONTINUA"/>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s v="Eficacia"/>
    <m/>
    <m/>
    <m/>
    <s v="ND"/>
    <s v="ND"/>
    <n v="1"/>
    <n v="1"/>
    <m/>
    <s v="ND"/>
    <s v="ND"/>
    <n v="0.4"/>
    <m/>
    <m/>
    <n v="0"/>
    <n v="0"/>
    <n v="0.4"/>
    <n v="0.6"/>
    <n v="0"/>
    <n v="0"/>
    <n v="0.4"/>
    <m/>
    <s v="La ejecución inicia en el tercer trimestre, no obstante se adelantaron actividades. "/>
    <s v="La ejecución inicia en el tercer trimestre, no obstante se adelantaron actividades. "/>
    <s v="Durante el tercer trimestre se llevaron a cabo actividades de gran impacto como: _x000a_- Participación en la gestión de la estrategia de participación ciudadana, “reto ciudadano”, en la cual se convocó a la ciudadanía a exponer un problema jurídico de interés para la comunidad, a través de la plataforma www.bogotaabierta.co en respuesta a la pregunta: ¿cuál es la problemática que su comunidad quisiera que el gobierno aclarara desde el punto de vista jurídico? Para el cierre del tercer trimestre de la vigencia, se contó con un total aproximado de ciento veinte (120) participaciones, las cuales equivalen al 60% de las participaciones requeridas para ganar el reto –doscientas (200)– y dar inicio a la etapa de implementación."/>
    <m/>
  </r>
  <r>
    <x v="0"/>
    <x v="26"/>
    <s v="POSICIONAMIENTO COMO ENTE RECTOR"/>
    <s v="GESTIÓN JUDICIAL Y EXTRAJUDICIAL DEL DISTRITO"/>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89"/>
    <n v="0.87270000000000003"/>
    <n v="0.85"/>
    <m/>
    <m/>
    <n v="0.82"/>
    <n v="0.82"/>
    <n v="0.82"/>
    <n v="0.82"/>
    <n v="0.86880000000000002"/>
    <n v="0.8589"/>
    <n v="0.85"/>
    <m/>
    <s v="Se recibieron 140 fallos de sentencias los cuales los cuales fueron remitidos a las entidades competentes. Se realizaron 1193 gestiones relacionadas con tutelas: 1012 traslados, 97 archivos y 84 Tutelas que son representadas directamente por abogados de representación judicial. El impacto del éxito de eficiencia fiscal acumulado en términos de pretensiones indexadas ha permitido ahorrar a la ciudad $1.8 Billones de pesos y el D.C. ha sido condenado en 225 mil millones de pesos, lo cual representa un éxito del 89%. La ciudadanía en general ya que se puede beneficiar con nuevos proyectos sociales en educación y salud"/>
    <s v="LOGRO DE ÉXITO PROCESAL A JUNIO DE 2018: A la fecha El Distrito Capital presenta 5.117 procesos terminados: 4.395 favorables y 722 desfavorables alcanzando un éxito procesal cualitativo del 85.89%."/>
    <s v="LOGRO DE ÉXITO PROCESAL A JUNIO DE 2018: A la fecha El Distrito Capital presenta 5684 procesos terminados: 4.813 favorables y 871 desfavorables alcanzando un éxito procesal cualitativo del 84.68%."/>
    <m/>
  </r>
  <r>
    <x v="1"/>
    <x v="27"/>
    <s v="OPTIMIZACIÓN DE PROCESOS"/>
    <s v="GESTIÓN FINANCIERA"/>
    <s v="DIRECCIÓN DE GESTIÓN CORPORATIVA"/>
    <m/>
    <m/>
    <s v="Procesos"/>
    <m/>
    <s v="Porcentaje de ejecución presupuestal"/>
    <s v="presupuesto ejecutado"/>
    <s v="Presupuesto ejecutado"/>
    <s v="Presupuesto disponible"/>
    <s v="Valor acumulado de los registros presupuestales"/>
    <s v="Resultado de la apropiación inicial y las modificaciones que se den a la apropiación (suspenciones, reducciones, adiciones)"/>
    <s v="SECRETARÍA DE HACIEndA - REPORTE PREDIS"/>
    <s v="SECRETARÍA DE HACIEndA - REPORTE PREDIS"/>
    <n v="0.63"/>
    <s v="SECRETARÍA DE HACIEndA - REPORTE PREDIS 2016"/>
    <s v="Creciente"/>
    <s v="Trimestral"/>
    <s v="Eficacia"/>
    <s v="Profesional Universitario"/>
    <s v="Profesional Especializado"/>
    <s v="Director (a) de Gestión Corporativa"/>
    <s v="ND"/>
    <n v="0.9"/>
    <n v="0.92"/>
    <n v="0.93"/>
    <n v="0.94"/>
    <s v="ND"/>
    <n v="0.76890000000000003"/>
    <n v="0.5"/>
    <m/>
    <m/>
    <n v="0.25"/>
    <n v="0.3"/>
    <n v="0.5"/>
    <n v="0.82"/>
    <n v="0.35"/>
    <n v="0.41799999999999998"/>
    <n v="0.5"/>
    <m/>
    <s v="En enero de 2018, Tesorería Distrital pago las cuentas por pagar que la SJD emitió a 29 de diciembre de 2018.  _x000a__x000a_Las Reservas de los Contratos de Combustibles y Mantenimiento de vehículos se están ejecutando conforme a los gastos que los carros asignados a la Secretaría Jurídica Distrital demandan._x000a__x000a_A la fecha se tienen los saldos iniciales a 1 de enero de 2018 aplicando el nuevo marco normativo contable de la SJD_x000a_"/>
    <s v="Se reporta el  cumplimiento de lo programado (Programado 30%) dado que se superó el porcentaje de ejecución (Ejecutado 42%) para el segundo trimestre , teniendo en cuenta que los gastos de Funcionamiento superaron el porcentaje programado para el segundo trimestre debido a la interacción constante entre el proceso de Gestión Contractual y Gestión Financiera, por lo anterior a la fecha se tienen:_x000a_- Comprometido (41,8%) _x000a_- Girados (29%)_x000a_"/>
    <s v="Se reporta el  cumplimiento de lo programado (50%)  dado que los gastos de funcionamiento superan el porcentaje programado para el segundo trimestre (55%) ,debido a la interacción constante entre el proceso de Gestión Contractual y Gestión Financiera, por lo anterior a la fecha se tienen:_x000a_- Comprometido (62,03%) _x000a_- Girados (55%)"/>
    <m/>
  </r>
  <r>
    <x v="1"/>
    <x v="28"/>
    <s v="OPTIMIZACIÓN DE PROCESOS"/>
    <s v="GESTIÓN NORMATIVA Y CONCEPTUAL"/>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s v="Suma"/>
    <m/>
    <m/>
    <m/>
    <m/>
    <m/>
    <s v="ND"/>
    <n v="0.6"/>
    <n v="0.4"/>
    <m/>
    <m/>
    <s v="ND"/>
    <n v="0.6"/>
    <n v="1"/>
    <m/>
    <m/>
    <n v="0.4"/>
    <n v="0.6"/>
    <n v="0"/>
    <n v="0"/>
    <n v="0.4"/>
    <n v="0.6"/>
    <m/>
    <m/>
    <s v="Se realizo la migrarción de  la información en herramienta de seguimiento de Microsoft Excel a Drive de Google (20%) e incorporación de nuevas funcionalidades / Realizar Pruebas de confiabilidad de la Información (20%). "/>
    <s v="Durante el segundo trimestre se desarrollaron las tareas de: 1) evaluar la unificación de las_x000a_herramientas de seguimiento (20%), la cual se realizó mediante capacitaciones_x000a_desarrolladas por la empresa Xertica, en las que, a partir del conocimiento de las posibles_x000a_funcionalidades, se plantearon sugerencias para la unificación7. 2) Proponer una_x000a_metodología de unificación de herramientas, a través de una propuesta presentada por la_x000a_empresa Xertica, la cual se basó en las capacitaciones y reuniones previas8. 3) Unificar la_x000a_herramienta de seguimiento en google drive con base en el trabajo previo realizado9, la cual_x000a_se encuentra disponible en el enlace electrónico_x000a_https://drive.google.com/open?id=1GtAGCrWSChhQ7ekILBG3S7lHtPSSojOIapMPHS0_O_x000a_I8.                     / META CUMPLIDA"/>
    <s v="Este indicador fue realizado en el segundo trimestre de 2018 en su totalidad."/>
    <m/>
  </r>
  <r>
    <x v="1"/>
    <x v="29"/>
    <s v="POSICIONAMIENTO COMO ENTE RECTOR"/>
    <s v="GESTIÓN DEL TALENTO HUMANO"/>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s v="ND"/>
    <n v="0.25"/>
    <n v="0.75"/>
    <n v="0.9"/>
    <n v="1"/>
    <s v="ND"/>
    <n v="0.25"/>
    <n v="0.5"/>
    <m/>
    <m/>
    <n v="0"/>
    <n v="0.25"/>
    <n v="0.25"/>
    <n v="0.25"/>
    <n v="0"/>
    <n v="0.25"/>
    <n v="0.25"/>
    <m/>
    <s v="Se tiene proyectado avance a partir del segundo trimestre, no obstante en conjunto con la oficina Asesora de Planeación procede a desarrollar una mesa de trabajo con la Dirección de Gestión Corporativa con el fin de definir los puntos a desarrollar de manera mancomunada para la implementación del Modelo Integrado de Planeación y Gestión, identificando así que la participación de la DGC es vital en el componente de talento humano, para ello la DGC procede a poner a disposición los recursos necesarios (Físico y Económicos) para  cumplimiento de los requisitos establecidos en el componente de Talento Humano de Modelo Integrado de Planeación y Gestión. _x000a__x000a_Respecto del análisis de Cargas a efectuar en la Organización se ha recibido una propuesta de parte de una empresa consultora, la cual nos da un punto de vista económico para proceder con la contratación a partir del segundo semestre del año en curso._x000a_"/>
    <s v="Durante el segundo trimestre de la vigencia se adelantaron actividades para el diagnóstico y desarrollo del componente de Talento Humano articulado con El Modelo Integrado de Planeación y Gestión de la SJD, La Dirección de Gestión Corporativa procede al diligenciamiento del autodiagnóstico y la respectiva creación del Plan de acción para la Implementación del componente de talento humano. / Asi mismo se adelanto el análisis de cargas a nivel institucional para mejorar el desempeño de la Entidad, se procedio a la cosntrucción de los estudios previos con el fin de establecer los requisitos necesarios de personal y dar inicio a la construcción de la planeación del talento humano de la SJD."/>
    <s v="Durante el tercer trimestre se adelantaron las actividades necesarias para finalizar con la construcción de los estudios previos, estudio de mercado y análisis de sector, por lo anterior el proceso de gestión contractual se encuentra desarrollando las actividades necesarias para la dar inicio al concurso de méritos durante el mes de octubre. La información generada por el análisis de cargas permitirá que la SJD en pro de la mejora continua, fortalezca la planeación del talento humano como lo define el Modelo Integrado de Planeación y Gestión - MIPG en el autodiagnóstico elaborado."/>
    <m/>
  </r>
  <r>
    <x v="1"/>
    <x v="30"/>
    <s v="OPTIMIZACIÓN DE PROCESOS"/>
    <s v="GESTIÓN DOCUMENTAL"/>
    <s v="DIRECCIÓN DE GESTIÓN CORPORATIVA"/>
    <m/>
    <s v="Plan de Gestión"/>
    <s v="Procesos"/>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s v="ND"/>
    <n v="0.5"/>
    <n v="0.4"/>
    <n v="0.1"/>
    <n v="0"/>
    <s v="ND"/>
    <n v="0.5"/>
    <s v="ARMONIZADO"/>
    <m/>
    <m/>
    <m/>
    <m/>
    <m/>
    <m/>
    <m/>
    <m/>
    <m/>
    <m/>
    <s v="Este indicador fue armonizado con el indicador de herramientas AVANCE EN LA IMPLEMENTACIÓN DE LAS HERRAMIENTAS DE GESTIÓN Y ADMINISTRATIVAS y se le hara seguimiento a travez del indicador mencionado. "/>
    <s v="Este indicador fue armonizado con el indicador de herramientas AVANCE EN LA IMPLEMENTACIÓN DE LAS HERRAMIENTAS DE GESTIÓN Y ADMINISTRATIVAS y se le hara seguimiento a travez del indicador mencionado. "/>
    <s v="Este indicador fue armonizado con el indicador de herramientas AVANCE EN LA IMPLEMENTACIÓN DE LAS HERRAMIENTAS DE GESTIÓN Y ADMINISTRATIVAS y se le hara seguimiento a travez del indicador mencionado. "/>
    <m/>
  </r>
  <r>
    <x v="0"/>
    <x v="31"/>
    <s v="OPTIMIZACIÓN DE PROCESOS"/>
    <s v="PLANEACIÓN Y MEJORA CONTINUA"/>
    <s v="OFICINA ASESORA DE PLANEACIÓN"/>
    <m/>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s v="Eficacia"/>
    <s v="Contratista OAP"/>
    <s v="Contratista OAP"/>
    <s v="JEFE OAP"/>
    <n v="0.1"/>
    <n v="0.3"/>
    <n v="0.3"/>
    <n v="0.2"/>
    <n v="0.1"/>
    <n v="0.03"/>
    <n v="0.35"/>
    <n v="0.24000000000000002"/>
    <m/>
    <m/>
    <n v="0.04"/>
    <n v="0.1"/>
    <n v="0.1"/>
    <n v="0.08"/>
    <n v="0.04"/>
    <n v="0.1"/>
    <n v="0.1"/>
    <m/>
    <s v="Como avance para el primer trimestre de la vigencia se cuenta con el Plan de Trabajo para efectuar la implementación del Modelo Integrado de Planeación y Gestión-MIPG en la Entidad, se elabora proyecto de Resolución para la creación del Comité Institucional de Gestión y Desempeño, como parte fundamental para la instauración de la institucionalidad del MIPG en la Secretaría Jurídica Distrital. _x000a_Así mismo durante el primer trimestre del año en curso, se brindó acompañamiento y apoyo a los gestores de los diferentes procesos en el levantamiento y/o actualización de la documentación del Sistema de Gestión de la Entidad, así mismo, se realizó el análisis de capacidad e interacción de los procesos y procedimientos a través de la medición de la duración de las actividades definidas, así como puntos de control entre otros. De manera simultánea, se efectuaron actividades encaminadas a la divulgación de los Procesos y Procedimientos publicados en la Intranet para conocimiento y apropiación de todos los servidores de la Secretaría Jurídica Distrital._x000a_Con el fin de evidenciar el avance de la documentación de los procesos y procedimientos de la Secretaría Jurídica Distrital, los documentos fueron inventariados de acuerdo al tipo, conforme con a los criterios de oficialización, publicación o flujo de creación por parte del proceso. A partir de la información obtenida en dicha revisión, fue posible realizar control detallado sobre los documentos de la entidad. En cuanto al aplicativo del Sistema de Gestión S.M.A.R.T., se realizaron cargues de información en los módulos, necesarios para la puesta en marcha del aplicativo e inicio de los flujos documentales en la entidad. Así mismo, se llevó a cabo el respectivo cargue de información al aplicativo SIG en el módulo de Indicadores, necesarios para la puesta en marcha del aplicativo y los seguimientos posteriores. Se da inicio a la actualización de los procedimientos de la Oficina Asesora de Planeación, en razón a la acción de mejora formulada por la revisión al Proceso de Planeación y Mejora Continua. En el primer trimestre se realiza la actualización del procedimiento de Elaboración y Control de Documentos, por medio del flujo documental del aplicativo del Sistema Integrado de Gestión.Se asignaron los administradores de cada módulo del aplicativo del Sistema Integrado de Gestión y, de acuerdo con las temáticas, se habilitaron los permisos, roles y perfiles asignados para cada uno de ellos. _x000a_Se dictaron capacitaciones técnicas y funcionales a los administradores de módulos, gestores calidad de la entidad, gestores de activos de información, entre otros servidores interesados, en las cuales fueron indicadas las pautas para la parametrización y uso del aplicativo del Sistema Integrado de Gestión.  Así mismo, se brindó mantenimiento y soporte a los requerimientos de los usuarios de los módulos, por medio de la gestión de comunicación con los desarrolladores del aplicativo. Dentro de las actividades orientadas a adelantar las gestiones para la certificación de la entidad bajo la norma NTC ISO 9001: 2015, en el mes de marzo del presente año se definió el alcance del Sistema de Gestión de Calidad, los objetivos de calidad los cuales se encuentran alineados con la política del Sistema Integrado de Gestión vigente y los Imperativos Estratégicos. Igualmente se definieron las cuestiones internas de la Entidad en lo relacionado con los grupos de interés, tramites, productos y servicios.  Actualmente se está definiendo una metodología integrada que permita actualizar información relacionada con el contexto de la organización que facilite su utilización en el marco del Sistema de Gestión de Calidad, Modelo Integrado de Planeación y Gestión, así como Arquitectura Empresarial. Se tiene prevista su aplicación para el mes de abril.   _x000a__x000a_De otra parte, se adelantó el seguimiento a los informes de autogestión de los planes y proyectos de la Secretaria Jurídica Distrital, correspondiente al último trimestre vigencia 2017, así como el Análisis, verificación, actualización, validación y cierre de la información relacionada con el seguimiento y avance de las metas de los proyectos de inversión a través del SEGPLAN, correspondiente al cuarto trimestre del 2017, en los componentes de gestión, inversión, territorialización y actividades. Igualmente, se realizó la reprogramación de los Componentes de Inversión y de Gestión y la programación de la territorialización de la inversión Distrital y las actividades para la vigencia 2018. Se llevó a cabo la consolidación del Informe de Gestión y Resultados de la Secretaria Jurídica Distrital vigencia 2017._x000a_Se consolido la encuesta de satisfacción de los servicios prestados por la Secretaria Jurídica Distrital (Circular 001 de 2018) realizada a 50 Entidades Distritales la cual determinó, que el nivel de satisfacción de los servicios prestados por la Secretaria Jurídica Distrital fue del 94.57% de percepción favorable, logrando aumentar la precepción favorable respecto de la vigencia anterior la cual fue del 90%. _x000a_Se adelantaron las acciones pertinentes en lo referente al componente de racionalización de trámites del Plan Anticorrupción y de Atención al Ciudadano. Adicionalmente, se emite la certificación mensual de los trámites publicados en la guía de trámites y servicios del Distrito, y se consolida el Informe de identificación de trámites y Opas. _x000a_Se efectuó la revisión de las actividades realizadas en cada uno de los Subsistemas del Sistema Integrado de Gestión durante la vigencia 2017 y se presenta informe del avance y estado de la implementación del Sistema Integrado de Gestión. Así mismo, se documentan las acciones que dan cumplimiento a los planes de mejoramiento formulados para dar tratamiento a las oportunidades de mejora con ocasión de la auditoría interna de la vigencia 2017._x000a_Se brinda asesoría y acompañamiento a las dependencias, en cuanto a la formulación de las acciones preventivas y registro del plan de mejoramiento a través del Módulo Mejora del aplicativo que soporta el Sistema Integrado de Gestión de la Secretaría Jurídica Distrital._x000a_Se realizó el cargue de la información correspondiente a MECI 2017, en el aplicativo del Sistema Integrado de Gestión, con el fin de trazar los antecedentes del Modelo en la vigencia anterior, en aprovechamiento de la herramienta tecnológica para la sistematización de los seguimientos realizados de forma manual._x000a__x000a_"/>
    <s v="Para el segundo trimestre de la vigencia la OAP viene adelantando la Implementación del aplicativo S.M.A.R.T. – Sistema para la medición, análisis, y reporte para la toma de decisiones-, el cual está conformado por módulos tales como planes y proyectos, riesgos, indicadores, gestión ambiental, mejora, documentos y producto no conforme, entre otros; lo que permite realizar la programación y seguimiento a la gestión realizada por las dependencias que conforman la Entidad. Se da continuidad al cargue progresivo de información necesaria para la operación del aplicativo el cual se viene realizando desde el primer trimestre de la vigencia._x000a_Así mismo, se viene realizando la adecuación y ajuste del Modelo de Operación de Planes, Programas y Proyectos de la Secretaría Jurídica con el Modelo Integrado de Planeación y Gestión (MIPG)._x000a_- Dentro de las actividades orientadas a adelantar las gestiones para la certificación de la entidad bajo la norma NTC ISO 9001: 2015, en el segundo trimestre se adelantaron mesas Mesas técnicas orientadas a caracterizar los productos y servicios de la entidad. / Control y seguimiento a la construcción de las tablas de retención documental / Dos jornadas de sensibilización sobre Fundamentos en gestión de calidad y preparación auditoría de certificación, dirigidas a los colaboradores de los procesos de Gestión Normativa y Conceptual y Defensa Judicial y Extrajudicial._x000a_"/>
    <s v="Smart: Administración y seguimiento de siete (7) módulos del aplicativo Smart y acompañamiento a las dependencias de la S.JD. Relacionadas con los módulos en mención. _x000a_Ahora bien en cuamto al Modelo Integrado de Planeación y Gestión se realizo: revisión, ajuste y evaluación de la Política de Direccionamiento y Planeación y formulación del plan de implementación. Solicitud de diligenciamiento de autodiagnósticos para efectuar la evaluación y formulación de planes de implementación de políticas del modelo. Desarrollo de estrategias para la implementación del Mipg, definiendo roles por cada una de las dimensiones y políticas. Plan Anticorrupción y de Atención al Ciudadano – PAAC: Seguimiento e inscripción de la acción de racionalización de trámites propuesta para la vigencia. Seguimiento al componente racionalización de trámites. Informe de Gestión y Resultados de la Entidad: Consolidación, análisis y publicación del informe de gestión y resultados de la Secretaría Jurídica Distrital, correspondiente al segundo trimestre de la vigencia. Planes de trabajo OAP: se realiza seguimiento mensual a los planes de trabajo de la Oficina Asesora de Planeación y la documentación de compromisos. Derechos de petición: respuesta a solicitudes de información provenientes del Concejo de Bogotá. PMR: actualización del indicador en el sistema de información respectivo. Elaboración y diseño de piezas comunicacionales: grabación de cinco (5) videos para diferentes eventos, doce (12) Sesiones fotográficas y ciento setenta y seis (176) piezas de diseño que incluyen mailings, headers, banner web e imágenes para el home del aplicativo Smart. Presupuesto: justificación para traslado entre proyectos 7501 y 7508. Elaboración de documentos de presentación y seguimiento presupuestal orientados a gestionar el anteproyecto de presupuesto_x000a_Planes de Mejoramiento institucionales: asesoría en la formulación y seguimiento de PM. Implementación, seguimiento, finalización y cierre de los PM del Proceso de Planeación y Mejora Continua. d. Riesgos de Gestión y de Corrupción: Desarrollo y documentación del instrumento “Metodología para la Gestión de los Riesgos de Gestión y Corrupción&quot; y su socialización. Validación, consolidación y publicación en página web e intranet del segundo reporte del monitoreo a los riesgos de gestión y corrupción de la entidad. Monitoreo a los riesgos de gestión y riesgos de corrupción del Proceso de Planeación y Mejora Continua, a través del aplicativo Smart. _x000a_"/>
    <m/>
  </r>
  <r>
    <x v="1"/>
    <x v="32"/>
    <s v="RESPALDO JURÍDICO QUE GENERA CONFIANZA. "/>
    <s v="GESTIÓN JURÍDICA DISTRITAL"/>
    <s v="DIRECCIÓN DISTRITAL DE POLÍTICA E INFORMÁTICA JURÍDICA"/>
    <s v="Plan de Gestión"/>
    <m/>
    <m/>
    <m/>
    <m/>
    <m/>
    <m/>
    <m/>
    <m/>
    <m/>
    <m/>
    <m/>
    <m/>
    <m/>
    <s v="Constante"/>
    <s v="Trimestral"/>
    <s v="Eficacia"/>
    <m/>
    <m/>
    <m/>
    <s v="ND"/>
    <n v="1"/>
    <n v="1"/>
    <n v="1"/>
    <n v="1"/>
    <s v="ND"/>
    <n v="1"/>
    <n v="0.25"/>
    <m/>
    <m/>
    <n v="0.25"/>
    <n v="0.25"/>
    <n v="0.25"/>
    <n v="0.25"/>
    <n v="0.25"/>
    <n v="0.25"/>
    <n v="0.25"/>
    <m/>
    <s v="a) Normas incorporadas: En el período comprendido entre el 1 de enero y el 31 de_x000a_marzo, se han incorporado 562 normas al sistema de Información Jurídica Régimen_x000a_Legal._x000a_b) Tematizaciones: En el mismo período, fueron tematizadas 543 normas en el_x000a_sistema de información jurídico Régimen Legal._x000a_c) Boletines Jurídicos: Han sido expedidos 13 Boletines Jurídicos: Boletín No. 1_x000a_(01/01/2018) – Boletín No. 13 (26/03/2018). Estos Boletines son remitidos a un_x000a_número de 2300 personas y publicados en Régimen Legal para consulta de los_x000a_usuarios; contienen de manera semanal las normas distritales y nacionales de_x000a_mayor impacto en el Distrito, de las cuales se exalta una noticia de interés y una_x000a_noticia destacada para el Distrito, y se agrega un dato curioso de la ciudad de_x000a_Bogotá. (Además estos pueden ser consultados en la página web de la Secretaría_x000a_Jurídica Distrital y en Régimen Legal."/>
    <s v="Normas incorporadas: En el período comprendido entre Abril y Junio se han incorporado 584 normas al sistema de Información Jurídica Régimen_x000a_Legal._x000a_b) Tematizaciones: En el mismo período, fueron tematizadas 795 normas en el_x000a_sistema de información jurídico Régimen Legal._x000a_c) Boletines Jurídicos: Han sido expedidos 13 Boletines Jurídicos:  Estos Boletines son publicados en Régimen Legal para consulta de los usuarios; contienen de manera semanal las normas distritales y nacionales de mayor impacto en el Distrito, de las cuales se exalta una noticia de interés y una noticia destacada para el Distrito, y se agrega un dato curioso de la ciudad de_x000a_Bogotá. (Además estos pueden ser consultados en la página web de la Secretaría_x000a_Jurídica Distrital y en Régimen Legal)"/>
    <s v="Para el tercer trimestre se incorporaron 498 normas distribuidas asi: _x000a__x000a_-381 normas de nivel distrital_x000a_-105 normas de nivel nacional_x000a_-12 Jurisprudencia_x000a_Asi mismo de realizaron:_x000a_-316 Tematizaciones_x000a_-13 Boletines juridicos con 133 suscriptores. "/>
    <m/>
  </r>
  <r>
    <x v="1"/>
    <x v="33"/>
    <s v="OPTIMIZACIÓN DE PROCESOS"/>
    <s v="PLANEACIÓN Y MEJORA CONTINUA"/>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s v="Eficacia"/>
    <m/>
    <m/>
    <m/>
    <s v="ND"/>
    <n v="1"/>
    <n v="4"/>
    <n v="4"/>
    <n v="4"/>
    <s v="ND"/>
    <n v="1"/>
    <n v="3"/>
    <m/>
    <m/>
    <n v="1"/>
    <n v="1"/>
    <n v="1"/>
    <n v="1"/>
    <n v="1"/>
    <n v="1"/>
    <n v="1"/>
    <m/>
    <s v="Para el primer trimestre de la vigencia se consolido el Informe de Gestión y Resultados correspondiente al 1er trimestre de la vigencia, el cual se publico en la pagina de la Entidad"/>
    <s v="Para el periodo comprendido entre los meses de Abril y  Junio 2018 ( segundo trimestre),  se consolido el Informe de Gestión y Resultados correspondiente al 2do trimestre de la vigencia, el cual se publico en la pagina de la Secretaria Juridica Distrital. _x000a_Dentro de la meta, se contempla la administración de las herramientas de gestión y seguimiento definidas por la entidad, para su análisis y mejora, cuyos resultados se reportaron de manera periódica a la Alta Dirección. Así mismo, se adelantan las siguientes actividades:_x000a_* Verificación y registro de la información de los indicadores de acción y gestión de la entidad y su publicación en la página web e intranet._x000a_* Presentación del seguimiento a la ejecución presupuestal de la entidad, así como a cada uno de los cuatro proyectos de inversión, analizando desde la expedición de CDP hasta los giros realizados, de manera comparativa entre diferentes comités._x000a_* Asesoría y acompañamiento en la elaboración de Fichas Técnicas de indicadores._x000a_* Se realizaron los seguimientos presupuestales a los proyectos de inversión de la Entidad."/>
    <s v="Para el tercer trimestre se viene realizando la consolidacion y análisis de la información para el informe correspondiente al mismo periodo. Dentro de la meta, se contempla la administración de las herramientas de gestión y seguimiento definidas por la entidad, para su análisis y mejora, cuyos resultados se reportaron de manera periódica a la Alta Dirección. Así mismo, se adelantan las siguientes actividades:_x000a_* Verificación y registro de la información de los indicadores de acción y gestión de la entidad y su publicación en la página web e intranet._x000a_* Presentación del seguimiento a la ejecución presupuestal de la entidad, así como a cada uno de los cuatro proyectos de inversión, analizando desde la expedición de CDP hasta los giros realizados, de manera comparativa entre diferentes comités._x000a_* Asesoría y acompañamiento en la elaboración de Fichas Técnicas de indicadores._x000a_* Se realizaron los seguimientos presupuestales a los proyectos de inversión de la Entidad."/>
    <m/>
  </r>
  <r>
    <x v="1"/>
    <x v="34"/>
    <s v="POSICIONAMIENTO COMO ENTE RECTOR"/>
    <s v="GESTIÓN JURÍDICA DISTRITAL"/>
    <s v="DIRECCIÓN DISTRITAL DE POLÍTICA E INFORMÁTICA JURÍDICA"/>
    <s v="Plan de Gestión"/>
    <m/>
    <m/>
    <m/>
    <m/>
    <m/>
    <m/>
    <m/>
    <m/>
    <m/>
    <m/>
    <m/>
    <m/>
    <m/>
    <s v="Suma"/>
    <s v="Trimestral"/>
    <s v="Eficacia"/>
    <m/>
    <m/>
    <m/>
    <s v="ND"/>
    <n v="8"/>
    <n v="8"/>
    <n v="8"/>
    <n v="8"/>
    <s v="ND"/>
    <n v="9"/>
    <n v="11"/>
    <m/>
    <m/>
    <n v="4"/>
    <n v="4"/>
    <n v="5"/>
    <n v="3"/>
    <n v="4"/>
    <n v="3"/>
    <n v="4"/>
    <m/>
    <s v="Se proyectaron lineamientos con el fin de mejorar los procesos contractuales en los que participan las diferentes Entidades del Distrito._x000a_a.  Directiva 001 (Lineamientos y buenas prácticas para la liquidación de contratos) _x000a__x000a_b.   Circular 001 de 2018 (Buenas prácticas en materia de expedición y publicación de adendas en los procesos de licitación pública). _x000a__x000a_c.  Circular 002 de 2018 (Buenas prácticas en el contenido de los manuales de contratación de las entidades distritales con régimen especial). _x000a__x000a_d. Directiva 002 de 2018 (Tratamiento de datos personales). _x000a__x000a_Adicionalmente la Dirección Distrital de Política e Informática Jurídica, expidió:_x000a__x000a_- Circular 008 de 2018, el cual puede consultarse en: http://www.bogotajuridica.gov.co/ sisjur/normas/Norma1.jsp?i=75003._x000a_- Circular 005 de 2018, “Solicitud de información de propiedad intelectual en las entidades del sector central y cronograma de trabajo”._x000a_"/>
    <s v="Se expidieron un total de 3 lineamientos, orientados a la mejora de las prácticas de contratación en el Distrito Capital:_x000a_1. Protección de la mujer embarazada en el contrato de prestación de servicios_x000a_2. Alcance a la Directiva 003 de 2017 referente a la contratación con Entidades Sin Ánimo de Lucro - Decreto 092 de 2017._x000a_3.Lineamientos para la prevención del daño antijurídico en materia de Contrato Realidad._x000a__x000a_No obstante, el cuarto lineamiento programado sera presentado para el tercer trimestre dado que su publicación sera en el mes de Julio:_x000a_- Recomendaciones en Materia de Contratación. (Se proyectó, reviso y aprobó en el mes de junio, el trámite de numeración y publicación tardo hasta el día 5 de julio 2018.)"/>
    <s v="Se desarrollaron los lineamientos propuestos para la vigencia y el linemiento programado en el segundo trimestre ajustando la programación._x000a_-Lineamiento 1: Recomendaciones en materia de Contratación. (Directiva 016 de_x000a_2018 - SJD)._x000a__x000a_-Lineamiento 2: Registro Nacional de Bases de Datos - RNBD (Directiva 017 de_x000a_2018 – SJD)._x000a__x000a_-Lineamiento 3: Medidas para la prevención del daño antijurídico en relación al enriquecimiento sin justa causa y los hechos cumplidos. (Directiva 019 de 2018 –SJD)._x000a__x000a_-Lineamiento 4: Por medio de la cual la Secretaría Jurídica Distrital adopta la Política_x000a_de Tratamiento de Datos Personales (Resolución 070 de 2018)._x000a_-Lineamiento 5: Orientaciones sobre la aplicación del Decreto 392 de 2018 (Circular_x000a_022 de 2018)._x000a__x000a_-Lineamiento 6: Orientaciones sobre la aplicación del Decreto 1273 de 2018_x000a_(Circular 025 de 2018)._x000a_"/>
    <m/>
  </r>
  <r>
    <x v="1"/>
    <x v="35"/>
    <s v="OPTIMIZACIÓN DE PROCESOS"/>
    <s v="GESTIÓN DISCIPLINARIA DISTRITAL"/>
    <s v="DIRECCIÓN DISTRITAL DE ASUNTOS DISCIPLINARIOS"/>
    <s v="Plan de Gestión"/>
    <m/>
    <m/>
    <m/>
    <m/>
    <m/>
    <m/>
    <m/>
    <m/>
    <m/>
    <m/>
    <m/>
    <m/>
    <m/>
    <s v="Constante"/>
    <m/>
    <m/>
    <m/>
    <m/>
    <m/>
    <m/>
    <m/>
    <n v="1"/>
    <n v="1"/>
    <n v="1"/>
    <m/>
    <m/>
    <n v="1"/>
    <m/>
    <m/>
    <n v="0"/>
    <n v="1"/>
    <n v="1"/>
    <n v="1"/>
    <n v="0"/>
    <n v="1"/>
    <n v="1"/>
    <m/>
    <s v="Para el primer trimestre no se tenia programado avance, la ejecución inicia en el segundo trimestre de la vegencia "/>
    <s v="Se recibieron en el trimestre un total de 4 quejas disciplinarias correspondientes al control interno de la Secretaría Jurídcia Distrital. Se radicaron en el libro correspondiente, posteriormente se hizo radicación en el  SID3; se conformó el cuaderno de copias (art. 96 de la Ley 734 de 2002), se realizó el reparto de las quejas, con sus respectivas actas de reparto, entregandole a los abogados cuaderno original y de copias para su para su evaluación. Estando asi cumplido el 100 % de la Metaestablecida para el presente trimestre. "/>
    <s v="Se cumplio el 100 % de la Meta establecida para el presente trimestre, la Dirección recibio 1 queja correspondiente al control interno  disciplinario  de la Secretaría Jurídica Distrital. Se radicó en el libro correspondiente, posteriormente se hizo radicación en el  SID3; se conformó el cuaderno de copias (art. 96 de la Ley 734 de 2002), se realizó el reparto de la queja, con su respectiva acta de reparto, entregándole al abogado el cuaderno original y de copias para su para su evaluación. "/>
    <m/>
  </r>
  <r>
    <x v="1"/>
    <x v="36"/>
    <s v="OPTIMIZACIÓN DE PROCESOS"/>
    <s v="GESTIÓN DISCIPLINARIA DISTRITAL"/>
    <s v="DIRECCIÓN DISTRITAL DE ASUNTOS DISCIPLINARIOS"/>
    <s v="Plan de Gestión"/>
    <s v="Procesos"/>
    <m/>
    <m/>
    <s v="Porcentaje de avance en la metodología de verificación de la impelementación y actualización del SID"/>
    <s v="Metodología de verificación"/>
    <m/>
    <m/>
    <m/>
    <m/>
    <m/>
    <m/>
    <m/>
    <m/>
    <s v="Suma"/>
    <s v="Trimestral"/>
    <s v="Eficacia"/>
    <m/>
    <m/>
    <m/>
    <s v="ND"/>
    <n v="0.4"/>
    <s v="CUMPLIDA    60%"/>
    <m/>
    <m/>
    <s v="ND"/>
    <n v="0.39999999999999997"/>
    <n v="0.6"/>
    <m/>
    <m/>
    <s v="CUMPLIDA    60%"/>
    <m/>
    <m/>
    <m/>
    <n v="0.6"/>
    <m/>
    <m/>
    <m/>
    <s v="Se desarrollo el 100% de la Implementación de la metodologia para verificar la implementación y actualización del S.I.D., con la aplicación de una encuesta y realizando un ánalisis de las visitas y las capacitaciones, evidenciando que las entidades Distritales no reportan en el SID, los procesos que se encuentran en las OCID, este ánalisis logró la creación de estrategias por parte de la DDAD para la utilización e implementación del SID en las entidades Distritales.META CUMPLIDA."/>
    <m/>
    <m/>
    <m/>
  </r>
  <r>
    <x v="1"/>
    <x v="37"/>
    <s v="OPTIMIZACIÓN DE PROCESOS"/>
    <s v="GESTIÓN DEL TALENTO HUMANO"/>
    <s v="DIRECCIÓN DE GESTIÓN CORPORATIVA"/>
    <m/>
    <m/>
    <s v="Procesos"/>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s v="ND"/>
    <n v="0.9"/>
    <n v="0.91"/>
    <n v="0.92"/>
    <n v="0.93"/>
    <s v="ND"/>
    <n v="0.9"/>
    <n v="0.82"/>
    <m/>
    <m/>
    <s v="ND"/>
    <n v="0.9"/>
    <s v="ND"/>
    <n v="0.9"/>
    <s v="ND"/>
    <n v="0.82"/>
    <m/>
    <m/>
    <s v="Para el 1er trimestre no se programó resultado de medición de la Satisfacción, no obstante, procedemos a poner a su conocimiento los avances del proceso de talento humano. _x000a__x000a_1) Adopción de la Política de Seguridad y Salud en el Trabajo, Reglamento de Higiene y Seguridad Industrial, como documentos marco de la gestión en SST._x000a_ 2) Construcción, revisión, aprobación y publicación de procedimientos de SST._x000a_3). Funcionamiento del Comité Paritario de Seguridad y Salud en el Trabajo y Comité de Convivencia Laboral._x000a_ 4). Desarrollo del Programa de capacitación en SST. _x000a_5) Formulación y ejecución de actividades de promoción y prevención, programas de vigilancia epidemiológica, caracterización del ausentismo. _x000a_6. Gestión de peligros y riesgos: aplicación metodología evaluación de riesgos y formulación plan de intervención de los mismos; seguimiento a la ejecución de las acciones de intervención. _x000a_7). Gestión de amenazas: elaboración y socialización del Plan de emergencias, conformación y capacitación de la brigada, participación en Comité de Ayuda Mutua de la Localidad, adquisición de elementos para la prevención y atención de emergencias._x000a__x000a_Desarrollo de actividades en el marco del Programa de Bienestar Social de la Entidad - Se proyectó:  el Plan de Incentivos de la Entidad, los criterios de desempate al mejor empleado de la entidad, los criterios para la financiación de la educación formal de los servidores y sus hijos, para aprobación del Comité de Bienestar, Capacitación e Incentivos. Proyección del Plan Institucional de Capacitación para la vigencia de 2018, para aprobación del mencionado Comité. _x000a_Creación de los Gestores de la felicidad, Conmemoración del día de la mujer, Conmemoración del día del hombre, dentro del marco del Programa de Bienestar Social._x000a_Desarrollo de campañas de gestión de la felicidad &quot;El poder de la sonrisa&quot; y &quot;Comunicación Asertiva&quot;, Video concurso gestión de la felicidad, Envió de piezas publicitarias de ambientes inclusivos, envío de inscripciones a gimnasio, inscripción y acompañamiento de los funcionarios de la Entidad a los juegos inter - entidades organizados por el DASCD."/>
    <s v="Para el segundo trimestre de la vigencia de reporta : _x000a__x000a_TOTAL CALIFICACIÓN CLIMA LABORAL SJD 4,1 (ALTO)_x000a_El 4,1 equivale al 82 %._x000a__x000a_El clima laboral es la percepción que tienen los empleados sobre las condiciones del trabajo que realizan, se mide con base en la interacción de diversas variables como:_x000a_1. Ambiente de trabajo_x000a_2. Aportes personales_x000a_3. Comunicación_x000a_4. Pertenencia y compromiso_x000a_5. Condiciones de trabajo_x000a_6. Direccionamiento_x000a_7. Conocimiento de la Entidad_x000a_8. Desarrollo humano_x000a__x000a_Se utiliza una escala Liker con los siguientes valores: _x000a_1 MUY BAJO, 2 BAJO, 3 MEDIO, 4 ALTO, 5 MUY ALTO._x000a_"/>
    <s v="Aunque durante el 3er trimestre no se debe reportar la medición, la dirección de gestión corporativa procedió a efectuar en materia de: _x000a__x000a_Bienestar:_x000a_Financiación de educación formal, Beneficiarios:  4 servidores_x000a_Entrega de bonos de cine_x000a_Entrega de bonos spa_x000a_Actividad Pre pensionados _x000a_Actividad aniversario de la Entidad _x000a_Se promovió la decoración de las oficinas como parte de la gestión de la felicidad."/>
    <m/>
  </r>
  <r>
    <x v="1"/>
    <x v="38"/>
    <s v="OPTIMIZACIÓN DE PROCESOS"/>
    <s v="EVALUACIÓN INDEPENDIENTE"/>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s v="ND"/>
    <n v="1"/>
    <n v="1"/>
    <n v="1"/>
    <n v="1"/>
    <s v="ND"/>
    <n v="1"/>
    <n v="0.70720000000000005"/>
    <m/>
    <m/>
    <n v="0.16700000000000001"/>
    <n v="0.34699999999999998"/>
    <n v="0.219"/>
    <n v="0.26700000000000002"/>
    <n v="0.16700000000000001"/>
    <n v="0.34820000000000001"/>
    <n v="0.192"/>
    <m/>
    <s v="Para el primer trimestre se elaboraron los siguientes informes de ley definidos en el Plan Anual de Auditoria - 2018:_x000a_1.    Informe de Control Interno Contable (publicado en la Web)_x000a_2.    Evaluación Institucional por Dependencias _x000a_3.    Austeridad en el Gasto (Publicado Pagina Web)_x000a_4.    Informe PQRS (publicado Pagina Web)_x000a_5.    Informe Pormenorizado del Sistema de Control Interno (Pagina Web)_x000a_6.    Reporte Plan Anual Auditoria (Anexo Físico)Las Auditorias a procesos darán inicio el miércoles cuatro (04) de abril de 2018._x000a_Se elaboraron los siguientes seguimientos establecidos en el Plan Anual de Auditoria - 2018:_x000a_1.Análisis y diseño del Sistema Integrado misional_x000a_2.Seguimiento al Plan de mejoramiento con la Contraloría Distrital _x000a_3.Seguimiento a los planes de mejoramiento resultado de las_x000a_auditorías internas _x000a_4.Seguimiento a la consolidación y rendición de la cuenta anual a la_x000a_Contraloría Distrital _x000a_5.Seguimiento al plan anticorrupción y mapas de riesgos _x000a_6.Seguimiento Informe Contable cumplimiento resolución 706 de 2016_x000a_7.Seguimiento al Informe Derechos de Autor Software_x000a_8.Seguimiento a las funciones del Comité de Conciliaciones"/>
    <s v="_x000a_Para el primer trimestre se elaboraron los siguientes informes de ley definidos en el Plan Anual de Auditoria - 2018:_x000a_1.    AUSTERIDAD DEL GASTO_x000a_2.    INFORMES DE REPORTE AL PLAN ANUAL DE AUDITORIA_x000a_3.    INFORME DE CUMPLIMIENTO A LA DIRECTIVA 003 DE 2013_x000a__x000a_Se realizaron las auditorías programadas en el P.A.A. en el segundo trimestre de la vigencia, a las siguientes dependencias de la Secretaria Jurídica Distrital:_x000a__x000a_1. DIRECCIÓN DE GESTIÓN NORMATIVA Y CONCEPTUAL _x000a_2. DIRECCIÓN DE DEFENSA JUDICIAL Y PREVENCIÓN DEL DAÑO ANTIJURÍDICO _x000a_3. OFICINA ASESORA DE PLANEACIÓN OFICINA TIC_x000a_4. DIRECCIÓN DE GESTIÓN CORPORATIVA (3 procesos)_x000a_"/>
    <s v="Para el primer trimestre se elaboraron los siguientes informes de ley definidos en el Plan Anual de Auditoria - 2018:_x000a__x000a_1. AUSTERIDAD DEL GASTO – AGOSTO_x000a_2. INFORME SOBRE LAS PETICIONES, QUEJAS, SUGERENCIAS Y RECLAMOS PQR´S_x000a_3. INFORME PORMENORIZADO DE CONTROL INTERNO_x000a_4. INFORME AVANCE DE LA EJECUCIÓN DEL PLAN DE AUDITORIA._x000a_5.INFORME DE SEGUIMIENTO Y RECOMENDACIONES ORIENTADAS AL CUMPLIMIENTO DE LAS_x000a_METAS DEL PLAN DE DESARROLLO A CARGO DE LA ENTIDAD_x000a__x000a_De otra parte, para la actividad “Realizar las auditorías a los procesos definidos en el_x000a_PAA 2018” se llevaron a cabo las siguientes auditorias: _x000a_1. GESTIÓN JURÍDICA DISTRITAL_x000a_2. GESTIÓN ADMINISTRATIVA_x000a_3. NOTIFICACIONES_x000a_4. GESTIÓN DISCIPLINARIA DISTRITAL_x000a_5. ATENCIÓN A LA CIUDADANÍA_x000a_6. INSPECCIÓN VIGILANCIA Y CONTROL – ESAL_x000a_7. CONTROL INTERNO DISCIPLINARIO_x000a__x000a_SEGUIMIENTOS PROGRAMADOS:_x000a__x000a_1. ANÁLISIS Y DISEÑO DEL SISTEMA INTEGRADO MISIONAL_x000a_2.SEGUIMIENTO AL PLAN DE MEJORAMIENTO CON LA CONTRALORÍA_x000a_3. SEGUIMIENTO A LOS PLANES DE MEJORAMIENTO RESULTADO DE_x000a_LAS AUDITORÍAS INTERNAS. (PRESENTACIÓN SEGUIMIENTO_x000a_PENDIENTE EN EL 2DO TRIMESTRE, CORRESPONDIENTE AL MES_x000a_DE JUNIO)_x000a_4. SEGUIMIENTO IMPLEMENTACIÓN NUEVO MARCO NORMATIVO_x000a_CONTABLE. X_x000a_5. SEGUIMIENTO CONVENIO INTERADMINISTRATIVO 095 DEL 2017. X_x000a_6. SEGUIMIENTO AL PLAN ANTICORRUPCIÓN Y MAPAS DE RIESGOS X_x000a_7. SEGUIMIENTO A INFORMACIÓN DE MULTAS, SANCIONES E_x000a_INHABILIDADES Y ACTIVIDAD CONTRACTUAL. _x000a_8. SEGUIMIENTO A LAS FUNCIONES DEL COMITÉ DE CONCILIACIONES_x000a_9. SEGUIMIENTO LEY DE TRANSPARENCIA Y ACCESO A LA_x000a_INFORMACIÓN PÚBLICA. LEY 1712 DE 2014. X_x000a_10. SEGUIMIENTO CONTRATOS SECOP II _x000a__x000a_"/>
    <m/>
  </r>
  <r>
    <x v="1"/>
    <x v="39"/>
    <s v="OPTIMIZACIÓN DE PROCESOS"/>
    <s v="EVALUACIÓN INDEPENDIENTE"/>
    <s v="OFICINA DE CONTROL INTERNO"/>
    <m/>
    <s v="Plan de Gestión"/>
    <s v="Procesos"/>
    <m/>
    <s v="Sumatoria de seguimientos al Plan de Mejoramiento."/>
    <s v="Seguimientos"/>
    <s v="Número de seguimientos realizados al Plan de Mejoramiento"/>
    <s v="N.A."/>
    <s v="Cantidad  de seguimientos al Plan de Mejoramiento realizados en la vigencia a las diferentes dependencias de la SJD"/>
    <s v="N.A."/>
    <s v="Informe de auditorías o seguimientos con  sugerencias o recomendaciones."/>
    <s v="N.A."/>
    <s v="ND"/>
    <s v="ND"/>
    <s v="Suma"/>
    <s v="Semestral"/>
    <s v="Eficacia"/>
    <s v="Profesional Universitario 10"/>
    <s v="Profesional Especialziado Grado 24"/>
    <s v="Jefe Oficina de Control Interno"/>
    <s v="ND"/>
    <s v="finalizado"/>
    <s v="finalizado"/>
    <s v="finalizado"/>
    <s v="finalizado"/>
    <s v="ND"/>
    <m/>
    <m/>
    <m/>
    <m/>
    <m/>
    <m/>
    <m/>
    <m/>
    <m/>
    <m/>
    <m/>
    <m/>
    <m/>
    <m/>
    <m/>
    <m/>
  </r>
  <r>
    <x v="0"/>
    <x v="40"/>
    <s v="OPTIMIZACIÓN DE PROCESOS"/>
    <s v="GESTIÓN JURÍDICA DISTRITAL"/>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s v="Efectividad"/>
    <s v="Profesional Especializado"/>
    <s v="Profesional Especializado"/>
    <s v="Subsecretario Jurídico"/>
    <n v="0.88"/>
    <n v="0.88"/>
    <n v="0.88"/>
    <n v="0.88"/>
    <n v="0.88"/>
    <n v="0.9"/>
    <n v="0.94569999999999999"/>
    <n v="0.87"/>
    <m/>
    <m/>
    <m/>
    <n v="0.88"/>
    <m/>
    <n v="0.88"/>
    <n v="0"/>
    <n v="0.87"/>
    <m/>
    <m/>
    <s v="Se aplica encuesta en el segundo trimestre"/>
    <s v="Se remitio encuesta a las Entidades del Distrito mediante la Circular 016 de 2018 . La misma fue contestada por 49 entidades del sector central y descentralizado, representado un 90% de la totalidad de lamuestra .Se alcanzó una precepción promedio positiva de las preguntas del 87% sumando y promediando las valoraciones consideradas como Excelente y buena. "/>
    <s v="Se aplica encuesta en el cuarto trimestre"/>
    <m/>
  </r>
  <r>
    <x v="1"/>
    <x v="41"/>
    <s v="MODERNIZACIÓN DE SISTEMAS DE INFORMACIÓN. "/>
    <s v="GESTIÓN DE TIC"/>
    <s v="OFICINA DE TECNOLOGÍAS DE LA INFORMACIÓN Y LAS COMUNICACIONES "/>
    <s v="Procesos"/>
    <s v="Proyecto de Inversión 7508"/>
    <s v="Plan de Gestión"/>
    <m/>
    <s v="Porcentaje de avance en la implementación de la infraestructura  tecnologica que soporta los Sistemas de Información Jurídicos"/>
    <s v="Implementación de la infraestructura  tecnologica"/>
    <s v="Sumatoria del avance en la implementación de la infraestructura  tecnologica que soporta los Sistemas de Información Jurídicos"/>
    <s v="N.A."/>
    <s v="Acciones de adecuación de la infraestructura tecnológica (redes, equipos, conectividad)"/>
    <s v="N.A."/>
    <m/>
    <s v="N.A."/>
    <m/>
    <m/>
    <s v="Suma"/>
    <s v="Trimestral"/>
    <s v="Eficacia"/>
    <s v="por definir"/>
    <s v="por definir"/>
    <s v="Jefe Oficina TIC"/>
    <n v="0.03"/>
    <n v="0.17"/>
    <n v="0.3"/>
    <n v="0.3"/>
    <n v="0.2"/>
    <n v="0.01"/>
    <n v="0.14000000000000001"/>
    <n v="0.16999999999999998"/>
    <m/>
    <m/>
    <m/>
    <m/>
    <m/>
    <m/>
    <n v="0.05"/>
    <n v="0.12"/>
    <m/>
    <m/>
    <s v="En la actividad Implementar la Infraestructura TIC (Hard, Software y Comunicaciones) se adquirieron las licencias y el soporte de ORACLE, en cuanto a la adquisición de Licencias MS esta línea de contratación fue modificada en el plan inicial y se elimina, como los recursos no se utilizaron se solicitó a la Dirección de Gestión Corporativa se incluya nuevamente esta línea, por otra parte, la contratación del correo electrónico se realizará en el mes de abril, debido a que el servicio finalizará en ese mes. De acuerdo con la actividad Modernizar los Sistemas de Información Misionales y Administrativos de la SJD se realizaron las siguientes actividades: En el proyecto de Análisis, Diseño de la solución del Sistema Integrado Jurídico y la documentación generada en el desarrollo del proyecto en su Fase de Inicio se elaboró el Project Charter, el Plan de Gestion del Proyecto, los planes subsidiarios y el Cronograma del proyecto, estos documentos fueron aprobados conjuntamente con el equipo de Interventoria y el equipo que gerencia el proyecto . En la Fase de Ejecución se realizaron las reuniones preliminares de Levantamiento de Información con cada una de las Direcciones de la SJD con acompañamiento del equipo que gerencia el proyecto y el de interventoria, asi mismo se realizaron las respectivas reuniones semanales de seguimiento al proyecto y  se han identificados las necesidades de integración o interoperabilidad con otras entidades del distrito o del orden Nacional; de igual manera, se han realizado sesiones con algunas de estas entidades._x000a_Con la adquisición de las licencias y el soporte de Oracle se mantiene un servicio opctimo de la infraestructura tecnológica, que permite que se preste un servicio oportuno en las aplicaciones misionales y administrativas de la entidad. Por otra parte, con el inicio del proyecto de Análisis, Diseño de la solución del Sistema Integrado Jurídico se ha obtenido un gran interés en la ejecución del proyecto en el cual a intervenido el Despacho, las Direcciones, el equipo que Gerencia del proyecto con el Contratista y la Interventoria en la fase de inicio y el levantamiento de requerimientos que permitirá inicar con la estructuración del diseño de la solución."/>
    <s v="Para la vigencia 2018 y con corte al segundo trimestre de la vigencia 2018, esta meta presenta un avance del 17% a la fecha, desarrollado mediante la adquisición de las Impresoras, Correo Electrónico, Hosting, garantizando el servicio de comunicación en la entidad necesario para el desarrollo de las actividades que comprenden la gestión._x000a_Así mismo mediante la adquisición del Canal de Internet, se logra independencia frente a este tema, dado que se venía contando con el apoyo de la Secretaria General frente a los servicios de comunicaciones; Mejorando la navegación, la velocidad y descargue de archivos en las instalaciones de la entidad y en el punto del Supercade C.A.D, el cual beneficiará a los ciudadanos que acudan a los servicios prestados por la Secretaria Jurídica Distrital._x000a_En cuanto a los Sistemas Misionales y Administrativos, se han atendido y clasificado las solicitudes y requerimientos, cuando se presenta la ocurrencia de mensajes de error no previstos durante las etapas de soporte y mantenimiento, para mantener el servicio y las funcionales estables, lo que permite no afectar las actividades diarias de los funcionarios y prestar un mejor servicio a la ciudadanía en general._x000a_Para el proyecto de Análisis, Diseño de la solución del Sistema Integrado Jurídico, desde el Despacho y Direcciones de la Secretaria Jurídica Distrital, se han validado los requerimientos del Sistema Integrado Jurídico de acuerdo con la fase de entendimiento, lo que permitió la finalización de la etapa de Análisis, e iniciar con la etapa de Diseño del proyecto, con el acompañamiento del Equipo de expertos y la interventoría."/>
    <m/>
    <m/>
  </r>
  <r>
    <x v="1"/>
    <x v="42"/>
    <s v="OPTIMIZACIÓN DE PROCESOS"/>
    <s v="INSPECCIÓN VIGILANCIA Y CONTROL ESAL"/>
    <s v="DIRECCIÓN DISTRITAL DE INSPECCIÓN, VIGILANCIA Y CONTROL DE PERSONAS JURÍDICAS SIN ÁNIMO DE LUCRO"/>
    <s v="Plan de Gestión"/>
    <m/>
    <m/>
    <m/>
    <s v="Procentaje de procesos administrativos sancionatorios terminados"/>
    <m/>
    <s v="pendiente"/>
    <m/>
    <m/>
    <m/>
    <m/>
    <m/>
    <m/>
    <m/>
    <s v="Constante"/>
    <s v="Trimestral"/>
    <s v="Eficacia"/>
    <m/>
    <m/>
    <m/>
    <s v="ND"/>
    <n v="0.8"/>
    <n v="0.8"/>
    <n v="0.8"/>
    <n v="0.8"/>
    <s v="ND"/>
    <n v="0.9"/>
    <n v="0.61"/>
    <m/>
    <m/>
    <n v="0.14000000000000001"/>
    <n v="0.36"/>
    <n v="0.59"/>
    <n v="0.8"/>
    <n v="0.16"/>
    <n v="0.36"/>
    <n v="0.61"/>
    <m/>
    <s v="Durante el primer trimestre se profirieron un total de 31 actos administrativos con los cuales se dio fin a los procesos administrativos sancionatorios que se encontraban en curso así: 7 actos administrativos en enero, 10 actos administrativos en febrero y 15 actos administrativos en marzo"/>
    <s v="Durante el segundo trimestre se profirieron un total de 43 actos administrativos con los cuales se dio fin a los procesos administrativos sancionatorios que se encontraban en curso,"/>
    <s v="Durante el tercer trimestre se profirieron un total de 46 actos administrativos con los cuales se dio fin a los procesos administrativos sancionatorios que se encontraban en curso, alcanzando un avance del 61% de la meta planteada para la vigencia."/>
    <m/>
  </r>
  <r>
    <x v="1"/>
    <x v="43"/>
    <s v="POSICIONAMIENTO COMO ENTE RECTOR"/>
    <s v="GESTIÓN JUDICIAL Y EXTRAJUDICIAL DEL DISTRITO"/>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s v="Eficacia"/>
    <s v="Profesional Universitario Grado 1"/>
    <s v="Profesional Universitario Grado 1"/>
    <s v="Director(a) Distirtal de Defensa Judicial y Prevención del Daño Antijurídico  "/>
    <s v="ND"/>
    <n v="1"/>
    <n v="1"/>
    <n v="1"/>
    <n v="1"/>
    <s v="ND"/>
    <n v="1"/>
    <n v="1"/>
    <m/>
    <m/>
    <n v="1"/>
    <n v="1"/>
    <n v="1"/>
    <n v="1"/>
    <n v="1"/>
    <n v="1"/>
    <n v="1"/>
    <m/>
    <s v="Durante el primer trimestre se profirieron un total de 31 actos administrativos con los cuales se dio fin a los procesos administrativos sancionatorios que se encontraban en curso así: 7 actos administrativos en enero, 10 actos administrativos en febrero y 15 actos administrativos en marzo"/>
    <s v=" Los abogados de representación judicial realizaron lo siguiente: Se asistió a 78 diligencias en los diferentes despachos judiciales, se relacionan las 8 fichas de conciliación y las 17 de pacto de cumplimiento realizadas por cada uno de los abogados de representación_x000a_directamente en el Sistema de Información de Procesos Judiciales SIPROJWEB. Presentaron informe mensual de los movimientos o actuaciones procesales surtidas en los procesos judiciales asignados. Asistieron a 12 entidades distritales a participar en los Comités de_x000a_Conciliación, en los cuales se trataron 108 casos y presentaron 10 casos al Comité de Conciliación de la Secretaría Jurídica. _x000a_"/>
    <s v="De los 318 procesos notificados durante el periodo, 26 están cargo de los abogados de representación judicial de la Secretaria Jurídica, además se asistió a todas las audiencias que fueron programadas por los despachos judiciales"/>
    <m/>
  </r>
  <r>
    <x v="1"/>
    <x v="44"/>
    <s v="OPTIMIZACIÓN DE PROCESOS"/>
    <s v="GESTIÓN JURÍDICA DISTRITAL"/>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s v="Eficacia"/>
    <s v="Secretaria Subsecretaría"/>
    <s v="Profesional Especializado"/>
    <s v="SUBSECRETARIO DE DESPACHO"/>
    <s v="ND"/>
    <n v="1"/>
    <n v="1"/>
    <n v="1"/>
    <n v="1"/>
    <s v="ND"/>
    <n v="1"/>
    <n v="1"/>
    <m/>
    <m/>
    <n v="1"/>
    <n v="1"/>
    <n v="1"/>
    <n v="1"/>
    <n v="1"/>
    <n v="1"/>
    <n v="1"/>
    <m/>
    <s v="de la Dirección cargan los documentos digitalizados con las principales actuaciones procesales realizadas en cada caso asignado. "/>
    <s v="Se gestionaron oportunamente en el trimestre 256 requerimientos de competencia de la Subsecretaría. En el Anexo 1 se remite el detalle de los requerimientos y su tipología del trimestre y su acumulado."/>
    <s v="Se gestionaron oportunamente en el trimestre 262 requerimientos de competencia de la Subsecretaría, lo que significa la atención del 100% de los requerimientos. "/>
    <m/>
  </r>
  <r>
    <x v="1"/>
    <x v="45"/>
    <s v="OPTIMIZACIÓN DE PROCESOS"/>
    <s v="GESTIÓN ADMINISTRATIVA"/>
    <s v="DIRECCIÓN DE GESTIÓN CORPORATIVA"/>
    <m/>
    <m/>
    <s v="Procesos"/>
    <m/>
    <s v="Sumatoria de solicitudes atendidas, dividido total de servicios requeridos"/>
    <s v="Servivios atendidos"/>
    <s v="Solicitudes de servicios atendidos"/>
    <s v="Solicitudes de servicios demandas"/>
    <s v="Son los requerimientos de servicios efecrtivamente prestados"/>
    <s v="Son las solicitudes de servicios de logísticaviabilizados (cafetería, personal de apoyo, transporte, entre otros)"/>
    <s v="Cuadro de control de consolidación de solicitud de servicios"/>
    <s v="Cuadro de control de consolidación de solicitud de servicios"/>
    <s v="ND"/>
    <s v="ND"/>
    <s v="Constante"/>
    <s v="Trimestral"/>
    <s v="Eficacia"/>
    <s v="Auxiliar administrativo de la DGC"/>
    <s v="Profesional Especializado"/>
    <s v="Director (a) de Gestión Corporativa"/>
    <s v="ND"/>
    <n v="1"/>
    <n v="1"/>
    <n v="1"/>
    <n v="1"/>
    <s v="ND"/>
    <n v="1"/>
    <n v="1"/>
    <m/>
    <m/>
    <n v="1"/>
    <n v="1"/>
    <n v="1"/>
    <n v="1"/>
    <n v="0.94"/>
    <n v="1"/>
    <n v="1"/>
    <m/>
    <s v="Servicios:  Transporte, La capacidad de respuesta frente a los servicios solicitados fue del 77%, debido a que el vehículo que presta el servicio a las diferentes dependencias, fue objeto de mantenimiento correctivo, lo que implicó estar fuera de servicio por una semana. Caja Menor: Se presentó capacidad de respuesta del 100%, teniendo en cuenta que las 18 solicitudes presentadas por las diferentes dependencias, fueron atendidas en su totalidad. Bienes. Movimientos Almacén: Se atendió el 100% de las solicitudes relacionadas con los bienes de la entidad (ingresos, traslados y egresos). Viáticos y Gastos de Viaje: Se presentaron dos solicitudes de servicio las cuales fueron atendidas en su totalidad."/>
    <s v="Se presentó capacidad de respuesta del 100%, teniendo en cuenta que las 13 solicitudes presentadas por las diferentes dependencias, fueron atendidas en su totalidad. Bienes. Movimientos Almacén: Se atendió el 100% de las solicitudes relacionadas con los bienes de la entidad (ingresos, traslados y egresos).  Viáticos y Gastos de Viaje: Se dio atención a las solicitudes presentadas."/>
    <s v="Para el tercer trimestre se gestionaron el 100% de las solicitudes administrativas, con el desarrollo de las siguientes actividades:_x000a_- Con el apoyo de los gestores de inventarios se adelantó la actualización de los inventarios correspondiente a bienes en servicio.  (bienes de La SJD)._x000a_-Asignación de parqueaderos  (rotativo)_x000a_-Adquisición de vehículos Seguimiento a los contratos en ejecución: _x000a_-Corredores de seguros y pólizas de seguros _x000a_-Contratos de mantenimiento de vehículos y combustible_x000a_-Contrato de Comodato de un vehículo _x000a_-Contrato de Telefonía celular _x000a_-Seguimiento al Convenio Interadministrativo 095 de 2017._x000a_"/>
    <m/>
  </r>
  <r>
    <x v="1"/>
    <x v="46"/>
    <s v="OPTIMIZACIÓN DE PROCESOS"/>
    <s v="NOTIFICACIONES"/>
    <s v="DIRECCIÓN DE GESTIÓN CORPORATIVA"/>
    <m/>
    <m/>
    <s v="Procesos"/>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s v="ND"/>
    <n v="1"/>
    <n v="1"/>
    <n v="1"/>
    <n v="1"/>
    <s v="ND"/>
    <n v="1"/>
    <n v="1"/>
    <m/>
    <m/>
    <n v="1"/>
    <n v="1"/>
    <n v="1"/>
    <n v="1"/>
    <n v="1"/>
    <n v="1"/>
    <n v="1"/>
    <m/>
    <s v="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
    <s v="Durante el segunod trimestre, la Dirección de Gestión Corporativa cumplio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_x000a_"/>
    <s v="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_x000a_Se han presentado errores en la certificaciones expedidas por la Secretaría de General, pero lo anterior no afecta la debida notificación, no obstante la Dirección de Gestión Corporativa a procedido a solicitar los respectivos ajustes."/>
    <m/>
  </r>
  <r>
    <x v="1"/>
    <x v="47"/>
    <s v="OPTIMIZACIÓN DE PROCESOS"/>
    <s v="GESTIÓN CONTRACTUAL"/>
    <s v="DIRECCIÓN DE GESTIÓN CORPORATIVA"/>
    <m/>
    <m/>
    <s v="Procesos"/>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s v="ND"/>
    <n v="1"/>
    <n v="1"/>
    <n v="1"/>
    <n v="1"/>
    <s v="ND"/>
    <n v="1"/>
    <n v="1"/>
    <m/>
    <m/>
    <n v="1"/>
    <n v="1"/>
    <n v="1"/>
    <n v="1"/>
    <n v="0.94"/>
    <n v="1"/>
    <n v="1"/>
    <m/>
    <s v="Durante el primer trimestre se solicitaron por parte de las dependencias 78 solicitudes de contratación, se tramitaron 77 en su totalidad, salvo una sola solicitud que no se tramito por falta de documentación. "/>
    <s v="Durante el segundo trimestre se solicitaron por parte de las dependencias 9 solicitudes de contratación, se tramitaron en su totalidad._x000a_ _x000a_Fuente: _x000a_SECOP II_x000a_El Plan Anual de Adquisiciones - PAA 2018 Segundo Trimestre._x000a_a Programadas (119) Adjudicadas (84)_x000a_"/>
    <s v="Durante el transcurso de los 3 trimestre se solicitaron por parte de las dependencias 105 solicitudes de contratación, las cuales se tramitaron en su totalidad."/>
    <m/>
  </r>
  <r>
    <x v="1"/>
    <x v="48"/>
    <s v="OPTIMIZACIÓN DE PROCESOS"/>
    <s v="PLANEACIÓN Y MEJORA CONTINUA"/>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s v="Eficacia"/>
    <s v="Contratista OAP"/>
    <s v="Contratista OAP"/>
    <s v="JEFE OAP"/>
    <n v="1"/>
    <s v="ND"/>
    <s v="CUMPLIDA"/>
    <m/>
    <m/>
    <n v="0.5"/>
    <n v="0.5"/>
    <s v="CUMPLIDA"/>
    <m/>
    <m/>
    <m/>
    <m/>
    <m/>
    <m/>
    <m/>
    <m/>
    <m/>
    <m/>
    <s v="CUMPLIDA"/>
    <s v="CUMPIDA"/>
    <m/>
    <m/>
  </r>
  <r>
    <x v="0"/>
    <x v="49"/>
    <s v="OPTIMIZACIÓN DE PROCESOS"/>
    <s v="PLANEACIÓN Y MEJORA CONTINUA"/>
    <s v="OFICINA ASESORA DE PLANEACIÓN"/>
    <m/>
    <s v="Proyecto de Inversión 7502"/>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s v="Eficacia"/>
    <s v="Contratista OAP"/>
    <s v="Contratista OAP"/>
    <s v="JEFE OAP"/>
    <s v="ND"/>
    <s v="ND"/>
    <n v="0.4"/>
    <n v="1"/>
    <m/>
    <s v="ND"/>
    <s v="ND"/>
    <n v="0.30000000000000004"/>
    <m/>
    <m/>
    <n v="0.15"/>
    <n v="0.05"/>
    <n v="0.15"/>
    <n v="0.05"/>
    <n v="0.15"/>
    <n v="0.05"/>
    <n v="0.1"/>
    <m/>
    <s v="En el trimestre se avanzó en la identificación de los elementos o insumos presentes en la SJD, que permiten identificar la arquitectura misional, el cumplimiento de su razón de ser, tales como como la normatividad asociada con la misión y las funciones de la tecnología y la información, se identificó el marco estratégico, los planes de acción, el Organigrama, las Funciones, Mapa de procesos, la documentación asociada a los procesos y procedimientos y se identificaron los grupos de interés vinculados con la misión y con el acceso a los medios tecnológicos que facilita la SJD. Se identificaron y priorizaron los procesos misionales y el direccionamiento de los planes y programas de la SJD."/>
    <s v="Esta meta presente un avance del 20% con corte al segundo trimestre de la vigencia. En cumplimiento de lo anterior, se propuso y desarrolló un modelo de revisión estratégica para la Secretaría Jurídica Distrital, como insumo para la construcción de una propuesta de ajuste al modelo actual de Arquitectura Empresarial."/>
    <s v="Se presenta el avance en el análisis de resultados de la revisión estratégica de la SJD, ajuste a la matriz Perfil de Oportunidades y Amenazas del_x000a_Medio (POAM), en la cual fueron estudiadas nueve (9) dependencias de la_x000a_entidad y establecidas tres categorías de factores de análisis externos:_x000a_generales, misionales y estratégicos. _x000a_Presentación del informe final de la revisión estratégica 2018 – Secretaría Jurídica Distrital, en el cual se relacionaron las actividades adelantadas y los objetivos, metodología, resultados y la relación de propuestas para incluir acciones y estrategias a desarrollar tanto en los planes de acción de la entidad como en la hoja de ruta de la Arquitectura Empresarial (componente misional), Mipg y Sistema de_x000a_Calidad, esto con el fin de superar las dificultades o brechas encontradas identificadas. Participación en las reuniones organizadas en la sede del grupo_x000a_INDUDATA sobre &quot;Recorrido al Diseño del SIISJD&quot;."/>
    <m/>
  </r>
  <r>
    <x v="1"/>
    <x v="50"/>
    <s v="MODERNIZACIÓN DE SISTEMAS DE INFORMACIÓN. "/>
    <s v="GESTIÓN DE TIC"/>
    <s v="OFICINA DE TECNOLOGÍAS DE LA INFORMACIÓN Y LAS COMUNICACIONES "/>
    <m/>
    <s v="Plan de Gestión"/>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m/>
    <s v="N.A."/>
    <s v="ND"/>
    <s v="ND"/>
    <s v="Suma"/>
    <s v="Trimestral"/>
    <s v="Eficacia"/>
    <s v="Profesional Especializado"/>
    <s v="Profesional Especializado"/>
    <s v="Jefe Oficina TIC"/>
    <n v="0"/>
    <n v="0.1"/>
    <n v="0.4"/>
    <n v="0.25"/>
    <n v="0.25"/>
    <n v="0"/>
    <n v="0.1"/>
    <n v="0.21000000000000002"/>
    <m/>
    <m/>
    <n v="0.05"/>
    <n v="0.08"/>
    <n v="0.08"/>
    <n v="0.09"/>
    <n v="0"/>
    <n v="0.13"/>
    <n v="0.08"/>
    <m/>
    <m/>
    <m/>
    <s v="En cuanto al correo electrónico se realizó la sincronización de la firma con los perfiles de usuario del directorio activo, se automatizó la tarea para que se realice todos los días a las 5:00 a.m. Con la implementación de Internet en la entidad, se solicitaron las pruebas de conmutación con el protocolo de comunicación ipv6, lo que arrojó como resultado, el cambio de Router por parte del proveedor en la primera semana de septiembre, en la última semana de septiembre se presenta degradación del servicio y se le solicita al proveedor la revisión y optimización del canal de internet de la sede principal. En cuanto al servicio de impresión se han atendido los soportes técnicos en relación con el funcionamiento de las impresiones en cuanto a configuración y cambio de toner de las impresoras._x000a_Se actualizó la Intranet de la entidad, implementando para ello la plataforma CMS Govimentum, que busca facilitar el uso, la implementación y la estandarización de las páginas web para la entidad a un mínimo costo, el cual facilita la gestión y mantenimiento del sitio brindando un servicio eficaz y eficiente en la publicación de información en la intranet._x000a_Los incidentes de soporte técnico son atendidos y clasificados por medio de la Herramienta de Soporte GLPI, resolviendo dudas, absolviendo consultas, solucionando inconvenientes, explicando la operatividad y realizando las pruebas respectivas, priorizando las soluciones del mismo en los tiempos establecidos para tal efecto y gestionar los incidentes reportados con el fin de tener el registro de una base de conocimiento."/>
    <m/>
  </r>
  <r>
    <x v="0"/>
    <x v="51"/>
    <s v="OPTIMIZACIÓN DE PROCESOS"/>
    <s v="GESTION DOCUMENTAL"/>
    <s v="DIRECCIÓN DE GESTIÓN CORPORATIVA"/>
    <m/>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Creciente"/>
    <s v="Trimestral"/>
    <s v="Eficacia"/>
    <s v="Contratista"/>
    <s v="Contratista"/>
    <s v="Director (a) de Gestión Corporativa"/>
    <s v="ND"/>
    <s v="ND"/>
    <n v="0.3"/>
    <n v="0.8"/>
    <n v="1"/>
    <s v="ND"/>
    <s v="ND"/>
    <n v="0.03"/>
    <m/>
    <m/>
    <n v="0.02"/>
    <n v="0.05"/>
    <n v="0.15"/>
    <n v="0.3"/>
    <n v="0.02"/>
    <n v="0.01"/>
    <n v="0.03"/>
    <m/>
    <s v="Se vienen elaborando los documentos y formatos para formalizar los instrumentos archivísticos para la SJD, establecidos en el decreto 2609 de 2012: Procedimiento de Bancos Terminológicos, Procedimiento Guía de Servicios y Tramites Internos de la SJD, Procedimiento Levantamiento Información de Tablas de Retención Documental,  Modelo de Requisitos para Implementación del SGDEA - MOREQ, Formato de Tabla de Retención Documental,  y Formato Único de Inventario Documental FUID"/>
    <s v="Con corte al segundo trimestre de la vigencia:_x000a_Se reporta para los mese  _x000a_Abril - Mayo: Se elaboro el Estudio Previo para la Licitación de los Instrumentos Archivístcos con el Estudio de Mercado, el cual esta en proceso de revisión por parte del Archivo de Distrital._x000a_Se vienen elaborando los documentos y formatos para convalidar los instrumentos archivístcos para la SJD, establecidos en el decreto 2609 de 2012:_x000a_- Procedimiento de Bancos Terminológicos,_x000a_- Procedimiento Guía de Servicios y Tramites Internos de la SJD,_x000a_- Procedimiento Levantamiento Información de Tablas de Retención Documental,_x000a_- Modelo de Requisitos para Implementación del SGDEA - MOREQ,_x000a_- Formato de Tablas de Retención Documental,_x000a_- Formato Único de Inventario Documental FUID,_x000a_- Acompañamiento para realizar las encuestas respectvas a los funcionarios para_x000a_el levantamiento de información para construir los insumos de las TRD de Contratación, Financiera,_x000a_Oficina Asesora de Planeación, Oficina de Control Interno y Oficina de las Tecnologías, de la_x000a_Información y las Comunicaciones_x000a_- Tablas de Retención Documental versión 0 de OAP, TICS, OCI, DGC, TH, GC, GD, GF, GA, GAU,_x000a_IVC, PIJ, AD, DJ_x000a_Reporte Junio: Durante el mes de junio la revisión de los documentos reportados en el periodo anterior, son objeto de evaluación en el marco de la Directiva 001 de 2018 (IGA+10), Directiva que le permite a las entidades Distritales tener un acompañamiento durante la construcción de los instrumentos archivísticos._x000a_Acometida la revisión de los mismos esta Dirección procedió a reportar cero (0%) en el mes de junio, en virtud de la no ejecución de lo estableció en la programación mensualizada de la meta &quot;Implementar el 100% de las herramientas de gestión y administrativas&quot; Como quiera que el propósito del mes de junio era la convalidación de los instrumentos archivísticos ante el Archivo Distrital. "/>
    <s v="Para el tercer trimestre se reporta un avance de 3% . En el marco de la Directiva 001 de 2018 (IGA+10), Directiva que le permite a las entidades Distritales tener un acompañamiento durante la construcción de los instrumentos archivísticos, esta Dirección decidió reformular su plan de acción en virtud del cumplimiento de los compromisos suscritos con el Archivo Distrital._x000a__x000a_Para el 19 de septiembre se presento al comité interno de archivo la política de gestión documental la cual aprobada. Adicionalmente se tiene un avance en la elaboración del PGD  y se adelantaron las entrevistas para el levantamiento de información para las TRD. "/>
    <m/>
  </r>
  <r>
    <x v="0"/>
    <x v="52"/>
    <s v="OPTIMIZACIÓN DE PROCESOS"/>
    <s v="GESTION ADMINISTRATIVA"/>
    <s v="DIRECCIÓN DE GESTIÓN CORPORATIVA"/>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s v="Eficacia"/>
    <m/>
    <m/>
    <m/>
    <s v="ND"/>
    <s v="ND"/>
    <n v="1"/>
    <n v="1"/>
    <n v="1"/>
    <s v="ND"/>
    <s v="ND"/>
    <n v="0.52"/>
    <m/>
    <m/>
    <n v="0"/>
    <n v="0.3"/>
    <n v="0.65"/>
    <n v="0.05"/>
    <n v="0"/>
    <n v="0.3"/>
    <n v="0.22"/>
    <m/>
    <s v="Se analiza el informe de inspección ergonómica de puestos de trabajo entregado por Positiva Compañía de Seguros, para establecer las necesidades de dotación ergonómica según las recomendaciones (Ver anexo 1)"/>
    <s v="Se elaboró el Estudio Previo para el “Suministro e instalación el mobiliario necesario para adecuar y dotar las instalaciones de la Secretaría Jurídica Distrital asignadas en el edificio municipal de la manzana Liévano”, el cual esta en proceso de revisión y en estudio de mercado  (Estudios previos adquisición mobiliario&quot;). De otra parte la Directora de Gestión Corporativa y su equipo de trabajo procedio a desarrollar la gestión necesaria para la adquisición de vehiculos, ya que la Secretaría Jurídica no cuenta con vehiculos de su propiedad para atender las necesidades transporte para fines misionales a los servidores de la Secretaría Juridica Distrital, lo anterior con la correspondiente aprobación de la Secretaría de Hacienda Distrital.  &quot;Justificación Vehiculos&quot;."/>
    <s v="Se revisaron los planos existentes entregados por la Secretaria General, con el fin de elaborar nuevos planos para la reubicación o readecuación de los espacios de las instalación y los puestos de trabajo requeridos por la Entidad. _x000a__x000a_Se presentaron dos (2) propuesta de reubicación y readecuación de los espacios para el número de puestos de trabajo solicitados por la Secretaría Jurídica Distrital, de acuerdo con el Organigrama de la Entidad. Dichas propuestas se sustentaran ante el Comité Directivo._x000a__x000a_La entidad adquirió vehículos para fines misionales y así dar atención a las necesidades de transporte de los servidores de la Secretaría Jurídica Distrital, lo anterior con la correspondiente aprobación de la Secretaría de Hacienda Distrital."/>
    <m/>
  </r>
  <r>
    <x v="1"/>
    <x v="53"/>
    <s v="OPTIMIZACIÓN DE PROCESOS"/>
    <s v="GESTIÓN NORMATIVA Y CONCEPTUAL"/>
    <s v="DIRECCIÓN DISTRITAL DE DOCTRINA Y ASUNTOS NORMATIVOS"/>
    <s v="Plan de Gestión"/>
    <m/>
    <m/>
    <m/>
    <m/>
    <m/>
    <m/>
    <s v="Por definir"/>
    <s v="Por definir"/>
    <s v="Por definir"/>
    <s v="Por definir"/>
    <s v="Por definir"/>
    <s v="Por definir"/>
    <s v="Por definir"/>
    <s v="Suma"/>
    <m/>
    <m/>
    <m/>
    <m/>
    <m/>
    <s v="ND"/>
    <s v="ND"/>
    <n v="1"/>
    <m/>
    <m/>
    <s v="ND"/>
    <s v="ND"/>
    <n v="0.6"/>
    <m/>
    <m/>
    <n v="0.1"/>
    <n v="0.25"/>
    <n v="0.25"/>
    <n v="0.4"/>
    <n v="0.1"/>
    <n v="0.25"/>
    <n v="0.25"/>
    <m/>
    <s v="Durante el periodo se definió un primer borrador de metodología para desarrollar el espacio_x000a_de dialogo (10%), la cual está sujeta a los ajustes que resulten del proceso de diagnóstico_x000a_de necesidades y socialización con el equipo de la DDDAN en los meses de abril y mayo4_x000a_."/>
    <s v="Durante el periodo se diagnosticaron las necesidades y se definieron las tareas en el equipo_x000a_de la Dirección (5%) y se socializó la metodología para desarrollar el espacio de dialogo,_x000a_actividades estas realizadas en el Subcomité de Autocontrol del 27 de abril de 2018._x000a_Además, se desarrolló el primer espacio de diálogo, relacionado con los criterios para tener_x000a_en cuenta en la formulación del proyecto de Decreto de consolidación de las delegaciones_x000a_del Alcalde Mayor6."/>
    <s v="Esta meta presenta el avance propuesto para el trimestre dado que se llevaron a cabo las siguientes actividades:_x000a_- Presentación de proyectos de actos administrativos el 13 de julio de 2018. Cada uno de los profesionales (9) de la Dirección presentó una versión del proyecto._x000a_- Desarrollar espacio de diálogo el 28 de agosto de 2018._x000a_- Revisión de borradores de actos administrativos durante el mes de septiembre de 2018 que generó 3 actos administrativos trabajados en grupos."/>
    <m/>
  </r>
  <r>
    <x v="2"/>
    <x v="54"/>
    <s v="POSICIONAMIENTO COMO ENTE RECTOR"/>
    <s v="GESTIÓN JURÍDICA DISTRITAL"/>
    <s v="DIRECCIÓN DISTRITAL DE POLÍTICA E INFORMÁTICA JURÍDICA"/>
    <s v="Plan de Gestión"/>
    <m/>
    <m/>
    <m/>
    <m/>
    <m/>
    <m/>
    <m/>
    <m/>
    <m/>
    <m/>
    <m/>
    <m/>
    <m/>
    <m/>
    <m/>
    <m/>
    <m/>
    <m/>
    <m/>
    <m/>
    <m/>
    <m/>
    <m/>
    <m/>
    <m/>
    <m/>
    <n v="0"/>
    <m/>
    <m/>
    <m/>
    <m/>
    <m/>
    <n v="1"/>
    <n v="0"/>
    <n v="0"/>
    <n v="0"/>
    <m/>
    <s v="Se tiene programada la ejecución de la meta para el cuarto trimestre de la vigencia no obstante se han ralizado algunas actividades como :  Remisión de la herramienta de adopción e implementación del Decreto que adopta el modelo, y del documento de prevención del daño antijurídico y revisión del plan de acción para la implementación del Modelo de Gerencia."/>
    <s v="Se vienen adelantando las siguientes actividades:_x000a_- Proyecto de Decreto Modelo de Gestión Jurídica Pública_x000a_- Elaboración de la Política de Prevención del Daño Antijurídico_x000a_- Realizar el seguimiento a la Dirección de Doctrina en la elaboración de estándar mínimo, para la emisión de Conceptos._x000a_- Realizar modelos estándar de matriz de riesgos, actas de liquidación y estudios previos. entre otras."/>
    <s v="Para el indicador Modelo de Gerencai Juridca adelantaron las siguientes actividades:_x000a_a. Expedición del Decreto 430 de 2018. Él cual puede ser consultado en el siguiente link:_x000a_http://www.alcaldiabogota.gov.co/sisjur/normas/Norma1.jsp?i=80062_x000a_b. Socialización del Modelo de Gestión Jurídica así:_x000a_- En 5 Subcomités de autocontrol de las dependencias de la Secretaría juridica_x000a_- En los comités intersectoriales de 7 sectores_x000a_-En el Seminario de Asuntos Disciplinarios (350 personas),_x000a_-En el Seminario Internacional de Gestión Jurídica Pública (520 personas)._x000a_c. Elaboración y expedición de la Resolución 088 de 2018, “Por la cual se expiden los_x000a_lineamientos para la revisión y trámite de los proyectos de actos administrativos y demás_x000a_documentos que debe suscribir, sancionar y/o expedir el Alcalde Mayor; así como el_x000a_procedimiento para determinar la vigencia de los decretos, resoluciones, directivas y_x000a_circulares del Alcalde Mayor”. Este acto puede consultarse en el siguiente link_x000a_http://www.alcaldiabogota.gov.co/sisjur/normas/Norma1.jsp?i=81071_x000a_c) Elaboración de proyecto de Resolución conjunta sobre la definición de los parámetros_x000a_para publicación de los actos y documentos administrativos en el Registro Distrital, la cual_x000a_al finalizar el trimestre se encontraba en trámite de firmas por parte de los Secretarios Jurídico_x000a_y General, a la fecha de este informe ya fue expedida y corresponde al número 440 de_x000a_2018. Este acto puede consultarse en el siguiente link http://www.alcaldiabogota.gov.co/sisjur/normas/Norma1.jsp?i=81163_x000a_d. Elaboración de Proyecto de Resolución acerca “Por la cual se establecen los parámetros_x000a_para la administración, seguridad y la gestón de la información jurídica a través de los Sistemas de_x000a_Información Jurídica”., a la fecha se encuentra en trámite de firma de la Secretaria."/>
    <m/>
  </r>
  <r>
    <x v="2"/>
    <x v="55"/>
    <m/>
    <m/>
    <m/>
    <m/>
    <m/>
    <m/>
    <m/>
    <m/>
    <m/>
    <m/>
    <m/>
    <m/>
    <m/>
    <m/>
    <m/>
    <m/>
    <m/>
    <m/>
    <m/>
    <m/>
    <m/>
    <m/>
    <m/>
    <m/>
    <m/>
    <m/>
    <m/>
    <m/>
    <m/>
    <m/>
    <m/>
    <m/>
    <m/>
    <m/>
    <m/>
    <m/>
    <m/>
    <m/>
    <m/>
    <m/>
    <m/>
    <m/>
    <m/>
    <m/>
    <m/>
  </r>
  <r>
    <x v="2"/>
    <x v="55"/>
    <m/>
    <m/>
    <m/>
    <m/>
    <m/>
    <m/>
    <m/>
    <m/>
    <m/>
    <m/>
    <m/>
    <m/>
    <m/>
    <m/>
    <m/>
    <m/>
    <m/>
    <m/>
    <m/>
    <m/>
    <m/>
    <m/>
    <m/>
    <m/>
    <m/>
    <m/>
    <m/>
    <m/>
    <m/>
    <m/>
    <m/>
    <m/>
    <m/>
    <m/>
    <m/>
    <m/>
    <m/>
    <m/>
    <m/>
    <m/>
    <m/>
    <m/>
    <m/>
    <m/>
    <m/>
  </r>
  <r>
    <x v="2"/>
    <x v="55"/>
    <m/>
    <m/>
    <m/>
    <m/>
    <m/>
    <m/>
    <m/>
    <m/>
    <m/>
    <m/>
    <m/>
    <m/>
    <m/>
    <m/>
    <m/>
    <m/>
    <m/>
    <m/>
    <m/>
    <m/>
    <m/>
    <m/>
    <m/>
    <m/>
    <m/>
    <m/>
    <m/>
    <m/>
    <m/>
    <m/>
    <m/>
    <m/>
    <m/>
    <m/>
    <m/>
    <m/>
    <m/>
    <m/>
    <m/>
    <m/>
    <m/>
    <m/>
    <m/>
    <m/>
    <m/>
  </r>
  <r>
    <x v="2"/>
    <x v="55"/>
    <m/>
    <m/>
    <m/>
    <m/>
    <m/>
    <m/>
    <m/>
    <m/>
    <m/>
    <m/>
    <m/>
    <m/>
    <m/>
    <m/>
    <m/>
    <m/>
    <m/>
    <m/>
    <m/>
    <m/>
    <m/>
    <m/>
    <m/>
    <m/>
    <m/>
    <m/>
    <m/>
    <m/>
    <m/>
    <m/>
    <m/>
    <m/>
    <m/>
    <m/>
    <m/>
    <m/>
    <m/>
    <m/>
    <m/>
    <m/>
    <m/>
    <m/>
    <m/>
    <m/>
    <m/>
  </r>
  <r>
    <x v="2"/>
    <x v="55"/>
    <m/>
    <m/>
    <m/>
    <m/>
    <m/>
    <m/>
    <m/>
    <m/>
    <m/>
    <m/>
    <m/>
    <m/>
    <m/>
    <m/>
    <m/>
    <m/>
    <m/>
    <m/>
    <m/>
    <m/>
    <m/>
    <m/>
    <m/>
    <m/>
    <m/>
    <m/>
    <m/>
    <m/>
    <m/>
    <m/>
    <m/>
    <m/>
    <m/>
    <m/>
    <m/>
    <m/>
    <m/>
    <m/>
    <m/>
    <m/>
    <m/>
    <m/>
    <m/>
    <m/>
    <m/>
  </r>
  <r>
    <x v="2"/>
    <x v="55"/>
    <m/>
    <m/>
    <m/>
    <m/>
    <m/>
    <m/>
    <m/>
    <m/>
    <m/>
    <m/>
    <m/>
    <m/>
    <m/>
    <m/>
    <m/>
    <m/>
    <m/>
    <m/>
    <m/>
    <m/>
    <m/>
    <m/>
    <m/>
    <m/>
    <m/>
    <m/>
    <m/>
    <m/>
    <m/>
    <m/>
    <m/>
    <m/>
    <m/>
    <m/>
    <m/>
    <m/>
    <m/>
    <m/>
    <m/>
    <m/>
    <m/>
    <m/>
    <m/>
    <m/>
    <m/>
  </r>
  <r>
    <x v="2"/>
    <x v="55"/>
    <m/>
    <m/>
    <m/>
    <m/>
    <m/>
    <m/>
    <m/>
    <m/>
    <m/>
    <m/>
    <m/>
    <m/>
    <m/>
    <m/>
    <m/>
    <m/>
    <m/>
    <m/>
    <m/>
    <m/>
    <m/>
    <m/>
    <m/>
    <m/>
    <m/>
    <m/>
    <m/>
    <m/>
    <m/>
    <m/>
    <m/>
    <m/>
    <m/>
    <m/>
    <m/>
    <m/>
    <m/>
    <m/>
    <m/>
    <m/>
    <m/>
    <m/>
    <m/>
    <m/>
    <m/>
  </r>
  <r>
    <x v="2"/>
    <x v="55"/>
    <m/>
    <m/>
    <m/>
    <m/>
    <m/>
    <m/>
    <m/>
    <m/>
    <m/>
    <m/>
    <m/>
    <m/>
    <m/>
    <m/>
    <m/>
    <m/>
    <m/>
    <m/>
    <m/>
    <m/>
    <m/>
    <m/>
    <m/>
    <m/>
    <m/>
    <m/>
    <m/>
    <m/>
    <m/>
    <m/>
    <m/>
    <m/>
    <m/>
    <m/>
    <m/>
    <m/>
    <m/>
    <m/>
    <m/>
    <m/>
    <m/>
    <m/>
    <m/>
    <m/>
    <m/>
  </r>
  <r>
    <x v="2"/>
    <x v="55"/>
    <m/>
    <m/>
    <m/>
    <m/>
    <m/>
    <m/>
    <m/>
    <m/>
    <m/>
    <m/>
    <m/>
    <m/>
    <m/>
    <m/>
    <m/>
    <m/>
    <m/>
    <m/>
    <m/>
    <m/>
    <m/>
    <m/>
    <m/>
    <m/>
    <m/>
    <m/>
    <m/>
    <m/>
    <m/>
    <m/>
    <m/>
    <m/>
    <m/>
    <m/>
    <m/>
    <m/>
    <m/>
    <m/>
    <m/>
    <m/>
    <m/>
    <m/>
    <m/>
    <m/>
    <m/>
  </r>
  <r>
    <x v="2"/>
    <x v="55"/>
    <m/>
    <m/>
    <m/>
    <m/>
    <m/>
    <m/>
    <m/>
    <m/>
    <m/>
    <m/>
    <m/>
    <m/>
    <m/>
    <m/>
    <m/>
    <m/>
    <m/>
    <m/>
    <m/>
    <m/>
    <m/>
    <m/>
    <m/>
    <m/>
    <m/>
    <m/>
    <m/>
    <m/>
    <m/>
    <m/>
    <m/>
    <m/>
    <m/>
    <m/>
    <m/>
    <m/>
    <m/>
    <m/>
    <m/>
    <m/>
    <m/>
    <m/>
    <m/>
    <m/>
    <m/>
  </r>
  <r>
    <x v="2"/>
    <x v="55"/>
    <m/>
    <m/>
    <m/>
    <m/>
    <m/>
    <m/>
    <m/>
    <m/>
    <m/>
    <m/>
    <m/>
    <m/>
    <m/>
    <m/>
    <m/>
    <m/>
    <m/>
    <m/>
    <m/>
    <m/>
    <m/>
    <m/>
    <m/>
    <m/>
    <m/>
    <m/>
    <m/>
    <m/>
    <m/>
    <m/>
    <m/>
    <m/>
    <m/>
    <m/>
    <m/>
    <m/>
    <m/>
    <m/>
    <m/>
    <m/>
    <m/>
    <m/>
    <m/>
    <m/>
    <m/>
  </r>
  <r>
    <x v="2"/>
    <x v="55"/>
    <m/>
    <m/>
    <m/>
    <m/>
    <m/>
    <m/>
    <m/>
    <m/>
    <m/>
    <m/>
    <m/>
    <m/>
    <m/>
    <m/>
    <m/>
    <m/>
    <m/>
    <m/>
    <m/>
    <m/>
    <m/>
    <m/>
    <m/>
    <m/>
    <m/>
    <m/>
    <m/>
    <m/>
    <m/>
    <m/>
    <m/>
    <m/>
    <m/>
    <m/>
    <m/>
    <m/>
    <m/>
    <m/>
    <m/>
    <m/>
    <m/>
    <m/>
    <m/>
    <m/>
    <m/>
  </r>
  <r>
    <x v="2"/>
    <x v="55"/>
    <m/>
    <m/>
    <m/>
    <m/>
    <m/>
    <m/>
    <m/>
    <m/>
    <m/>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count="95">
  <r>
    <s v="ACCIÓN"/>
    <x v="0"/>
    <x v="0"/>
    <s v="GESTIÓN NORMATIVA Y CONCEPTUAL"/>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n v="23"/>
    <n v="22.7"/>
    <n v="22.5"/>
    <n v="22.3"/>
    <n v="22"/>
    <x v="0"/>
    <x v="0"/>
    <x v="0"/>
    <x v="0"/>
    <x v="0"/>
    <n v="22.5"/>
    <n v="22.5"/>
    <n v="22.5"/>
    <n v="22.5"/>
    <n v="12"/>
    <n v="22.3"/>
    <n v="13.5"/>
    <m/>
    <s v="Durante el primer trimestre de 2018, se emitieron 6 conceptos jurídicos en un tiempo promedio de 12 días hábiles, el menor tiempo de respuesta fue de 7 días hábiles y el mayor tiempo de respuesta fue de 30 días hábiles. Logrando así mantener el tiempo promedio para la emisión de conceptos jurídicos_x000a_por debajo de la meta."/>
    <s v="Se emitieron conceptos jurídicos en un tiempo promedio de 22.3 días hábiles, disminuyendo el tiempo de respuesta el cual tiene como meta 22,5 días hábiles para la vigencia 2018. Estos conceptos se elaboraron con base en los siguientes temas:_x000a_ Elección de miembros del consejo de administración de la propiedad horizontal._x000a_ Manejo información contable convenios interadministrativos Fondo de Vigilancia y Seguridad de Bogotá en liquidación - Fondos de Desarrollo Local._x000a_ Aplicación ley de garantías._x000a_ Vigencias Política Pública Distrital de comunicación comunitaria adoptada mediante Decreto Distrital 150 de 2008._x000a_ Facultades del Alcalde Mayor para devolver las ternas de los Alcaldes Locales elaboradas por las Juntas Administradoras Locales._x000a_ Consulta relacionada con la reglamentación para las Fundaciones._x000a_ Elección y período de miembros de junta directiva de ESAL."/>
    <s v="Para el tercer trimestre de la vigencia 2018, se logro la disminución en el tiempo de emisión de conceptos juridicos alcanzando un promedio de 13,5 dias desarrollando actividades tales como: _x000a_- Presentación de borrador de guía para el análisis y trámite de requerimientos de la Dirección como anexo al procedimiento del proceso de gestión normativa y conceptual._x000a_- Seguimiento y monitoreo a los asuntos relativos al Concejo de Bogotá y al Congreso de la República._x000a_- Revisión de legalidad de actos administrativos, conceptos jurídicos, pronunciamientos sobre Proyectos de Acuerdo y de Ley."/>
    <m/>
    <m/>
    <m/>
    <m/>
    <m/>
    <s v="CREACIÓN"/>
    <s v="VERSIÓN  1"/>
    <s v="ND"/>
    <s v="ND"/>
  </r>
  <r>
    <s v="ACCIÓN"/>
    <x v="1"/>
    <x v="1"/>
    <s v="GESTIÓN JURÍDICA DISTRITAL"/>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s v="Eficacia"/>
    <s v="Profesional Universitario Grado 1"/>
    <s v="Profesional Universitario Grado 2"/>
    <s v="Director(a) Distirtal de Política e Informática Jurídica "/>
    <n v="2"/>
    <n v="5"/>
    <n v="6"/>
    <n v="5"/>
    <n v="2"/>
    <x v="1"/>
    <x v="1"/>
    <x v="1"/>
    <x v="0"/>
    <x v="0"/>
    <m/>
    <n v="2"/>
    <n v="2"/>
    <n v="2"/>
    <n v="0"/>
    <n v="2"/>
    <n v="1"/>
    <m/>
    <s v="No presenta retrasos, toda vez que la ejecución se realizará para el segundo trimestre de acuerdo con la programación establecida.  No obstante, se realizan avances tales como: el registro de informacion en los sistemas de informaciónb jurídica : SIPROJ y Régimen Legal, para facilitar la busqueda de información para la realización de los estudios jurídicos."/>
    <s v="Se dio cumplimiento a lo programado , con la emisión de dos estudios juridicos estudios jurídicos terminados y entregados , anunciados a continuación: _x000a_1. Manual de prevención y detección de la colusión en procesos de contratación estatal_x000a_2. Régimen Jurídico de la expropiación aplicable en el Distrito Capital."/>
    <s v="Para el tercer trimestre de la vigencia, se realizo el estudio &quot; Ocupación ilegal del Espacio Público – Vendedores Informales.&quot; logrando el cumplimiento parcial de lo programado. "/>
    <m/>
    <m/>
    <m/>
    <m/>
    <m/>
    <s v="CREACIÓN"/>
    <s v="VERSIÓN  1"/>
    <s v="ND"/>
    <s v="ND"/>
  </r>
  <r>
    <s v="ACCIÓN"/>
    <x v="2"/>
    <x v="2"/>
    <s v="GESTIÓN DE TIC"/>
    <s v="OFICINA DE TECNOLOGÍAS DE LA INFORMACIÓN Y LAS COMUNICACIONES "/>
    <s v="Plan de Desarrollo"/>
    <m/>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s v="Eficacia"/>
    <s v="Profesional Especializado TIC"/>
    <s v="Profesional Especializado TIC"/>
    <s v="Jefe Oficina TIC"/>
    <n v="1"/>
    <n v="1"/>
    <n v="2"/>
    <n v="2"/>
    <n v="1"/>
    <x v="2"/>
    <x v="2"/>
    <x v="2"/>
    <x v="0"/>
    <x v="0"/>
    <n v="0"/>
    <n v="0"/>
    <n v="1"/>
    <n v="1"/>
    <n v="0"/>
    <n v="0"/>
    <n v="1"/>
    <m/>
    <s v="Se reportará los dos sistemas informáticos con diagnóstico o intervenidos en el segundo semestre de la vigencia"/>
    <s v="Para el segundo trimestre de la vigencia se vienen adelantando varias actividades, que se describen a continuación: Contratación de las Impresoras con la Orden de Compra No. 28672, alquilando catorce (14) Impresoras Multifuncionales B/ N y una (1) Impresora de color.                                                                                                                                       Se contrató Correo Electrónico Orden de Compra No. 15171, se adquirieron 200 buzones de Correo con capacidad ilimitada de Almacenamiento – Acceso a las Apps for Work para cada uno de ellos, además un servicio de respaldo información de los buzones y Soporte técnico Categoría 1 Plata pago por Horas. Se contrató el Hosting con la Orden de Compra No. 2851, se realizó la adquisición del servicio de Hosting para el Portal Web de la entidad. Se contrató el Canal de Internet con la Orden de Compra No. 28803, realizando la compra del servicio de conexión a Internet hasta el 31 de diciembre del 2018 requerido por la entidad, este proceso se llevó a cabo por la plataforma de Tienda Virtual del Estado Colombiano para las instalaciones de la Secretaría Jurídica Distrital y el punto de atención Cade CAD.                                                                                                                                                                                                      En cuanto a modernizar los Sistemas de Información Misionales y Administrativos de la SJD, se realizaron las siguientes actividades: Se realizó diagnóstico y afinamientos en las bases de datos de los sistemas administrativos con el objeto de optimizar el software en la infraestructura de la entidad. Se atendió y clasificó las solicitudes o requerimientos cuando se presenta la ocurrencia de mensajes de error no previstos durante las etapas de soporte y mantenimiento de los Sistemas Misionales, Administrativos por medio de la Herramienta de Soporte GLPI.                                                                                     En el proyecto de Análisis, Diseño de la solución del Sistema Integrado Jurídico y la documentación generada en el desarrollo del proyecto es la siguiente:_x000a_Se realizaron reuniones de validación de requerimientos con las diferentes Direcciones Misionales, para identificar que la información recogida por el contratista en la etapa de entendimiento fue clara y comprendió el funcionamientos actual de los procesos misionales que hacen parte del proyecto, con el objeto de documentar los requerimientos y las necesidades expresadas por los usuarios, la cual dio como resultado la culminación de la fase de análisis, con la entrega de los siguientes documentos: Documento de Actores, Matriz RACI y el Documento de Análisis con el cual se entrega el Documento de Análisis de la solución, Documentos de Requerimientos y Documentos de Casos de Uso y el proyecto se encuentra en fase de Diseño"/>
    <s v="Para este tercer trimestre se intevino el Sistema de Información de Personas Jurídicas –SIPEJ, en el cual se realizó un desarrollo dirigido al ciudadano con el objeto de validar la legalidad de las certificaciones, que se generan en la Dirección Distrital de Inspección, Vigilancia y Control de Entidades sin Ánimo de Lucro.Este desarrollo consistió en la mejora a las  solicitudes de  certificación, el sistema debe generar el certificado en formato PDF con un código de verificación único, el cual se encuentra en la parte inferior del certificado así: , este código queda guardado en el sistema para que una vez se cague el archivo, se pueda seleccionar el código y vincularlo a la certificación._x000a_Con este desarrollo para la Verificación de Certificados, el objetivo es garantizar las características de autenticidad, integridad y disponibilidad de las certificaciones expedidos por la Dirección Distrital de Inspección, Vigilancia y Control de Personas Jurídicas Sin Ánimo de Lucro, el cual pone a disposición de la ciudadanía una opción que le permite ver la representación digital de dichos documentos."/>
    <m/>
    <m/>
    <m/>
    <m/>
    <m/>
    <s v="CREACIÓN"/>
    <s v="VERSIÓN  1"/>
    <s v="ND"/>
    <s v="ND"/>
  </r>
  <r>
    <s v="ACCIÓN"/>
    <x v="3"/>
    <x v="1"/>
    <s v="GESTIÓN JURÍDICA DISTRITAL"/>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s v="Eficacia"/>
    <s v="Profesional Universitario Grado 1"/>
    <s v="Profesional Universitario Grado 1"/>
    <s v="Director(a) Distirtal de Política e Informática Jurídica "/>
    <n v="4"/>
    <n v="14"/>
    <n v="10"/>
    <n v="13"/>
    <n v="5"/>
    <x v="3"/>
    <x v="3"/>
    <x v="3"/>
    <x v="0"/>
    <x v="0"/>
    <m/>
    <n v="2"/>
    <n v="4"/>
    <n v="4"/>
    <n v="0"/>
    <n v="2"/>
    <n v="4"/>
    <m/>
    <s v="No presenta retrasos, toda vez que la ejecución se realizará para el segundo trimestre de acuerdo con la programación establecida. Se avanzó en la proyección y planeación de los eventos de orientación jurídica, tales como: la elaboración de estudio previos y prepliegos, publicación de los mismos en la plataforma SECOP II, y se proyectó por parte de la Dirección de Política la Circular que define los temas y fechas de los eventos de orientación jurídica."/>
    <s v="Se realizaron dos (2) Jornadas de Orientación Jurídica:_x000a_1. Ley de infraestructura - aspectos contractuales para la construcción en el distrito_x000a_2. Liquidación de contratos, convenios y tasación de perjuicios_x000a_"/>
    <s v="Se llevaron a cabo los eventos programados, denominados:_x000a_- Delitos contra la administración pública_x000a_- Habitante de calle y restablecimiento de derechos_x000a_- XV Seminario Internacional de Gerencia Jurídica Pública_x000a_- Medios de control en la Ley 1437 de 2011-Aspectos prácticos (respuestas)._x000a_"/>
    <m/>
    <m/>
    <m/>
    <m/>
    <m/>
    <s v="CREACIÓN"/>
    <s v="VERSIÓN  1"/>
    <s v="ND"/>
    <s v="ND"/>
  </r>
  <r>
    <s v="ACCIÓN"/>
    <x v="4"/>
    <x v="3"/>
    <s v="INSPECCIÓN VIGILANCIA Y CONTROL ESAL"/>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s v="Eficacia"/>
    <s v="Profesional Universitario Grado 18/ Contratista"/>
    <s v="Profesional Universitario Grado 18/ Contratista"/>
    <s v="Director(a) Distirtal de Inspección Vigilancia y Control de PJ Sin Ánimo de Lucro"/>
    <n v="400"/>
    <n v="600"/>
    <n v="800"/>
    <n v="800"/>
    <n v="400"/>
    <x v="4"/>
    <x v="4"/>
    <x v="4"/>
    <x v="0"/>
    <x v="0"/>
    <n v="0"/>
    <n v="250"/>
    <n v="300"/>
    <n v="250"/>
    <n v="0"/>
    <n v="385"/>
    <n v="434"/>
    <m/>
    <s v="No presenta retrasos, toda vez que la ejecución se realizará para el segundo trimestre de acuerdo con la programación establecida."/>
    <s v="Se realizó la jornada de orientación, cuyo tema fue “la sostenibilidad de las entidades sin ánimo de lucro”, la cual se desarrolló el día 26 de junio de 2018 en el Auditorio Huitaca en el horario de 7:30 am a 12:00 pm. Contó con la participación de 385 personas caracterizadas como Representantes de Entidades sin ánimo de lucro y ciudadanía en general"/>
    <s v="Durante el período se realizó la jornada de orientación sobre &quot;¿CÓMO ASEGURAR SU ESTADO TRIBUTARIO EN EL NUEVO REGIMEN FISCAL?&quot;, en el auditorio Huitaca de la Alcaldía Mayor de Bogotá D.C., dirigido por el Dr. Juan Carlos Jaramillo Díaz. la asistencia fue de un total de 434 personas, dando cumplimiento a la meta proyectada durante la presente vigencia. "/>
    <m/>
    <m/>
    <m/>
    <m/>
    <m/>
    <s v="CREACIÓN"/>
    <s v="VERSIÓN  1"/>
    <s v="ND"/>
    <s v="ND"/>
  </r>
  <r>
    <s v="ACCIÓN"/>
    <x v="5"/>
    <x v="1"/>
    <s v="INSPECCIÓN VIGILANCIA Y CONTROL ESAL"/>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x v="5"/>
    <x v="5"/>
    <x v="5"/>
    <x v="0"/>
    <x v="0"/>
    <m/>
    <n v="0.87"/>
    <m/>
    <n v="0.87"/>
    <n v="0"/>
    <n v="0.95"/>
    <n v="0"/>
    <m/>
    <s v="Se suscribieron 9 contratos de prestación de servicios en el marco del proyecto de inversión 7501_x000a_1.Se expidió la circular 003 del 2018 por la cual se da orientaciones de carácter informativo y reporte de la correspondiente información financiera a las entidades distritales que ejercen la función de inspección, vigilancia y control de entidades sin ánimo de lucro domiciliadas en Bogotá, D.C._x000a_*Se realizó una mesa de trabajo con el grupo de financieros con el fin de unificar criterios_x000a_*Se identificaron las ESAL que reciben recursos publicos y se analizó información jurídica de las Entidades Sin Ánimo de Lucro, en el desarrollo de su objeto social, cumplimiento de obligaciones legales y estatutarias. _x000a_*Se realizaron visitas administrativas a las Esal que reciben aportes de entidades u organismos distritales y durante el periodo se efectuaron 5 visitas administrativas._x000a_*Se realizaron 755 gestiones en el SIPEJ con el animo de verificar el cumplimiento de las Esal_x000a_Aumento en la percepción de los servicios prestados dada la estandarización de la presentación de información, unificación de criterios del ejercicio de la función de inspección, vigilancia y control y verificación del cumplimiento del objeto social de las Esal._x000a_Miembros de entidades sin ánimo de lucro y/o ciudadanía en general"/>
    <s v="Se dio aplicación a la encuesta de percepción dirigida a la ciudadanía que usa los servicios en el punto de atención obteniendo un total 163 encuestas diligenciadas, de manera general se observa que el 95% califica los servicios de la Dirección como excelente y bueno."/>
    <s v="Para este trimestre no se tenia prevista la aplicación de la encuesta. "/>
    <m/>
    <m/>
    <m/>
    <m/>
    <m/>
    <s v="CREACIÓN"/>
    <s v="VERSIÓN  1"/>
    <s v="ND"/>
    <s v="ND"/>
  </r>
  <r>
    <s v="ACCIÓN"/>
    <x v="6"/>
    <x v="3"/>
    <s v="GESTIÓN DISCIPLINARIA DISTRITAL"/>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s v="Eficacia"/>
    <s v="Profesional universitario grado15"/>
    <s v="Profesional universitario grado15 "/>
    <s v="Director (a) Distrital de Asuntos Disciplinarios"/>
    <n v="0"/>
    <n v="2"/>
    <n v="2"/>
    <n v="2"/>
    <n v="2"/>
    <x v="6"/>
    <x v="6"/>
    <x v="6"/>
    <x v="0"/>
    <x v="0"/>
    <n v="0"/>
    <n v="1"/>
    <n v="1"/>
    <n v="0"/>
    <n v="0"/>
    <n v="1"/>
    <n v="1"/>
    <m/>
    <s v="No presenta retrasos, toda vez que la ejecución se realizará para el segundo trimestre de acuerdo con la programación establecida. En el primer trimestre del año se ha realizado el levantamiento de los insumos para la construcción de las directrices en materia de política pública."/>
    <s v="En el segundo trimestre del año se formuló la directiva denominada &quot; Directriz para precisar que conductas son consideradas como actos de corrupción para facilitar su adecuación típica en materia disciplinaria &quot;, realizando el proceso de socialización a los 15 miembros del Comité Distrital de Asuntos Disciplinarios y posterior a la revisión de la Dirección de Doctrina y normativa de la SJD._x000a_El día 13 de junio el Comité Distrital de Asuntos Disciplinarios Aprobó el proyecto de directiva"/>
    <s v="En el tercer trimestre del año se formuló la directiva denominada &quot; Directriz para el trámite de la ejecución y cobro persuasivo de sanciones disciplinarias de caracter pecuniario &quot;, realizando el proceso de socialización a los 15 miembros del Comité Distrital de Asuntos Disciplinarios y posterior a la revisión de la Dirección de Doctrina y normativa de la SJD._x000a_El día 17 de septiembre de manera virtual el Comité Distrital de Asuntos Disciplinarios Aprobó el proyecto de directiva"/>
    <m/>
    <m/>
    <m/>
    <m/>
    <m/>
    <s v="CREACIÓN"/>
    <s v="VERSIÓN  1"/>
    <s v="ND"/>
    <s v="ND"/>
  </r>
  <r>
    <s v="ACCIÓN"/>
    <x v="7"/>
    <x v="1"/>
    <s v="GESTIÓN DISCIPLINARIA DISTRITAL"/>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s v="Eficacia"/>
    <s v="Profesional universitario grado15"/>
    <s v="Profesional universitario grado15"/>
    <s v="Director (a) Distrital de Asuntos Disciplinarios"/>
    <n v="0"/>
    <n v="2000"/>
    <n v="4000"/>
    <n v="4000"/>
    <n v="2000"/>
    <x v="6"/>
    <x v="7"/>
    <x v="7"/>
    <x v="0"/>
    <x v="0"/>
    <n v="0"/>
    <n v="750"/>
    <n v="1750"/>
    <n v="1500"/>
    <n v="0"/>
    <n v="865"/>
    <n v="2938"/>
    <m/>
    <s v="No presenta retrasos, toda vez que la ejecución se realizará para el segundo trimestre de acuerdo con la programación establecida. "/>
    <s v="En el segundo trimestre del año se orientaron a 865 servidores públicos y particulares que ejercen funciones públicas, en materia de responsabilidad disciplinaria conforme a lo solicitado por cada entidad."/>
    <s v="En el tercer trimestre del año se orientaron a 2938 servidores públicos y particulares que ejercen funciones públicas, en materia de responsabilidad disciplinaria conforme a lo solicitado por cada entidad, mejorando el conocimiento en responsabilidad disciplinaria de los servidores públicos del Distrito Capital para la mitigación de las conductas disciplinarias."/>
    <m/>
    <m/>
    <m/>
    <m/>
    <m/>
    <s v="CREACIÓN"/>
    <s v="VERSIÓN  1"/>
    <s v="ND"/>
    <s v="ND"/>
  </r>
  <r>
    <s v="ACCIÓN"/>
    <x v="8"/>
    <x v="1"/>
    <s v="GESTIÓN DISCIPLINARIA DISTRITAL"/>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s v="Eficacia"/>
    <s v="Profesional universitario grado15"/>
    <s v="Profesional universitario grado15"/>
    <s v="Director (a) Distrital de Asuntos Disciplinarios"/>
    <n v="1"/>
    <n v="1"/>
    <n v="2"/>
    <n v="1"/>
    <n v="0"/>
    <x v="7"/>
    <x v="8"/>
    <x v="6"/>
    <x v="0"/>
    <x v="0"/>
    <n v="0"/>
    <n v="1"/>
    <n v="1"/>
    <n v="0"/>
    <n v="0"/>
    <n v="0"/>
    <n v="2"/>
    <m/>
    <s v="No presenta retrasos, toda vez que la ejecución se realizará para el segundo trimestre de acuerdo con la programación establecida. En el primer trimestre del año se realizó la etapa precontractual para llevar a cabo la actividad."/>
    <s v="En el segundo trimestre del año se realizó la etapa contractual con el acompañamiento y apoyo de la Dirección de gestión corporativa, en ejecución del contrato No. 088-2018 se está adelantando de manera mancomunada con el contratista Douglas Trade S.A.S, los términos, características y demás detalles para el desarrollo de las capacitaciones que se van a desarrollar en el tercer trimestre del año. De igual manera se está realizando la convocatoria y divulgación de la capacitación por medio de la circular 03 a todas las entidades del Distrito Capital"/>
    <s v="Durante el tercer trimestre se llevaron a cabo dos eventos: _x000a_- El 24 de julio se realizo la capacitación de Régimen Probatorio en las aulas Barule teniendo un aforo de 97 Personas._x000a_- El 19 y 20 de septiembre la Dirección Distrital de Asuntos Discipliarios desarrollo el VI Encuentro Nacional de Operadores Disciplinarios contando con la participación de 13 conferencistas nacionales e internacionales expertos en la rama del Derecho disicplinario, asistiendo al evento 300 Operadores y sustanciadores disciplinarios, este evneto se realizó en el auditorio Huitaca ubicado en la Alcaldia Mayor de Bogotá"/>
    <m/>
    <m/>
    <m/>
    <m/>
    <m/>
    <s v="CREACIÓN"/>
    <s v="VERSIÓN  1"/>
    <s v="ND"/>
    <s v="ND"/>
  </r>
  <r>
    <s v="GESTIÓN"/>
    <x v="9"/>
    <x v="0"/>
    <s v="ATENCIÓN A LA CIUDADANÍA"/>
    <s v="DIRECCIÓN DE GESTIÓN CORPORATIVA"/>
    <m/>
    <m/>
    <s v="Procesos"/>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s v="ND"/>
    <n v="1"/>
    <n v="1"/>
    <n v="1"/>
    <n v="1"/>
    <x v="8"/>
    <x v="8"/>
    <x v="2"/>
    <x v="0"/>
    <x v="0"/>
    <n v="1"/>
    <n v="1"/>
    <n v="1"/>
    <n v="1"/>
    <n v="1"/>
    <n v="1"/>
    <n v="1"/>
    <m/>
    <s v="Publicación oportuna en la página web de los informes de PQRS, con los respectivos análisis y conclusiones Iniciación del proceso de cualificación en el proceso de atención a la ciudadanía para 15 servidores de la Secretaría Jurídica Distrital Revisión del portafolio de bienes y servicios (pendiente publicación) Inicio del proyecto piloto para la puesta en marcha del punto de atención a la ciudadanía en el Supercade de la Cra 30 a partir del 2 de mayo de 2018 Inclusión en el Plan de Incentivos 2018, del sistema para destacar el desempeño de los servidores con relación al servicio prestado a la ciudadanía Actualización permanente de la página web de la SJD con el directorio de servidores y contratistas Publicación oportuna del informe de PQRS a la Veeduría Distrital"/>
    <s v="Correspondiente al segundo trimestre de 2018, se público en la pagina WEB los informes de PQRS con los respectivos análisis y conclusiones. En cumplimiento del Decreto 531 de 2000 .Se evidencia el el 100% de los requerimientos presentados por la ciudadania se registraron en el Sistema. "/>
    <s v="Para el tercer trimestre se reporta el cumplimiento en la asignación de requerimientos a traves del SDQS ,  el canal WEB es el más usado por la ciudadanía para interactuar con la Secretaría Jurídica Distrital, seguido por el canal ESCRITO,  el canal E-MAIL y  El Canal TELEFÓNICO, siendo los medios más utilizados para incluir peticiones ciudadanas en el mes de septiembre de 2018.  _x000a__x000a_En cumplimiento del Decreto 531 de 2010, se evidencia que el 100% de los requerimientos presentados por la ciudadanía se registraron en el Sistema."/>
    <m/>
    <m/>
    <m/>
    <m/>
    <m/>
    <m/>
    <m/>
    <m/>
    <m/>
  </r>
  <r>
    <s v="GESTIÓN"/>
    <x v="10"/>
    <x v="1"/>
    <s v="INSPECCIÓN VIGILANCIA Y CONTROL ESAL"/>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s v="Creciente"/>
    <s v="Trimestral"/>
    <s v="Eficacia"/>
    <m/>
    <m/>
    <m/>
    <s v="ND"/>
    <n v="0.3"/>
    <n v="0.6"/>
    <n v="1"/>
    <m/>
    <x v="8"/>
    <x v="9"/>
    <x v="8"/>
    <x v="0"/>
    <x v="0"/>
    <n v="0.3"/>
    <n v="0.1"/>
    <n v="0.1"/>
    <n v="0.1"/>
    <n v="0.3"/>
    <n v="0.1"/>
    <n v="0.09"/>
    <m/>
    <s v="Se estableció la metodología para recolectar información primaria que de cuenta de la problemática, la aplicación de encuestas a las entidades sin ánimo de lucro y ciudadanía en general y la realización de mesas de trabajo con las entidades definidas como actores.   /     Se realizó durante el mes de marzo una mesas de trabajo con la Secretaría de Educación con el fin de establecer la metodología de trabajo a seguir"/>
    <s v="Se efectuaron diferentes mesas de trabajo con las cuales se avanzó en la recolección de información, Durante el mes de abril se realizaron tres (3) mesas de trabajo con la Secretaría de Ambiente, Secretaría de Salud y Secretaría de Cultura, Recreación y Deporte a fin de socializar la metodología de participación en la construcción del documento técnico, obteniendo una respuesta favorable, producto de las cuales se delegaron representantes que apoyaron el desarrollo de las mesas de trabajo programadas. Adicionalmente, con la colaboración de la Secretaría de Planeación Distrital, se efectuó el taller sobre la formulación de políticas públicas en el marco de la Guía Metodológica, que tuvo la participación de los delegados de las cuatro (4) Secretarías y funcionarios de la Secretaría Jurídica."/>
    <s v="Para el trimestre presenta una ejecución parcial según las actividades programadas, dado que se inició la aplicación de la encuesta, la cual, se remitió a los correos electrónicos de las entidades sin ánimo de lucro, que se encuentran en estado activo en Cámara de Comercio de Bogotá; así mismo, se solicitó a las Secretarías de Educación y de Salud, remitieran la encuesta a las ESAL sobre las cuales realizan la función de registro. Se evaluó la necesidad de ampliar en período de aplicación de la encuesta, toda vez que es importante tener una mayor participación de las entidades sin ánimo de lucro, del sector educativo y salud."/>
    <m/>
    <m/>
    <m/>
    <m/>
    <m/>
    <s v="FALTA FICHA "/>
    <m/>
    <m/>
    <m/>
  </r>
  <r>
    <s v="GESTIÓN"/>
    <x v="11"/>
    <x v="3"/>
    <s v="INSPECCIÓN VIGILANCIA Y CONTROL ESAL"/>
    <s v="DIRECCIÓN DISTRITAL DE INSPECCIÓN, VIGILANCIA Y CONTROL DE PERSONAS JURÍDICAS SIN ÁNIMO DE LUCRO"/>
    <s v="Plan de Gestión"/>
    <m/>
    <m/>
    <m/>
    <s v="Porcentaje de avance en el fortalecmiento de un canal  de comunicaciónque optimice la atención a la ciudadanía"/>
    <m/>
    <m/>
    <m/>
    <m/>
    <m/>
    <m/>
    <m/>
    <m/>
    <m/>
    <s v="Suma"/>
    <s v="Trimestral"/>
    <s v="Eficacia"/>
    <m/>
    <m/>
    <m/>
    <s v="ND"/>
    <n v="1"/>
    <s v="CUMPLIDA"/>
    <m/>
    <m/>
    <x v="8"/>
    <x v="8"/>
    <x v="9"/>
    <x v="0"/>
    <x v="0"/>
    <m/>
    <m/>
    <m/>
    <m/>
    <m/>
    <m/>
    <m/>
    <m/>
    <s v="CUMPLIDA"/>
    <s v="CUMPLIDA"/>
    <s v="CUMPLIDA"/>
    <s v="CUMPLIDA"/>
    <m/>
    <m/>
    <m/>
    <m/>
    <s v="FALTA FICHA "/>
    <m/>
    <m/>
    <m/>
  </r>
  <r>
    <s v="GESTIÓN"/>
    <x v="12"/>
    <x v="2"/>
    <s v="GESTIÓN DE TIC"/>
    <s v="OFICINA DE TECNOLOGÍAS DE LA INFORMACIÓN Y LAS COMUNICACIONES "/>
    <m/>
    <s v="Plan de Gestión"/>
    <m/>
    <m/>
    <s v="Porcentaje de avance en la actualización del software administrativo y misional"/>
    <s v="% de actualización"/>
    <m/>
    <m/>
    <m/>
    <m/>
    <m/>
    <m/>
    <m/>
    <m/>
    <s v="Suma"/>
    <s v="Trimestral"/>
    <s v="Eficacia"/>
    <s v="por definir"/>
    <s v="por definir"/>
    <s v="Jefe Oficina TIC"/>
    <n v="0"/>
    <n v="0.35"/>
    <n v="0.35"/>
    <n v="0.3"/>
    <n v="0"/>
    <x v="6"/>
    <x v="10"/>
    <x v="10"/>
    <x v="0"/>
    <x v="0"/>
    <n v="0.15"/>
    <n v="0.3"/>
    <n v="0.1"/>
    <n v="0.1"/>
    <n v="0.15"/>
    <n v="0.3"/>
    <n v="0.1"/>
    <m/>
    <m/>
    <s v="Se atendió y clasificó las solicitudes de los incidentes y requerimientos cuando se presenta la ocurrencia de mensajes de error no previstos durante las etapas de soporte y mantenimiento de los Sistemas Misionales, Administrativos por medio de la Herramienta de Soporte GLPI, resolviendo dudas, absolviendo consultas, solucionando inconvenientes, explicando la operatividad y realizando las pruebas respectivas, de tal forma que facilite la identificación de mantenimiento de los componentes requeridos, priorizando las soluciones del mismo en los tiempos establecidos para tal efecto y gestionar los incidentes reportadas con el fin de tener el registro de una base de conocimiento para los sistemas misionales y administrativos de la entidad. Por otra parte, se realizó una mesa de trabajo con los ingenieros Ingeniero Edgar Ovalle y los ingenieros que soportan los sistemas administrativos, para realizar un diagnóstico y afinamientos en la plataforma de bases de datos Oracle de la entidad, con el objeto de optimizar el software administrativo."/>
    <s v="para el tercer trimestre se atendió y clasificó las solicitudes de los incidentes y requerimientos cuando se presenta la ocurrencia de mensajes de error no previstos durante las etapas de soporte y mantenimiento de los Sistemas Misionales, Administrativos, así como los incidentes de soporte técnico por medio de la Herramienta de Soporte GLPI, resolviendo dudas, absolviendo consultas, solucionando inconvenientes, explicando la operatividad y realizando las pruebas respectivas, de tal forma que facilite la identificación de mantenimiento de los componentes requeridos, priorizando las soluciones del mismo en los tiempos establecidos para tal efecto y gestionar los incidentes reportadas con el fin de tener el registro de una base de conocimiento para los sistemas misionales y administrativos de la entidad. Por otra parte, se han venido realizando reuniones conjuntas con la Secretaria de Hacienda, para realizar el análisis, diseño y desarrollo de la nueva metodología de Contingente Judicial."/>
    <m/>
    <m/>
    <m/>
    <m/>
    <m/>
    <s v="FALTA FICHA "/>
    <m/>
    <m/>
    <m/>
  </r>
  <r>
    <s v="GESTIÓN"/>
    <x v="13"/>
    <x v="0"/>
    <s v="GESTIÓN DISCIPLINARIA DISTRITAL"/>
    <s v="DIRECCIÓN DISTRITAL DE ASUNTOS DISCIPLINARIOS"/>
    <s v="Plan de Gestión"/>
    <s v="Procesos"/>
    <m/>
    <m/>
    <s v="Porcentaje de avance en la implementación de la herramienta de seguimiento y control a coNDuctas con mayor incidencia disiciplinaria"/>
    <s v="Herramienta de seguimiento y control"/>
    <m/>
    <m/>
    <m/>
    <m/>
    <m/>
    <m/>
    <m/>
    <m/>
    <s v="Suma"/>
    <s v="Trimestral"/>
    <s v="Eficacia"/>
    <s v="Profesional universitario grado15"/>
    <s v="Profesional universitario grado15"/>
    <s v="Director (a) Distrital de Asuntos Disciplinarios"/>
    <s v="ND"/>
    <n v="0.6"/>
    <n v="0.4"/>
    <m/>
    <m/>
    <x v="8"/>
    <x v="11"/>
    <x v="11"/>
    <x v="0"/>
    <x v="0"/>
    <n v="0.1"/>
    <n v="0.1"/>
    <n v="0.1"/>
    <n v="0.1"/>
    <n v="0.1"/>
    <n v="0.1"/>
    <n v="0.1"/>
    <m/>
    <s v="En el primer trimestre del año en curso la DDAD realizó 11 visitas a las oficinas de control interno disciplinario o las que cumplan sus funciones de las siguientes entidades: Secretaría Distrital de Salud, Instituto Distrital de la Participación y Acción Comunal IDPAC, Secretaría Distrital de Movilidad, Secretaría Distrital de Seguridad, Conviviencia y Justicia, UAE de Rehabilitación y Mantenimiento Vial UAERMV, UAE de Catastro Distrital UAECD, Bomberos, Secretaría Distrital de Planeación, Fondo de Prestaciones Económicas, cesantías y Pensiones FONCEP, Empresa de Transporte del Tercer Milenio Trasmilenio S.A, Secretaría Distrital del Hábitat. "/>
    <s v="En el segundo trimestre del año en curso la DDAD realizó 10 visitas a las oficinas de control interno disciplinario o las que cumplan sus funciones de las siguientes entidades: Instituto para la Economía Social -IPES-, Orquesta Filarmónica de Bogotá -OFB-, Jardín Botánico Jose Celestino Mutis -JBB-, Instituto Distrital de Desarrollo y Deporte -IDRD-, Caja de Vivienda Popular, Instituto para la Protección de la niñez y la juventud -IDIPRON- Instituto Desarrollo Urbano -IDU-, Instituto para la Investigación Educativa y el Desarrollo Pedagógico -IDEP-, Instituto Distrital de Turismo -IDT-, Unidad Administrativa Especial de Servicios Públicos UAESP"/>
    <s v="En el Tercer trimestre del año en curso la DDAD realizó 10 visitas a las oficinas de control interno disciplinario o las que cumplan sus funciones de las siguientes entidades: Fundación Gilberto Alzate Avendaño, Instituto Distrital de las Artes, Instituto Distrital de Patrimonio Culturas, IDIGER, Subred Sur Occidente, Servicio Civil Distrital, Loteria de Bogotá, Empresa Metro, IDPYBA, Subred Norte. En las visitas se realizó la implementanción de la herramienta de seguimiento y control de las directivas en materia disciplinaria, evidenciando el interes por parte de las diferentes entidades visitadas en el buen uso y desarrollo de las directivas al interior de cada entidad,  de igual manera construir estrategias para el desarrollo de un trabajo articulado entre las OCID con la DDAD."/>
    <m/>
    <m/>
    <m/>
    <m/>
    <m/>
    <s v="FALTA FICHA "/>
    <m/>
    <m/>
    <m/>
  </r>
  <r>
    <s v="GESTIÓN"/>
    <x v="14"/>
    <x v="0"/>
    <s v="GESTIÓN NORMATIVA Y CONCEPTUAL"/>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s v="ND"/>
    <n v="1"/>
    <s v="CUMPLIDA"/>
    <m/>
    <m/>
    <x v="8"/>
    <x v="8"/>
    <x v="9"/>
    <x v="0"/>
    <x v="0"/>
    <m/>
    <m/>
    <m/>
    <m/>
    <m/>
    <m/>
    <m/>
    <m/>
    <m/>
    <m/>
    <m/>
    <m/>
    <m/>
    <m/>
    <m/>
    <m/>
    <s v="FALTA FICHA "/>
    <m/>
    <m/>
    <m/>
  </r>
  <r>
    <s v="GESTIÓN"/>
    <x v="15"/>
    <x v="1"/>
    <s v="GESTIÓN DE LAS COMUNICACIONES"/>
    <s v="DESPACHO SECRETARÍA JURÍDICA"/>
    <m/>
    <m/>
    <s v="Plan de Gestión"/>
    <s v="Plan de Gestión"/>
    <s v="Porcentaje de avance del Plan de Comunicaciones de la Secretaría Jurídica Distrital"/>
    <s v="Acciones"/>
    <s v="Acciones ejecutadas en el periodo"/>
    <s v="Total acciones programdas en el Plan de la vigencia"/>
    <s v="Son las acciones programadas y cumplida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s v="ND"/>
    <n v="1"/>
    <n v="1"/>
    <n v="1"/>
    <n v="1"/>
    <x v="8"/>
    <x v="8"/>
    <x v="12"/>
    <x v="0"/>
    <x v="0"/>
    <n v="0.25"/>
    <n v="0.25"/>
    <n v="0.25"/>
    <n v="0.25"/>
    <n v="0.25"/>
    <n v="0.25"/>
    <n v="0.25"/>
    <m/>
    <s v="1. Se realizaron estrategias comunicativas externas con el fin de contribuir a divulgar y posicionar ante la opinión pública a la Secretaría Jurídica Distrital como la máxima autoridad en materia jurídica en Bogotá._x000a__x000a_2. Generación de acciones estratégicas en redes sociales que permitan informar a la opinión pública sobre las actividades de la Secretaría Jurídica Distrital._x000a__x000a_3. Se realizo la seleccion del material de interes, difundido por los medios de comunicación para el conocimiento de la Secretaria Jurídica Distrital, Dalila Hernández Corzo, y la entidad."/>
    <s v="Se divulga información de interés para la opinión pública, respecto de la gestión de la Entidad ante los medios de comunicación y ciudadanía en general. Para el segundo trimestre de la vigencia, mediante la página www.secretariajuridica.gov.co y el twitter juridicadistri ,   la ciudadanía en general, servidores públicos y partes interesadas, tienen la oportunidad de obtener información en diferentes temas:_x000a_ 10 Actualizaciones en normatividad jurídica para el Distrito – Política e Informática Jurídica._x000a_ Día de la familia._x000a_ Fallo niega demanda que pretendía quitar derechos salariales a funcionarios del Distrito._x000a_ Investigación a dos entidades sin ánimo de lucro por desviación de su objeto social._x000a_ Dirección de Asuntos Disciplinarios superó meta del segundo trimestre en orientación a servidores públicos._x000a_ Secretaría Jurídica Distrital comprometida con la defensa del régimen salariales de los servidores del Distrito._x000a_ Se incrementan los controles a entidades sin ánimo de lucro._x000a_ Ahorros representativos de la Bogotá Jurídica._x000a_ Distrito dará mayor puntaje a licitantes con trabajadores en situación de discapacidad._x000a_ Estrategias para la Implementación del Modelo Integrado de Planeación y Gestión – MIPG._x000a_ |Portafolio de Bienes y Servicios – Secretaria Jurídica Distrital."/>
    <s v="Para el tercer trimestre se logro el cumplimiento de lo programado frente alas siguientes actividades:_x000a_* Asesorar a las áreas en el desarrollo logístico de eventos._x000a_* Coordinación logística para la puesta en escena del evento._x000a_* Hacer seguimiento al desarrollo previsto en la agenda de cada evento._x000a__x000a_*Gestionar entrevistas con los medios masivos de comunicación locales y nacionales y programar y atender ruedas de prensa._x000a__x000a_*Promover la articulación entre dependencias y apoyar el fortalecimiento de la excelencia como factor clave en la cultura organizacional."/>
    <m/>
    <m/>
    <m/>
    <m/>
    <m/>
    <m/>
    <m/>
    <m/>
    <m/>
  </r>
  <r>
    <s v="GESTIÓN"/>
    <x v="16"/>
    <x v="0"/>
    <s v="PLANEACIÓN Y MEJORA CONTINUA"/>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s v="Eficacia"/>
    <m/>
    <m/>
    <m/>
    <s v="ND"/>
    <n v="0.3"/>
    <n v="0.7"/>
    <m/>
    <m/>
    <x v="8"/>
    <x v="9"/>
    <x v="13"/>
    <x v="0"/>
    <x v="0"/>
    <n v="0.15"/>
    <n v="0.25"/>
    <n v="0.25"/>
    <n v="0.35"/>
    <n v="0.15"/>
    <n v="0.25"/>
    <n v="0.25"/>
    <m/>
    <m/>
    <s v="Se adelantaron varias actividades que apuntan a la mejores practicas de la gestión institucional de la SJD : _x000a_- Divulgación de piezas comunicacionales que evidencian logros y resultados alcanzados por la entidad._x000a_- Divulgación de videos en donde se presentan los Bienes y Servicios de la Entidad. _x000a_- Seguimiento al cumplimiento de actividades del PAAC de la Secretaría Jurídica Distrital, a partir de la revisión constante a las actividades de responsabilidad de la Oficina Asesora de Planeación para desarrollar en el mes de junio de 2018.._x000a_- Se efectuó retroalimentación a las diferentes áreas responsables de los temas, se consolidó y se divulgó el primer seguimiento del Plan Anticorrupción y de Atención al Ciudadano 2018._x000a_- Ley de Transparencia: publicación de documentos del sistema integrado de gestión en la intranet, noticias y otros documentos en la página web, de acuerdo de los requisitos de la ley de transparencia y las necesidades de la Oficina Asesora de Planeación._x000a_-Liderado por la Oficina Asesora de Planeación, se consolida el Portafolio de Bienes y Servicios de la Secretaría Jurídica Distrital._x000a_- Participación en : Política Pública LGBTI, Política Pública de Discapacidad, Plan Estadístico de Bogotá, Política Pública Distrital de Transparencia, Integridad y no Tolerancia con la Corrupción, Plan Institucional de Gestión Ambiental –PIGA. "/>
    <s v="Se presenta el avance de la meta con la realización de las siguientes actividades:_x000a_- Aplicativo Smart: administración general y de los módulos de Producto No Conforme y Gestión Ambiental. Reportes de las incidencias presentadas, ante la empresa ITS. Consolidación y presentación de propuestas de reporteadores. Seguimiento al plan de transición mediante la gestión con administradores de módulos. Parametrización del módulo de Producto No Conforme. Gestión para ambiente de pruebas con el servidor de la Secretaría Jurídica Distrital. Consolidación y presentación de propuestas para mejoras al aplicativo mediante mantenimiento evolutivo.  _x000a_- Plan Anticorrupción y de Atención al Ciudadano – PAAC: solicitud de resultados obtenidos en el segundo cuatrimestre de la vigencia, respecto al avance en la programación y las respectivas evidencias. Se efectúa seguimiento y retroalimentación a los responsables de actividades dentro del PAAC. Seguimiento constante a las actividades a cargo de la Oficina Asesora de Planeación. _x000a_- Medición del Índice de Transparencia de Bogotá: participación en talleres de la Veeduría Distrital, en representación de la Secretaría Jurídica Distrital. Ley de Transparencia: actualización de la página web conforme a los lineamientos de la norma. Se inició valoración del componente de visibilidad del Índice de Transparencia y se llevó a cabo la revisión de los documentos del Índice de Información Clasificada y Reservada y Esquema de publicación. _x000a_- Gestión contractual: se terminó la elaboración de los estudios previos, análisis de sector y solicitud de contratación de los servicios para realizar pre-auditoria y auditoria al Sistema de Gestión de Calidad de la entidad para otorgamiento de certificación bajo la Norma Técnica Colombiana NTC-ISO 9001:2015. _x000a_- Revisión de informes de los contratistas de la Oficina Asesora de Planeación._x000a_- Se adelanta la gestión para el proceso de selección de mínima cuantía “Adquirir elementos de apoyo para el fortalecimiento y apropiación del Sistema Integrado de Gestión de la SJD”. _x000a_- Políticas Públicas Distritales: participación en las siguientes Políticas Públicas Distritales en representación de la Secretaría Jurídica Distrital: Política Publica LGBTI, Política Publica de Derechos Humanos, Política Pública Distrital de Servicio al Ciudadano – PPDSC, Plan Estadístico de Bogotá, Política Pública Distrital de Transparencia, Integridad y No Tolerancia con la Corrupción. _x000a_-Programa de Gestión Documental: diseño y presentación de un (1) documento en el cual se establece una relación entre la planeación estratégica de la entidad, el Sistema Integrado de Gestión y el programa de gestión documental. Producto No Conforme - PNC: documentación del procedimiento de PNC, con ocasión a las funcionalidadesd el aplicativo Smart y su implementación._x000a_- Plan Institucional de Gestión Ambiental –PIGA–: cargue de informes ante la Secretaría Distrital de Ambiente, participación en mesas de trabajo para la construcción de la política con el objetivo de adoptar buenas prácticas para el uso racional de los recursos, la gestión integral de residuos, consumo sustentable, cero papel y optimización de recursos financieros en la Secretaría Jurídica Distrital. _x000a_-Asistencia a reuniones convocadas por la Secretaría Distrital de ambiente. Emisión de documentos técnicos para emitir disposiciones normativas en la materia."/>
    <m/>
    <m/>
    <m/>
    <m/>
    <m/>
    <m/>
    <m/>
    <m/>
    <m/>
  </r>
  <r>
    <s v="GESTIÓN"/>
    <x v="17"/>
    <x v="2"/>
    <s v="GESTIÓN JURÍDICA DISTRITAL"/>
    <s v="DIRECCIÓN DISTRITAL DE POLÍTICA E INFORMÁTICA JURÍDICA"/>
    <s v="Plan de Gestión"/>
    <m/>
    <m/>
    <m/>
    <m/>
    <m/>
    <m/>
    <m/>
    <m/>
    <m/>
    <m/>
    <m/>
    <m/>
    <m/>
    <s v="Suma"/>
    <s v="Trimestral"/>
    <s v="Eficacia"/>
    <m/>
    <m/>
    <m/>
    <s v="ND"/>
    <n v="1"/>
    <n v="0"/>
    <n v="0"/>
    <n v="0"/>
    <x v="8"/>
    <x v="8"/>
    <x v="14"/>
    <x v="0"/>
    <x v="0"/>
    <m/>
    <m/>
    <m/>
    <m/>
    <m/>
    <m/>
    <m/>
    <m/>
    <s v="CUMPLIDO"/>
    <s v="CUMPLIDO"/>
    <s v="CUMPLIDO"/>
    <s v="CUMPLIDO"/>
    <m/>
    <m/>
    <m/>
    <m/>
    <s v="FALTA FICHA "/>
    <m/>
    <m/>
    <m/>
  </r>
  <r>
    <s v="GESTIÓN"/>
    <x v="18"/>
    <x v="1"/>
    <s v="GESTIÓN JUDICIAL Y EXTRAJUDICIAL DEL DISTRITO"/>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s v="Eficacia"/>
    <s v="Profesional Universitario Grado 1"/>
    <s v="Profesional Universitario Grado 1"/>
    <s v="Director(a) Distirtal de Defensa Judicial y Prevención del Daño Antijurídico  "/>
    <s v="ND"/>
    <n v="1"/>
    <n v="1"/>
    <n v="1"/>
    <n v="1"/>
    <x v="8"/>
    <x v="8"/>
    <x v="12"/>
    <x v="0"/>
    <x v="0"/>
    <n v="0.25"/>
    <n v="0.25"/>
    <n v="0.25"/>
    <n v="0.25"/>
    <n v="0.25"/>
    <n v="0.25"/>
    <n v="0.25"/>
    <m/>
    <s v="Se Proyectaron y presentararon los documentos procesales necesarios para la adecuado representación y Defensa de los intereses del D.C. . Durante el primer trimestre de 2018 se programaron 90 audiencias en los diferentes despachos, las cuales fueron atendidas por los abogados de Representación de la Dirección. Los abogados de representación realizaron 17 fichas de conciliación y 3 de pacto de cumplimiento. Los abogados asistieron a 9 entidades distritales para realizar acompañamiento a los Comites de Conciliación. De igual manera presentaron los informes mensuales correspondientes a las actividades realizadas durante el periodo"/>
    <s v="Durante el Trimestre se notificaron y registraron en SIPROJ 473 procesos judiciales, 190 Conciliaciones Judiciales, 22 subsanaciones a Conciliaciones Extrajudiciales. y se gestionaron 1415 tutelas. Se realizaron 24 mesas de seguimiento con la participación de 19 entidades y 147_x000a_funcionarios. Se realizaron 22 mesas de trabajo relacionadas con el tema contable y en las cuales se solicita la participación del área financiera y jurídica de 19 entidades y 68 funcionarios. Se realizaron 47 sesiones de capacitación a usuarios nuevos con la participación de 36_x000a_entidades y 83 funcionarios. Se realizaron 18 mesas de trabajo y seguimiento a procesos penales con la participación de 16 entidades y 53 funcionarios. Se crearon 30 usuarios nuevos y se activaron 66 usuarios de diferentes entidades. Se realizaron las parametrizaciones_x000a_solicitadas por los usuarios. Se realizaron 4 mesas de trabajo con Secretaría de Hacienda para adelantar el desarrollo de la nueva metodología de contingente judicial. Se participó en 4 mesas de trabajo con la firma INDUDATA para el levantamiento de requerimientos para el_x000a_desarrollo del nuevo sistema de información. Se realizó análisis de Informe de Gestión de las Entidades Distritales. "/>
    <s v="Durante el tercer trimestre de 2018 en la Secretaría Jurídica Distrital se notificaron 318 procesos judiciales _x000a_TIPO DE PROCESO CANTIDAD PORCENTAJE_x000a_NULIDAD Y RESTABLECIMIENTO  227 _x000a_REPARACION DIRECTA  20 _x000a_EJECUTIVO  18 _x000a_CONTRACTUAL  12 _x000a_NULIDAD SIMPLE  10 _x000a_ACCIÓN POPULAR  8 _x000a_REPARACIÓN DIRECTA 7 _x000a_LABORAL ORDINARIO  6 _x000a_FUERO SINDICAL  4 _x000a_ACCIÓN DE CUMPLIMIENTO  2 _x000a_ACCIÓN DE CUMPLIMIENTO 1 _x000a_ACCIÓN DE GRUPO 1 _x000a_ACCIÓN DE GRUPO  1 _x000a_"/>
    <m/>
    <m/>
    <m/>
    <m/>
    <m/>
    <s v="FALTA FICHA "/>
    <m/>
    <m/>
    <m/>
  </r>
  <r>
    <s v="ACCIÓN"/>
    <x v="19"/>
    <x v="3"/>
    <s v="GESTIÓN JUDICIAL Y EXTRAJUDICIAL DEL DISTRITO"/>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x v="9"/>
    <x v="12"/>
    <x v="15"/>
    <x v="0"/>
    <x v="0"/>
    <n v="0.82"/>
    <n v="0.82"/>
    <n v="0.82"/>
    <n v="0.82"/>
    <n v="0.89"/>
    <n v="0.89"/>
    <n v="0.88"/>
    <m/>
    <s v="A 31 de marzo de 2018 se logró el 89% de eficiencia fiscal, representado en el valor de las pretensiones indexadas de los procesos que finalizaron con fallo a favor de las entidades del Distrito Capital. Se identificaron 29 procesos de mayor impacto cuyo cumplimiento se encuentra en seguimiento por parte de la Dirección de Defensa Judicial. Se asistió a 7 audiencias de cumplimiento. Se participó en 7 comités de verificación con órganos de control. De igual manera, se participó en la coordinación de 27 mesas de trabajo con las diferentes entidades distritales vinculas en el cumplimiento de sentencias. Durante el primer trimestre de 2018 la Dirección Distrital de Defensa Judicial y Prevención del Daño Antijurídico realizó acompañamiento a diferentes entidades distritales en temas de impacto para el Distrito. El impacto del éxito de eficiencia fiscal acumulado en términos de pretensiones indexadas ha permitido ahorrar a la ciudad $1.8 Billones de pesos y el D.C. ha sido condenado en 225 mil millones de pesos, lo cual representa un éxito del 89%.  Como población beneficiada se identifica a la ciudadanía en general ya que se puede beneficiar con nuevos proyectos sociales en educación y salud. "/>
    <s v="LOGRO EFICIENCIA FISCAL A JUNIO DE 2018: A la fecha, se mantiene el nivel de eficiencia fiscal el cual se ubica en el 89% representado en el valor de las pretensiones indexadas de los procesos que finalizaron con fallo a favor de las entidades del Distrito Capital._x000a_BENEFICIOS: El impacto del éxito de eficiencia fiscal acumulado en términos de pretensiones indexadas ha permitido ahorrar a la ciudad $2.0 Billones de pesos y el D.C. ha sido condenado en 238 mil millones de pesos, lo cual representa una eficiencia fiscal del 89%."/>
    <s v="Para el tercer trimestre se presento una ejecución del 88% representado en el valor de las pretensiones indexadas de los procesos que finalizaron con fallo a favor de las entidades del Distrito Capital.    _x000a__x000a_IMPACTO: El impacto del éxito de eficiencia fiscal acumulado en términos de pretensiones indexadas ha permitido ahorrar a la ciudad $2,1 Billones de pesos aproximadamente, y el D.C. ha sido condenado en cerca de 288 mil millones de pesos._x000a__x000a_POBLACION BENEFICIADA: La ciudadanía en general ya que se puede beneficiar con nuevos proyectos sociales en educación y salud, etc._x000a_"/>
    <m/>
    <m/>
    <m/>
    <m/>
    <m/>
    <s v="MODIFICACIÓN"/>
    <s v="VERSIÓN  2"/>
    <m/>
    <m/>
  </r>
  <r>
    <s v="GESTIÓN"/>
    <x v="20"/>
    <x v="0"/>
    <s v="GESTIÓN JURÍDICA DISTRITAL"/>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s v="Eficacia"/>
    <s v="PROFESIONAL ESPECIALIZADO DIRECCIUÓN CORPORATIVA"/>
    <s v="PROFESIONAL ESPECIALIZADO SUBSECRETARÍA"/>
    <s v="SUBSECRETARIO DE DESPACHO"/>
    <s v="ND"/>
    <n v="0.95"/>
    <n v="0.95"/>
    <n v="0.95"/>
    <n v="0.95"/>
    <x v="8"/>
    <x v="13"/>
    <x v="16"/>
    <x v="0"/>
    <x v="0"/>
    <n v="0.65"/>
    <n v="0.75"/>
    <n v="0.85"/>
    <n v="0.95"/>
    <n v="0.72"/>
    <n v="0.78"/>
    <n v="0.82"/>
    <m/>
    <m/>
    <s v="El Proyecto alcanzó una ejecución del 78,41% sobrepasando la meta establecida para el trimestre que fue del 75%, El impacto es significativo, tal y como se puede observar en el desarrollo de las metas físicas y presupuestales del proyecto que muchas de ellas sobrepasaron las expectativas fijadas para el trimestre."/>
    <s v="El Proyecto alcanzó una ejecución del 81,83% , se debe tener en cuenta que se realizaron ajustes en la programación de la meta lo que justifica el avance reportado. "/>
    <m/>
    <s v="3-2018-1040"/>
    <m/>
    <m/>
    <m/>
    <m/>
    <m/>
    <m/>
    <m/>
  </r>
  <r>
    <s v="GESTIÓN"/>
    <x v="21"/>
    <x v="1"/>
    <s v="GESTIÓN JUDICIAL Y EXTRAJUDICIAL DEL DISTRITO"/>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s v="Eficacia"/>
    <s v="Profesional Universitario Grado 1"/>
    <s v="Profesional Universitario Grado 1"/>
    <s v="Director(a) Distirtal de Defensa Judicial y Prevención del Daño Antijurídico  "/>
    <s v="ND"/>
    <n v="2"/>
    <n v="2"/>
    <n v="2"/>
    <n v="2"/>
    <x v="8"/>
    <x v="14"/>
    <x v="6"/>
    <x v="0"/>
    <x v="0"/>
    <n v="0"/>
    <n v="1"/>
    <n v="0"/>
    <n v="1"/>
    <n v="0"/>
    <n v="1"/>
    <n v="1"/>
    <m/>
    <s v="Se encuentra en selección del tema sobre el cual se van a realizar dichos documentos. Sin embargo, se relacionan los actos administrativos que se han proyectado desde la Dirección Distrital de Defensa Judicial y Prevención del Daño Antijurídico (8 Circulares)"/>
    <s v="Decreto 2012 5-04-2018 • Por medio del cual se establecen disposiciones para el ejercicio de la representación judicial y extrajudicial de las Entidades del Nivel Central de Bogotá, D.C., se efectúan unas delegaciones y se dictan otras disposiciones._x000a_Directiva 15 31-05-2018 Lineamientos Para la Prevención del Daño Antijurídico en materia de Contrato Realidad._x000a_Adicionalmente desde la Direción Distrital de Defensa Judicial y Prevención del Daño Antijurídico se proyecto: Resolucion 45 del 24-05-2018, Resolución 49 del 29-05-2018 y las Circulares 13, 15 y 17. "/>
    <s v="Para el tercer trimestre no se tenia previsto porcentaje de ejecución para esta meta, no obstante, se elaboró la Directiva Distrital No. 10 del 12 de julio de 2018 &quot;por medio de la cual se establecen lineamientos para la adecuada y eficiente defensa técnica en acciones de tutela del sector central del Distrito Capital de Bogotá&quot;"/>
    <m/>
    <m/>
    <m/>
    <m/>
    <m/>
    <s v="FALTA FICHA "/>
    <m/>
    <m/>
    <m/>
  </r>
  <r>
    <s v="GESTIÓN"/>
    <x v="22"/>
    <x v="0"/>
    <s v="PLANEACIÓN Y MEJORA CONTINUA"/>
    <s v="DIRECCIÓN DE GESTIÓN CORPORATIVA"/>
    <s v="Plan de Gestión"/>
    <m/>
    <m/>
    <m/>
    <s v="Porcentaje de avance de entrega de la propuesta de mejora continua de la Dirección de Gestión Corporativa"/>
    <s v="propuesta de mejora"/>
    <s v="Por definir"/>
    <s v="Por definir"/>
    <s v="Por definir"/>
    <s v="Por definir"/>
    <s v="Por definir"/>
    <s v="Por definir"/>
    <s v="Por definir"/>
    <s v="Por definir"/>
    <s v="Suma"/>
    <s v="Trimestral"/>
    <s v="Eficacia"/>
    <m/>
    <m/>
    <m/>
    <s v="ND"/>
    <n v="1"/>
    <s v="CUMPLIDA"/>
    <m/>
    <m/>
    <x v="8"/>
    <x v="8"/>
    <x v="9"/>
    <x v="0"/>
    <x v="0"/>
    <m/>
    <m/>
    <m/>
    <m/>
    <s v="CUMPLIDA"/>
    <s v="CUMPLIDA"/>
    <s v="CUMPLIDA"/>
    <m/>
    <s v="CUMPLIDA"/>
    <s v="CUMPLIDA"/>
    <s v="CUMPLIDA"/>
    <m/>
    <m/>
    <m/>
    <m/>
    <m/>
    <s v="FALTA FICHA "/>
    <m/>
    <m/>
    <m/>
  </r>
  <r>
    <s v="GESTIÓN"/>
    <x v="23"/>
    <x v="1"/>
    <s v="GESTIÓN JURÍDICA DISTRITAL"/>
    <s v="SUBSECRETARÍA JURÍDICA DISTRITAL"/>
    <s v="Plan de Gestión"/>
    <m/>
    <m/>
    <m/>
    <m/>
    <m/>
    <m/>
    <m/>
    <m/>
    <m/>
    <m/>
    <m/>
    <m/>
    <m/>
    <s v="Suma"/>
    <m/>
    <m/>
    <m/>
    <m/>
    <m/>
    <m/>
    <m/>
    <m/>
    <n v="1"/>
    <m/>
    <x v="10"/>
    <x v="15"/>
    <x v="17"/>
    <x v="0"/>
    <x v="0"/>
    <m/>
    <m/>
    <m/>
    <m/>
    <m/>
    <m/>
    <m/>
    <m/>
    <m/>
    <m/>
    <m/>
    <m/>
    <m/>
    <m/>
    <m/>
    <m/>
    <s v="FALTA FICHA "/>
    <m/>
    <m/>
    <m/>
  </r>
  <r>
    <s v="GESTIÓN"/>
    <x v="24"/>
    <x v="2"/>
    <s v="INSPECCIÓN VIGILANCIA Y CONTROL ESAL"/>
    <s v="DIRECCIÓN DISTRITAL DE INSPECCIÓN, VIGILANCIA Y CONTROL DE PERSONAS JURÍDICAS SIN ÁNIMO DE LUCRO"/>
    <s v="Plan de Gestión"/>
    <m/>
    <m/>
    <m/>
    <s v="Porcentaje de avance de la estrategia para la optimización del SIPEJ"/>
    <m/>
    <m/>
    <m/>
    <m/>
    <m/>
    <m/>
    <m/>
    <m/>
    <m/>
    <s v="Suma"/>
    <s v="Trimestral"/>
    <s v="Eficacia"/>
    <m/>
    <m/>
    <m/>
    <s v="ND"/>
    <n v="1"/>
    <s v="CUMPLIDA"/>
    <m/>
    <m/>
    <x v="8"/>
    <x v="8"/>
    <x v="9"/>
    <x v="0"/>
    <x v="0"/>
    <m/>
    <m/>
    <m/>
    <m/>
    <m/>
    <m/>
    <m/>
    <m/>
    <s v="CUMPLIDA"/>
    <s v="CUMPLIDA"/>
    <s v="CUMPLIDA"/>
    <s v="CUMPLIDA"/>
    <m/>
    <m/>
    <m/>
    <m/>
    <s v="FALTA FICHA "/>
    <m/>
    <m/>
    <m/>
  </r>
  <r>
    <s v="GESTIÓN"/>
    <x v="25"/>
    <x v="1"/>
    <s v="PLANEACIÓN Y MEJORA CONTINUA"/>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s v="Eficacia"/>
    <m/>
    <m/>
    <m/>
    <s v="ND"/>
    <s v="ND"/>
    <n v="1"/>
    <n v="1"/>
    <m/>
    <x v="8"/>
    <x v="16"/>
    <x v="18"/>
    <x v="0"/>
    <x v="0"/>
    <n v="0"/>
    <n v="0"/>
    <n v="0.4"/>
    <n v="0.6"/>
    <n v="0"/>
    <n v="0"/>
    <n v="0.4"/>
    <m/>
    <s v="La ejecución inicia en el tercer trimestre, no obstante se adelantaron actividades. "/>
    <s v="La ejecución inicia en el tercer trimestre, no obstante se adelantaron actividades. "/>
    <s v="Durante el tercer trimestre se llevaron a cabo actividades de gran impacto como: _x000a_- Participación en la gestión de la estrategia de participación ciudadana, “reto ciudadano”, en la cual se convocó a la ciudadanía a exponer un problema jurídico de interés para la comunidad, a través de la plataforma www.bogotaabierta.co en respuesta a la pregunta: ¿cuál es la problemática que su comunidad quisiera que el gobierno aclarara desde el punto de vista jurídico? Para el cierre del tercer trimestre de la vigencia, se contó con un total aproximado de ciento veinte (120) participaciones, las cuales equivalen al 60% de las participaciones requeridas para ganar el reto –doscientas (200)– y dar inicio a la etapa de implementación."/>
    <m/>
    <m/>
    <m/>
    <m/>
    <m/>
    <m/>
    <m/>
    <m/>
    <m/>
  </r>
  <r>
    <s v="ACCIÓN"/>
    <x v="26"/>
    <x v="1"/>
    <s v="GESTIÓN JUDICIAL Y EXTRAJUDICIAL DEL DISTRITO"/>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x v="11"/>
    <x v="17"/>
    <x v="19"/>
    <x v="0"/>
    <x v="0"/>
    <n v="0.82"/>
    <n v="0.82"/>
    <n v="0.82"/>
    <n v="0.82"/>
    <n v="0.86880000000000002"/>
    <n v="0.8589"/>
    <n v="0.85"/>
    <m/>
    <s v="Se recibieron 140 fallos de sentencias los cuales los cuales fueron remitidos a las entidades competentes. Se realizaron 1193 gestiones relacionadas con tutelas: 1012 traslados, 97 archivos y 84 Tutelas que son representadas directamente por abogados de representación judicial. El impacto del éxito de eficiencia fiscal acumulado en términos de pretensiones indexadas ha permitido ahorrar a la ciudad $1.8 Billones de pesos y el D.C. ha sido condenado en 225 mil millones de pesos, lo cual representa un éxito del 89%. La ciudadanía en general ya que se puede beneficiar con nuevos proyectos sociales en educación y salud"/>
    <s v="LOGRO DE ÉXITO PROCESAL A JUNIO DE 2018: A la fecha El Distrito Capital presenta 5.117 procesos terminados: 4.395 favorables y 722 desfavorables alcanzando un éxito procesal cualitativo del 85.89%."/>
    <s v="LOGRO DE ÉXITO PROCESAL A JUNIO DE 2018: A la fecha El Distrito Capital presenta 5684 procesos terminados: 4.813 favorables y 871 desfavorables alcanzando un éxito procesal cualitativo del 84.68%."/>
    <m/>
    <m/>
    <m/>
    <m/>
    <m/>
    <s v="MODIFICACIÓN"/>
    <s v="VERSIÓN  2"/>
    <m/>
    <m/>
  </r>
  <r>
    <s v="GESTIÓN"/>
    <x v="27"/>
    <x v="0"/>
    <s v="GESTIÓN FINANCIERA"/>
    <s v="DIRECCIÓN DE GESTIÓN CORPORATIVA"/>
    <m/>
    <m/>
    <s v="Procesos"/>
    <m/>
    <s v="Porcentaje de ejecución presupuestal"/>
    <s v="presupuesto ejecutado"/>
    <s v="Presupuesto ejecutado"/>
    <s v="Presupuesto disponible"/>
    <s v="Valor acumulado de los registros presupuestales"/>
    <s v="Resultado de la apropiación inicial y las modificaciones que se den a la apropiación (suspenciones, reducciones, adiciones)"/>
    <s v="SECRETARÍA DE HACIEndA - REPORTE PREDIS"/>
    <s v="SECRETARÍA DE HACIEndA - REPORTE PREDIS"/>
    <n v="0.63"/>
    <s v="SECRETARÍA DE HACIEndA - REPORTE PREDIS 2016"/>
    <s v="Creciente"/>
    <s v="Trimestral"/>
    <s v="Eficacia"/>
    <s v="Profesional Universitario"/>
    <s v="Profesional Especializado"/>
    <s v="Director (a) de Gestión Corporativa"/>
    <s v="ND"/>
    <n v="0.9"/>
    <n v="0.92"/>
    <n v="0.93"/>
    <n v="0.94"/>
    <x v="8"/>
    <x v="18"/>
    <x v="20"/>
    <x v="0"/>
    <x v="0"/>
    <n v="0.25"/>
    <n v="0.3"/>
    <n v="0.5"/>
    <n v="0.82"/>
    <n v="0.35"/>
    <n v="0.41799999999999998"/>
    <n v="0.5"/>
    <m/>
    <s v="En enero de 2018, Tesorería Distrital pago las cuentas por pagar que la SJD emitió a 29 de diciembre de 2018.  _x000a__x000a_Las Reservas de los Contratos de Combustibles y Mantenimiento de vehículos se están ejecutando conforme a los gastos que los carros asignados a la Secretaría Jurídica Distrital demandan._x000a__x000a_A la fecha se tienen los saldos iniciales a 1 de enero de 2018 aplicando el nuevo marco normativo contable de la SJD_x000a_"/>
    <s v="Se reporta el  cumplimiento de lo programado (Programado 30%) dado que se superó el porcentaje de ejecución (Ejecutado 42%) para el segundo trimestre , teniendo en cuenta que los gastos de Funcionamiento superaron el porcentaje programado para el segundo trimestre debido a la interacción constante entre el proceso de Gestión Contractual y Gestión Financiera, por lo anterior a la fecha se tienen:_x000a_- Comprometido (41,8%) _x000a_- Girados (29%)_x000a_"/>
    <s v="Se reporta el  cumplimiento de lo programado (50%)  dado que los gastos de funcionamiento superan el porcentaje programado para el segundo trimestre (55%) ,debido a la interacción constante entre el proceso de Gestión Contractual y Gestión Financiera, por lo anterior a la fecha se tienen:_x000a_- Comprometido (62,03%) _x000a_- Girados (55%)"/>
    <m/>
    <m/>
    <m/>
    <m/>
    <m/>
    <s v="FALTA FICHA "/>
    <m/>
    <m/>
    <m/>
  </r>
  <r>
    <s v="GESTIÓN"/>
    <x v="28"/>
    <x v="0"/>
    <s v="GESTIÓN NORMATIVA Y CONCEPTUAL"/>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s v="Suma"/>
    <m/>
    <m/>
    <m/>
    <m/>
    <m/>
    <s v="ND"/>
    <n v="0.6"/>
    <n v="0.4"/>
    <m/>
    <m/>
    <x v="8"/>
    <x v="11"/>
    <x v="2"/>
    <x v="0"/>
    <x v="0"/>
    <n v="0.4"/>
    <n v="0.6"/>
    <n v="0"/>
    <n v="0"/>
    <n v="0.4"/>
    <n v="0.6"/>
    <m/>
    <m/>
    <s v="Se realizo la migrarción de  la información en herramienta de seguimiento de Microsoft Excel a Drive de Google (20%) e incorporación de nuevas funcionalidades / Realizar Pruebas de confiabilidad de la Información (20%). "/>
    <s v="Durante el segundo trimestre se desarrollaron las tareas de: 1) evaluar la unificación de las_x000a_herramientas de seguimiento (20%), la cual se realizó mediante capacitaciones_x000a_desarrolladas por la empresa Xertica, en las que, a partir del conocimiento de las posibles_x000a_funcionalidades, se plantearon sugerencias para la unificación7. 2) Proponer una_x000a_metodología de unificación de herramientas, a través de una propuesta presentada por la_x000a_empresa Xertica, la cual se basó en las capacitaciones y reuniones previas8. 3) Unificar la_x000a_herramienta de seguimiento en google drive con base en el trabajo previo realizado9, la cual_x000a_se encuentra disponible en el enlace electrónico_x000a_https://drive.google.com/open?id=1GtAGCrWSChhQ7ekILBG3S7lHtPSSojOIapMPHS0_O_x000a_I8.                     / META CUMPLIDA"/>
    <s v="Este indicador fue realizado en el segundo trimestre de 2018 en su totalidad."/>
    <m/>
    <m/>
    <m/>
    <m/>
    <m/>
    <s v="FALTA FICHA "/>
    <m/>
    <m/>
    <m/>
  </r>
  <r>
    <s v="GESTIÓN"/>
    <x v="29"/>
    <x v="1"/>
    <s v="GESTIÓN DEL TALENTO HUMANO"/>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s v="ND"/>
    <n v="0.25"/>
    <n v="0.75"/>
    <n v="0.9"/>
    <n v="1"/>
    <x v="8"/>
    <x v="19"/>
    <x v="20"/>
    <x v="0"/>
    <x v="0"/>
    <n v="0"/>
    <n v="0.25"/>
    <n v="0.25"/>
    <n v="0.25"/>
    <n v="0"/>
    <n v="0.25"/>
    <n v="0.25"/>
    <m/>
    <s v="Se tiene proyectado avance a partir del segundo trimestre, no obstante en conjunto con la oficina Asesora de Planeación procede a desarrollar una mesa de trabajo con la Dirección de Gestión Corporativa con el fin de definir los puntos a desarrollar de manera mancomunada para la implementación del Modelo Integrado de Planeación y Gestión, identificando así que la participación de la DGC es vital en el componente de talento humano, para ello la DGC procede a poner a disposición los recursos necesarios (Físico y Económicos) para  cumplimiento de los requisitos establecidos en el componente de Talento Humano de Modelo Integrado de Planeación y Gestión. _x000a__x000a_Respecto del análisis de Cargas a efectuar en la Organización se ha recibido una propuesta de parte de una empresa consultora, la cual nos da un punto de vista económico para proceder con la contratación a partir del segundo semestre del año en curso._x000a_"/>
    <s v="Durante el segundo trimestre de la vigencia se adelantaron actividades para el diagnóstico y desarrollo del componente de Talento Humano articulado con El Modelo Integrado de Planeación y Gestión de la SJD, La Dirección de Gestión Corporativa procede al diligenciamiento del autodiagnóstico y la respectiva creación del Plan de acción para la Implementación del componente de talento humano. / Asi mismo se adelanto el análisis de cargas a nivel institucional para mejorar el desempeño de la Entidad, se procedio a la cosntrucción de los estudios previos con el fin de establecer los requisitos necesarios de personal y dar inicio a la construcción de la planeación del talento humano de la SJD."/>
    <s v="Durante el tercer trimestre se adelantaron las actividades necesarias para finalizar con la construcción de los estudios previos, estudio de mercado y análisis de sector, por lo anterior el proceso de gestión contractual se encuentra desarrollando las actividades necesarias para la dar inicio al concurso de méritos durante el mes de octubre. La información generada por el análisis de cargas permitirá que la SJD en pro de la mejora continua, fortalezca la planeación del talento humano como lo define el Modelo Integrado de Planeación y Gestión - MIPG en el autodiagnóstico elaborado."/>
    <m/>
    <m/>
    <m/>
    <m/>
    <m/>
    <s v="FALTA FICHA "/>
    <m/>
    <m/>
    <m/>
  </r>
  <r>
    <s v="GESTIÓN"/>
    <x v="30"/>
    <x v="0"/>
    <s v="GESTIÓN DOCUMENTAL"/>
    <s v="DIRECCIÓN DE GESTIÓN CORPORATIVA"/>
    <m/>
    <s v="Plan de Gestión"/>
    <s v="Procesos"/>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s v="ND"/>
    <n v="0.5"/>
    <n v="0.4"/>
    <n v="0.1"/>
    <n v="0"/>
    <x v="8"/>
    <x v="20"/>
    <x v="21"/>
    <x v="0"/>
    <x v="0"/>
    <m/>
    <m/>
    <m/>
    <m/>
    <m/>
    <m/>
    <m/>
    <m/>
    <s v="Este indicador fue armonizado con el indicador de herramientas AVANCE EN LA IMPLEMENTACIÓN DE LAS HERRAMIENTAS DE GESTIÓN Y ADMINISTRATIVAS y se le hara seguimiento a travez del indicador mencionado. "/>
    <s v="Este indicador fue armonizado con el indicador de herramientas AVANCE EN LA IMPLEMENTACIÓN DE LAS HERRAMIENTAS DE GESTIÓN Y ADMINISTRATIVAS y se le hara seguimiento a travez del indicador mencionado. "/>
    <s v="Este indicador fue armonizado con el indicador de herramientas AVANCE EN LA IMPLEMENTACIÓN DE LAS HERRAMIENTAS DE GESTIÓN Y ADMINISTRATIVAS y se le hara seguimiento a travez del indicador mencionado. "/>
    <m/>
    <m/>
    <m/>
    <m/>
    <m/>
    <m/>
    <m/>
    <m/>
    <m/>
  </r>
  <r>
    <s v="ACCIÓN"/>
    <x v="31"/>
    <x v="0"/>
    <s v="PLANEACIÓN Y MEJORA CONTINUA"/>
    <s v="OFICINA ASESORA DE PLANEACIÓN"/>
    <m/>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s v="Eficacia"/>
    <s v="Contratista OAP"/>
    <s v="Contratista OAP"/>
    <s v="JEFE OAP"/>
    <n v="0.1"/>
    <n v="0.3"/>
    <n v="0.3"/>
    <n v="0.2"/>
    <n v="0.1"/>
    <x v="12"/>
    <x v="10"/>
    <x v="22"/>
    <x v="0"/>
    <x v="0"/>
    <n v="0.04"/>
    <n v="0.1"/>
    <n v="0.1"/>
    <n v="0.08"/>
    <n v="0.04"/>
    <n v="0.1"/>
    <n v="0.1"/>
    <m/>
    <s v="Como avance para el primer trimestre de la vigencia se cuenta con el Plan de Trabajo para efectuar la implementación del Modelo Integrado de Planeación y Gestión-MIPG en la Entidad, se elabora proyecto de Resolución para la creación del Comité Institucional de Gestión y Desempeño, como parte fundamental para la instauración de la institucionalidad del MIPG en la Secretaría Jurídica Distrital. _x000a_Así mismo durante el primer trimestre del año en curso, se brindó acompañamiento y apoyo a los gestores de los diferentes procesos en el levantamiento y/o actualización de la documentación del Sistema de Gestión de la Entidad, así mismo, se realizó el análisis de capacidad e interacción de los procesos y procedimientos a través de la medición de la duración de las actividades definidas, así como puntos de control entre otros. De manera simultánea, se efectuaron actividades encaminadas a la divulgación de los Procesos y Procedimientos publicados en la Intranet para conocimiento y apropiación de todos los servidores de la Secretaría Jurídica Distrital._x000a_Con el fin de evidenciar el avance de la documentación de los procesos y procedimientos de la Secretaría Jurídica Distrital, los documentos fueron inventariados de acuerdo al tipo, conforme con a los criterios de oficialización, publicación o flujo de creación por parte del proceso. A partir de la información obtenida en dicha revisión, fue posible realizar control detallado sobre los documentos de la entidad. En cuanto al aplicativo del Sistema de Gestión S.M.A.R.T., se realizaron cargues de información en los módulos, necesarios para la puesta en marcha del aplicativo e inicio de los flujos documentales en la entidad. Así mismo, se llevó a cabo el respectivo cargue de información al aplicativo SIG en el módulo de Indicadores, necesarios para la puesta en marcha del aplicativo y los seguimientos posteriores. Se da inicio a la actualización de los procedimientos de la Oficina Asesora de Planeación, en razón a la acción de mejora formulada por la revisión al Proceso de Planeación y Mejora Continua. En el primer trimestre se realiza la actualización del procedimiento de Elaboración y Control de Documentos, por medio del flujo documental del aplicativo del Sistema Integrado de Gestión.Se asignaron los administradores de cada módulo del aplicativo del Sistema Integrado de Gestión y, de acuerdo con las temáticas, se habilitaron los permisos, roles y perfiles asignados para cada uno de ellos. _x000a_Se dictaron capacitaciones técnicas y funcionales a los administradores de módulos, gestores calidad de la entidad, gestores de activos de información, entre otros servidores interesados, en las cuales fueron indicadas las pautas para la parametrización y uso del aplicativo del Sistema Integrado de Gestión.  Así mismo, se brindó mantenimiento y soporte a los requerimientos de los usuarios de los módulos, por medio de la gestión de comunicación con los desarrolladores del aplicativo. Dentro de las actividades orientadas a adelantar las gestiones para la certificación de la entidad bajo la norma NTC ISO 9001: 2015, en el mes de marzo del presente año se definió el alcance del Sistema de Gestión de Calidad, los objetivos de calidad los cuales se encuentran alineados con la política del Sistema Integrado de Gestión vigente y los Imperativos Estratégicos. Igualmente se definieron las cuestiones internas de la Entidad en lo relacionado con los grupos de interés, tramites, productos y servicios.  Actualmente se está definiendo una metodología integrada que permita actualizar información relacionada con el contexto de la organización que facilite su utilización en el marco del Sistema de Gestión de Calidad, Modelo Integrado de Planeación y Gestión, así como Arquitectura Empresarial. Se tiene prevista su aplicación para el mes de abril.   _x000a__x000a_De otra parte, se adelantó el seguimiento a los informes de autogestión de los planes y proyectos de la Secretaria Jurídica Distrital, correspondiente al último trimestre vigencia 2017, así como el Análisis, verificación, actualización, validación y cierre de la información relacionada con el seguimiento y avance de las metas de los proyectos de inversión a través del SEGPLAN, correspondiente al cuarto trimestre del 2017, en los componentes de gestión, inversión, territorialización y actividades. Igualmente, se realizó la reprogramación de los Componentes de Inversión y de Gestión y la programación de la territorialización de la inversión Distrital y las actividades para la vigencia 2018. Se llevó a cabo la consolidación del Informe de Gestión y Resultados de la Secretaria Jurídica Distrital vigencia 2017._x000a_Se consolido la encuesta de satisfacción de los servicios prestados por la Secretaria Jurídica Distrital (Circular 001 de 2018) realizada a 50 Entidades Distritales la cual determinó, que el nivel de satisfacción de los servicios prestados por la Secretaria Jurídica Distrital fue del 94.57% de percepción favorable, logrando aumentar la precepción favorable respecto de la vigencia anterior la cual fue del 90%. _x000a_Se adelantaron las acciones pertinentes en lo referente al componente de racionalización de trámites del Plan Anticorrupción y de Atención al Ciudadano. Adicionalmente, se emite la certificación mensual de los trámites publicados en la guía de trámites y servicios del Distrito, y se consolida el Informe de identificación de trámites y Opas. _x000a_Se efectuó la revisión de las actividades realizadas en cada uno de los Subsistemas del Sistema Integrado de Gestión durante la vigencia 2017 y se presenta informe del avance y estado de la implementación del Sistema Integrado de Gestión. Así mismo, se documentan las acciones que dan cumplimiento a los planes de mejoramiento formulados para dar tratamiento a las oportunidades de mejora con ocasión de la auditoría interna de la vigencia 2017._x000a_Se brinda asesoría y acompañamiento a las dependencias, en cuanto a la formulación de las acciones preventivas y registro del plan de mejoramiento a través del Módulo Mejora del aplicativo que soporta el Sistema Integrado de Gestión de la Secretaría Jurídica Distrital._x000a_Se realizó el cargue de la información correspondiente a MECI 2017, en el aplicativo del Sistema Integrado de Gestión, con el fin de trazar los antecedentes del Modelo en la vigencia anterior, en aprovechamiento de la herramienta tecnológica para la sistematización de los seguimientos realizados de forma manual._x000a__x000a_"/>
    <s v="Para el segundo trimestre de la vigencia la OAP viene adelantando la Implementación del aplicativo S.M.A.R.T. – Sistema para la medición, análisis, y reporte para la toma de decisiones-, el cual está conformado por módulos tales como planes y proyectos, riesgos, indicadores, gestión ambiental, mejora, documentos y producto no conforme, entre otros; lo que permite realizar la programación y seguimiento a la gestión realizada por las dependencias que conforman la Entidad. Se da continuidad al cargue progresivo de información necesaria para la operación del aplicativo el cual se viene realizando desde el primer trimestre de la vigencia._x000a_Así mismo, se viene realizando la adecuación y ajuste del Modelo de Operación de Planes, Programas y Proyectos de la Secretaría Jurídica con el Modelo Integrado de Planeación y Gestión (MIPG)._x000a_- Dentro de las actividades orientadas a adelantar las gestiones para la certificación de la entidad bajo la norma NTC ISO 9001: 2015, en el segundo trimestre se adelantaron mesas Mesas técnicas orientadas a caracterizar los productos y servicios de la entidad. / Control y seguimiento a la construcción de las tablas de retención documental / Dos jornadas de sensibilización sobre Fundamentos en gestión de calidad y preparación auditoría de certificación, dirigidas a los colaboradores de los procesos de Gestión Normativa y Conceptual y Defensa Judicial y Extrajudicial._x000a_"/>
    <s v="Smart: Administración y seguimiento de siete (7) módulos del aplicativo Smart y acompañamiento a las dependencias de la S.JD. Relacionadas con los módulos en mención. _x000a_Ahora bien en cuamto al Modelo Integrado de Planeación y Gestión se realizo: revisión, ajuste y evaluación de la Política de Direccionamiento y Planeación y formulación del plan de implementación. Solicitud de diligenciamiento de autodiagnósticos para efectuar la evaluación y formulación de planes de implementación de políticas del modelo. Desarrollo de estrategias para la implementación del Mipg, definiendo roles por cada una de las dimensiones y políticas. Plan Anticorrupción y de Atención al Ciudadano – PAAC: Seguimiento e inscripción de la acción de racionalización de trámites propuesta para la vigencia. Seguimiento al componente racionalización de trámites. Informe de Gestión y Resultados de la Entidad: Consolidación, análisis y publicación del informe de gestión y resultados de la Secretaría Jurídica Distrital, correspondiente al segundo trimestre de la vigencia. Planes de trabajo OAP: se realiza seguimiento mensual a los planes de trabajo de la Oficina Asesora de Planeación y la documentación de compromisos. Derechos de petición: respuesta a solicitudes de información provenientes del Concejo de Bogotá. PMR: actualización del indicador en el sistema de información respectivo. Elaboración y diseño de piezas comunicacionales: grabación de cinco (5) videos para diferentes eventos, doce (12) Sesiones fotográficas y ciento setenta y seis (176) piezas de diseño que incluyen mailings, headers, banner web e imágenes para el home del aplicativo Smart. Presupuesto: justificación para traslado entre proyectos 7501 y 7508. Elaboración de documentos de presentación y seguimiento presupuestal orientados a gestionar el anteproyecto de presupuesto_x000a_Planes de Mejoramiento institucionales: asesoría en la formulación y seguimiento de PM. Implementación, seguimiento, finalización y cierre de los PM del Proceso de Planeación y Mejora Continua. d. Riesgos de Gestión y de Corrupción: Desarrollo y documentación del instrumento “Metodología para la Gestión de los Riesgos de Gestión y Corrupción&quot; y su socialización. Validación, consolidación y publicación en página web e intranet del segundo reporte del monitoreo a los riesgos de gestión y corrupción de la entidad. Monitoreo a los riesgos de gestión y riesgos de corrupción del Proceso de Planeación y Mejora Continua, a través del aplicativo Smart. _x000a_"/>
    <m/>
    <m/>
    <m/>
    <m/>
    <m/>
    <s v="CREACIÓN"/>
    <s v="VERSIÓN  1"/>
    <s v="ND"/>
    <s v="ND"/>
  </r>
  <r>
    <s v="GESTIÓN"/>
    <x v="32"/>
    <x v="3"/>
    <s v="GESTIÓN JURÍDICA DISTRITAL"/>
    <s v="DIRECCIÓN DISTRITAL DE POLÍTICA E INFORMÁTICA JURÍDICA"/>
    <s v="Plan de Gestión"/>
    <m/>
    <m/>
    <m/>
    <m/>
    <m/>
    <m/>
    <m/>
    <m/>
    <m/>
    <m/>
    <m/>
    <m/>
    <m/>
    <s v="Constante"/>
    <s v="Trimestral"/>
    <s v="Eficacia"/>
    <m/>
    <m/>
    <m/>
    <s v="ND"/>
    <n v="1"/>
    <n v="1"/>
    <n v="1"/>
    <n v="1"/>
    <x v="8"/>
    <x v="8"/>
    <x v="23"/>
    <x v="0"/>
    <x v="0"/>
    <n v="0.25"/>
    <n v="0.25"/>
    <n v="0.25"/>
    <n v="0.25"/>
    <n v="0.25"/>
    <n v="0.25"/>
    <n v="0.25"/>
    <m/>
    <s v="a) Normas incorporadas: En el período comprendido entre el 1 de enero y el 31 de_x000a_marzo, se han incorporado 562 normas al sistema de Información Jurídica Régimen_x000a_Legal._x000a_b) Tematizaciones: En el mismo período, fueron tematizadas 543 normas en el_x000a_sistema de información jurídico Régimen Legal._x000a_c) Boletines Jurídicos: Han sido expedidos 13 Boletines Jurídicos: Boletín No. 1_x000a_(01/01/2018) – Boletín No. 13 (26/03/2018). Estos Boletines son remitidos a un_x000a_número de 2300 personas y publicados en Régimen Legal para consulta de los_x000a_usuarios; contienen de manera semanal las normas distritales y nacionales de_x000a_mayor impacto en el Distrito, de las cuales se exalta una noticia de interés y una_x000a_noticia destacada para el Distrito, y se agrega un dato curioso de la ciudad de_x000a_Bogotá. (Además estos pueden ser consultados en la página web de la Secretaría_x000a_Jurídica Distrital y en Régimen Legal."/>
    <s v="Normas incorporadas: En el período comprendido entre Abril y Junio se han incorporado 584 normas al sistema de Información Jurídica Régimen_x000a_Legal._x000a_b) Tematizaciones: En el mismo período, fueron tematizadas 795 normas en el_x000a_sistema de información jurídico Régimen Legal._x000a_c) Boletines Jurídicos: Han sido expedidos 13 Boletines Jurídicos:  Estos Boletines son publicados en Régimen Legal para consulta de los usuarios; contienen de manera semanal las normas distritales y nacionales de mayor impacto en el Distrito, de las cuales se exalta una noticia de interés y una noticia destacada para el Distrito, y se agrega un dato curioso de la ciudad de_x000a_Bogotá. (Además estos pueden ser consultados en la página web de la Secretaría_x000a_Jurídica Distrital y en Régimen Legal)"/>
    <s v="Para el tercer trimestre se incorporaron 498 normas distribuidas asi: _x000a__x000a_-381 normas de nivel distrital_x000a_-105 normas de nivel nacional_x000a_-12 Jurisprudencia_x000a_Asi mismo de realizaron:_x000a_-316 Tematizaciones_x000a_-13 Boletines juridicos con 133 suscriptores. "/>
    <m/>
    <m/>
    <m/>
    <m/>
    <m/>
    <s v="FALTA FICHA "/>
    <m/>
    <m/>
    <m/>
  </r>
  <r>
    <s v="GESTIÓN"/>
    <x v="33"/>
    <x v="0"/>
    <s v="PLANEACIÓN Y MEJORA CONTINUA"/>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s v="Eficacia"/>
    <m/>
    <m/>
    <m/>
    <s v="ND"/>
    <n v="1"/>
    <n v="4"/>
    <n v="4"/>
    <n v="4"/>
    <x v="8"/>
    <x v="8"/>
    <x v="1"/>
    <x v="0"/>
    <x v="0"/>
    <n v="1"/>
    <n v="1"/>
    <n v="1"/>
    <n v="1"/>
    <n v="1"/>
    <n v="1"/>
    <n v="1"/>
    <m/>
    <s v="Para el primer trimestre de la vigencia se consolido el Informe de Gestión y Resultados correspondiente al 1er trimestre de la vigencia, el cual se publico en la pagina de la Entidad"/>
    <s v="Para el periodo comprendido entre los meses de Abril y  Junio 2018 ( segundo trimestre),  se consolido el Informe de Gestión y Resultados correspondiente al 2do trimestre de la vigencia, el cual se publico en la pagina de la Secretaria Juridica Distrital. _x000a_Dentro de la meta, se contempla la administración de las herramientas de gestión y seguimiento definidas por la entidad, para su análisis y mejora, cuyos resultados se reportaron de manera periódica a la Alta Dirección. Así mismo, se adelantan las siguientes actividades:_x000a_* Verificación y registro de la información de los indicadores de acción y gestión de la entidad y su publicación en la página web e intranet._x000a_* Presentación del seguimiento a la ejecución presupuestal de la entidad, así como a cada uno de los cuatro proyectos de inversión, analizando desde la expedición de CDP hasta los giros realizados, de manera comparativa entre diferentes comités._x000a_* Asesoría y acompañamiento en la elaboración de Fichas Técnicas de indicadores._x000a_* Se realizaron los seguimientos presupuestales a los proyectos de inversión de la Entidad."/>
    <s v="Para el tercer trimestre se viene realizando la consolidacion y análisis de la información para el informe correspondiente al mismo periodo. Dentro de la meta, se contempla la administración de las herramientas de gestión y seguimiento definidas por la entidad, para su análisis y mejora, cuyos resultados se reportaron de manera periódica a la Alta Dirección. Así mismo, se adelantan las siguientes actividades:_x000a_* Verificación y registro de la información de los indicadores de acción y gestión de la entidad y su publicación en la página web e intranet._x000a_* Presentación del seguimiento a la ejecución presupuestal de la entidad, así como a cada uno de los cuatro proyectos de inversión, analizando desde la expedición de CDP hasta los giros realizados, de manera comparativa entre diferentes comités._x000a_* Asesoría y acompañamiento en la elaboración de Fichas Técnicas de indicadores._x000a_* Se realizaron los seguimientos presupuestales a los proyectos de inversión de la Entidad."/>
    <m/>
    <m/>
    <m/>
    <m/>
    <m/>
    <m/>
    <m/>
    <m/>
    <m/>
  </r>
  <r>
    <s v="GESTIÓN"/>
    <x v="34"/>
    <x v="1"/>
    <s v="GESTIÓN JURÍDICA DISTRITAL"/>
    <s v="DIRECCIÓN DISTRITAL DE POLÍTICA E INFORMÁTICA JURÍDICA"/>
    <s v="Plan de Gestión"/>
    <m/>
    <m/>
    <m/>
    <m/>
    <m/>
    <m/>
    <m/>
    <m/>
    <m/>
    <m/>
    <m/>
    <m/>
    <m/>
    <s v="Suma"/>
    <s v="Trimestral"/>
    <s v="Eficacia"/>
    <m/>
    <m/>
    <m/>
    <s v="ND"/>
    <n v="8"/>
    <n v="8"/>
    <n v="8"/>
    <n v="8"/>
    <x v="8"/>
    <x v="21"/>
    <x v="24"/>
    <x v="0"/>
    <x v="0"/>
    <n v="4"/>
    <n v="4"/>
    <n v="5"/>
    <n v="3"/>
    <n v="4"/>
    <n v="3"/>
    <n v="4"/>
    <m/>
    <s v="Se proyectaron lineamientos con el fin de mejorar los procesos contractuales en los que participan las diferentes Entidades del Distrito._x000a_a.  Directiva 001 (Lineamientos y buenas prácticas para la liquidación de contratos) _x000a__x000a_b.   Circular 001 de 2018 (Buenas prácticas en materia de expedición y publicación de adendas en los procesos de licitación pública). _x000a__x000a_c.  Circular 002 de 2018 (Buenas prácticas en el contenido de los manuales de contratación de las entidades distritales con régimen especial). _x000a__x000a_d. Directiva 002 de 2018 (Tratamiento de datos personales). _x000a__x000a_Adicionalmente la Dirección Distrital de Política e Informática Jurídica, expidió:_x000a__x000a_- Circular 008 de 2018, el cual puede consultarse en: http://www.bogotajuridica.gov.co/ sisjur/normas/Norma1.jsp?i=75003._x000a_- Circular 005 de 2018, “Solicitud de información de propiedad intelectual en las entidades del sector central y cronograma de trabajo”._x000a_"/>
    <s v="Se expidieron un total de 3 lineamientos, orientados a la mejora de las prácticas de contratación en el Distrito Capital:_x000a_1. Protección de la mujer embarazada en el contrato de prestación de servicios_x000a_2. Alcance a la Directiva 003 de 2017 referente a la contratación con Entidades Sin Ánimo de Lucro - Decreto 092 de 2017._x000a_3.Lineamientos para la prevención del daño antijurídico en materia de Contrato Realidad._x000a__x000a_No obstante, el cuarto lineamiento programado sera presentado para el tercer trimestre dado que su publicación sera en el mes de Julio:_x000a_- Recomendaciones en Materia de Contratación. (Se proyectó, reviso y aprobó en el mes de junio, el trámite de numeración y publicación tardo hasta el día 5 de julio 2018.)"/>
    <s v="Se desarrollaron los lineamientos propuestos para la vigencia y el linemiento programado en el segundo trimestre ajustando la programación._x000a_-Lineamiento 1: Recomendaciones en materia de Contratación. (Directiva 016 de_x000a_2018 - SJD)._x000a__x000a_-Lineamiento 2: Registro Nacional de Bases de Datos - RNBD (Directiva 017 de_x000a_2018 – SJD)._x000a__x000a_-Lineamiento 3: Medidas para la prevención del daño antijurídico en relación al enriquecimiento sin justa causa y los hechos cumplidos. (Directiva 019 de 2018 –SJD)._x000a__x000a_-Lineamiento 4: Por medio de la cual la Secretaría Jurídica Distrital adopta la Política_x000a_de Tratamiento de Datos Personales (Resolución 070 de 2018)._x000a_-Lineamiento 5: Orientaciones sobre la aplicación del Decreto 392 de 2018 (Circular_x000a_022 de 2018)._x000a__x000a_-Lineamiento 6: Orientaciones sobre la aplicación del Decreto 1273 de 2018_x000a_(Circular 025 de 2018)._x000a_"/>
    <m/>
    <m/>
    <m/>
    <m/>
    <m/>
    <s v="FALTA FICHA "/>
    <m/>
    <m/>
    <m/>
  </r>
  <r>
    <s v="GESTIÓN"/>
    <x v="35"/>
    <x v="0"/>
    <s v="GESTIÓN DISCIPLINARIA DISTRITAL"/>
    <s v="DIRECCIÓN DISTRITAL DE ASUNTOS DISCIPLINARIOS"/>
    <s v="Plan de Gestión"/>
    <m/>
    <m/>
    <m/>
    <m/>
    <m/>
    <m/>
    <m/>
    <m/>
    <m/>
    <m/>
    <m/>
    <m/>
    <m/>
    <s v="Constante"/>
    <m/>
    <m/>
    <m/>
    <m/>
    <m/>
    <m/>
    <m/>
    <n v="1"/>
    <n v="1"/>
    <n v="1"/>
    <x v="10"/>
    <x v="15"/>
    <x v="2"/>
    <x v="0"/>
    <x v="0"/>
    <n v="0"/>
    <n v="1"/>
    <n v="1"/>
    <n v="1"/>
    <n v="0"/>
    <n v="1"/>
    <n v="1"/>
    <m/>
    <s v="Para el primer trimestre no se tenia programado avance, la ejecución inicia en el segundo trimestre de la vegencia "/>
    <s v="Se recibieron en el trimestre un total de 4 quejas disciplinarias correspondientes al control interno de la Secretaría Jurídcia Distrital. Se radicaron en el libro correspondiente, posteriormente se hizo radicación en el  SID3; se conformó el cuaderno de copias (art. 96 de la Ley 734 de 2002), se realizó el reparto de las quejas, con sus respectivas actas de reparto, entregandole a los abogados cuaderno original y de copias para su para su evaluación. Estando asi cumplido el 100 % de la Metaestablecida para el presente trimestre. "/>
    <s v="Se cumplio el 100 % de la Meta establecida para el presente trimestre, la Dirección recibio 1 queja correspondiente al control interno  disciplinario  de la Secretaría Jurídica Distrital. Se radicó en el libro correspondiente, posteriormente se hizo radicación en el  SID3; se conformó el cuaderno de copias (art. 96 de la Ley 734 de 2002), se realizó el reparto de la queja, con su respectiva acta de reparto, entregándole al abogado el cuaderno original y de copias para su para su evaluación. "/>
    <m/>
    <m/>
    <m/>
    <m/>
    <m/>
    <m/>
    <m/>
    <m/>
    <m/>
  </r>
  <r>
    <s v="GESTIÓN"/>
    <x v="36"/>
    <x v="0"/>
    <s v="GESTIÓN DISCIPLINARIA DISTRITAL"/>
    <s v="DIRECCIÓN DISTRITAL DE ASUNTOS DISCIPLINARIOS"/>
    <s v="Plan de Gestión"/>
    <s v="Procesos"/>
    <m/>
    <m/>
    <s v="Porcentaje de avance en la metodología de verificación de la impelementación y actualización del SID"/>
    <s v="Metodología de verificación"/>
    <m/>
    <m/>
    <m/>
    <m/>
    <m/>
    <m/>
    <m/>
    <m/>
    <s v="Suma"/>
    <s v="Trimestral"/>
    <s v="Eficacia"/>
    <m/>
    <m/>
    <m/>
    <s v="ND"/>
    <n v="0.4"/>
    <s v="CUMPLIDA    60%"/>
    <m/>
    <m/>
    <x v="8"/>
    <x v="22"/>
    <x v="25"/>
    <x v="0"/>
    <x v="0"/>
    <s v="CUMPLIDA    60%"/>
    <m/>
    <m/>
    <m/>
    <n v="0.6"/>
    <m/>
    <m/>
    <m/>
    <s v="Se desarrollo el 100% de la Implementación de la metodologia para verificar la implementación y actualización del S.I.D., con la aplicación de una encuesta y realizando un ánalisis de las visitas y las capacitaciones, evidenciando que las entidades Distritales no reportan en el SID, los procesos que se encuentran en las OCID, este ánalisis logró la creación de estrategias por parte de la DDAD para la utilización e implementación del SID en las entidades Distritales.META CUMPLIDA."/>
    <m/>
    <m/>
    <m/>
    <m/>
    <m/>
    <m/>
    <m/>
    <s v="FALTA FICHA "/>
    <m/>
    <m/>
    <m/>
  </r>
  <r>
    <s v="GESTIÓN"/>
    <x v="37"/>
    <x v="0"/>
    <s v="GESTIÓN DEL TALENTO HUMANO"/>
    <s v="DIRECCIÓN DE GESTIÓN CORPORATIVA"/>
    <m/>
    <m/>
    <s v="Procesos"/>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s v="ND"/>
    <n v="0.9"/>
    <n v="0.91"/>
    <n v="0.92"/>
    <n v="0.93"/>
    <x v="8"/>
    <x v="23"/>
    <x v="16"/>
    <x v="0"/>
    <x v="0"/>
    <s v="ND"/>
    <n v="0.9"/>
    <s v="ND"/>
    <n v="0.9"/>
    <s v="ND"/>
    <n v="0.82"/>
    <m/>
    <m/>
    <s v="Para el 1er trimestre no se programó resultado de medición de la Satisfacción, no obstante, procedemos a poner a su conocimiento los avances del proceso de talento humano. _x000a__x000a_1) Adopción de la Política de Seguridad y Salud en el Trabajo, Reglamento de Higiene y Seguridad Industrial, como documentos marco de la gestión en SST._x000a_ 2) Construcción, revisión, aprobación y publicación de procedimientos de SST._x000a_3). Funcionamiento del Comité Paritario de Seguridad y Salud en el Trabajo y Comité de Convivencia Laboral._x000a_ 4). Desarrollo del Programa de capacitación en SST. _x000a_5) Formulación y ejecución de actividades de promoción y prevención, programas de vigilancia epidemiológica, caracterización del ausentismo. _x000a_6. Gestión de peligros y riesgos: aplicación metodología evaluación de riesgos y formulación plan de intervención de los mismos; seguimiento a la ejecución de las acciones de intervención. _x000a_7). Gestión de amenazas: elaboración y socialización del Plan de emergencias, conformación y capacitación de la brigada, participación en Comité de Ayuda Mutua de la Localidad, adquisición de elementos para la prevención y atención de emergencias._x000a__x000a_Desarrollo de actividades en el marco del Programa de Bienestar Social de la Entidad - Se proyectó:  el Plan de Incentivos de la Entidad, los criterios de desempate al mejor empleado de la entidad, los criterios para la financiación de la educación formal de los servidores y sus hijos, para aprobación del Comité de Bienestar, Capacitación e Incentivos. Proyección del Plan Institucional de Capacitación para la vigencia de 2018, para aprobación del mencionado Comité. _x000a_Creación de los Gestores de la felicidad, Conmemoración del día de la mujer, Conmemoración del día del hombre, dentro del marco del Programa de Bienestar Social._x000a_Desarrollo de campañas de gestión de la felicidad &quot;El poder de la sonrisa&quot; y &quot;Comunicación Asertiva&quot;, Video concurso gestión de la felicidad, Envió de piezas publicitarias de ambientes inclusivos, envío de inscripciones a gimnasio, inscripción y acompañamiento de los funcionarios de la Entidad a los juegos inter - entidades organizados por el DASCD."/>
    <s v="Para el segundo trimestre de la vigencia de reporta : _x000a__x000a_TOTAL CALIFICACIÓN CLIMA LABORAL SJD 4,1 (ALTO)_x000a_El 4,1 equivale al 82 %._x000a__x000a_El clima laboral es la percepción que tienen los empleados sobre las condiciones del trabajo que realizan, se mide con base en la interacción de diversas variables como:_x000a_1. Ambiente de trabajo_x000a_2. Aportes personales_x000a_3. Comunicación_x000a_4. Pertenencia y compromiso_x000a_5. Condiciones de trabajo_x000a_6. Direccionamiento_x000a_7. Conocimiento de la Entidad_x000a_8. Desarrollo humano_x000a__x000a_Se utiliza una escala Liker con los siguientes valores: _x000a_1 MUY BAJO, 2 BAJO, 3 MEDIO, 4 ALTO, 5 MUY ALTO._x000a_"/>
    <s v="Aunque durante el 3er trimestre no se debe reportar la medición, la dirección de gestión corporativa procedió a efectuar en materia de: _x000a__x000a_Bienestar:_x000a_Financiación de educación formal, Beneficiarios:  4 servidores_x000a_Entrega de bonos de cine_x000a_Entrega de bonos spa_x000a_Actividad Pre pensionados _x000a_Actividad aniversario de la Entidad _x000a_Se promovió la decoración de las oficinas como parte de la gestión de la felicidad."/>
    <m/>
    <m/>
    <m/>
    <m/>
    <m/>
    <m/>
    <m/>
    <m/>
    <m/>
  </r>
  <r>
    <s v="GESTIÓN"/>
    <x v="38"/>
    <x v="0"/>
    <s v="EVALUACIÓN INDEPENDIENTE"/>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s v="ND"/>
    <n v="1"/>
    <n v="1"/>
    <n v="1"/>
    <n v="1"/>
    <x v="8"/>
    <x v="8"/>
    <x v="26"/>
    <x v="0"/>
    <x v="0"/>
    <n v="0.16700000000000001"/>
    <n v="0.34699999999999998"/>
    <n v="0.219"/>
    <n v="0.26700000000000002"/>
    <n v="0.16700000000000001"/>
    <n v="0.34820000000000001"/>
    <n v="0.192"/>
    <m/>
    <s v="Para el primer trimestre se elaboraron los siguientes informes de ley definidos en el Plan Anual de Auditoria - 2018:_x000a_1.    Informe de Control Interno Contable (publicado en la Web)_x000a_2.    Evaluación Institucional por Dependencias _x000a_3.    Austeridad en el Gasto (Publicado Pagina Web)_x000a_4.    Informe PQRS (publicado Pagina Web)_x000a_5.    Informe Pormenorizado del Sistema de Control Interno (Pagina Web)_x000a_6.    Reporte Plan Anual Auditoria (Anexo Físico)Las Auditorias a procesos darán inicio el miércoles cuatro (04) de abril de 2018._x000a_Se elaboraron los siguientes seguimientos establecidos en el Plan Anual de Auditoria - 2018:_x000a_1.Análisis y diseño del Sistema Integrado misional_x000a_2.Seguimiento al Plan de mejoramiento con la Contraloría Distrital _x000a_3.Seguimiento a los planes de mejoramiento resultado de las_x000a_auditorías internas _x000a_4.Seguimiento a la consolidación y rendición de la cuenta anual a la_x000a_Contraloría Distrital _x000a_5.Seguimiento al plan anticorrupción y mapas de riesgos _x000a_6.Seguimiento Informe Contable cumplimiento resolución 706 de 2016_x000a_7.Seguimiento al Informe Derechos de Autor Software_x000a_8.Seguimiento a las funciones del Comité de Conciliaciones"/>
    <s v="_x000a_Para el primer trimestre se elaboraron los siguientes informes de ley definidos en el Plan Anual de Auditoria - 2018:_x000a_1.    AUSTERIDAD DEL GASTO_x000a_2.    INFORMES DE REPORTE AL PLAN ANUAL DE AUDITORIA_x000a_3.    INFORME DE CUMPLIMIENTO A LA DIRECTIVA 003 DE 2013_x000a__x000a_Se realizaron las auditorías programadas en el P.A.A. en el segundo trimestre de la vigencia, a las siguientes dependencias de la Secretaria Jurídica Distrital:_x000a__x000a_1. DIRECCIÓN DE GESTIÓN NORMATIVA Y CONCEPTUAL _x000a_2. DIRECCIÓN DE DEFENSA JUDICIAL Y PREVENCIÓN DEL DAÑO ANTIJURÍDICO _x000a_3. OFICINA ASESORA DE PLANEACIÓN OFICINA TIC_x000a_4. DIRECCIÓN DE GESTIÓN CORPORATIVA (3 procesos)_x000a_"/>
    <s v="Para el primer trimestre se elaboraron los siguientes informes de ley definidos en el Plan Anual de Auditoria - 2018:_x000a__x000a_1. AUSTERIDAD DEL GASTO – AGOSTO_x000a_2. INFORME SOBRE LAS PETICIONES, QUEJAS, SUGERENCIAS Y RECLAMOS PQR´S_x000a_3. INFORME PORMENORIZADO DE CONTROL INTERNO_x000a_4. INFORME AVANCE DE LA EJECUCIÓN DEL PLAN DE AUDITORIA._x000a_5.INFORME DE SEGUIMIENTO Y RECOMENDACIONES ORIENTADAS AL CUMPLIMIENTO DE LAS_x000a_METAS DEL PLAN DE DESARROLLO A CARGO DE LA ENTIDAD_x000a__x000a_De otra parte, para la actividad “Realizar las auditorías a los procesos definidos en el_x000a_PAA 2018” se llevaron a cabo las siguientes auditorias: _x000a_1. GESTIÓN JURÍDICA DISTRITAL_x000a_2. GESTIÓN ADMINISTRATIVA_x000a_3. NOTIFICACIONES_x000a_4. GESTIÓN DISCIPLINARIA DISTRITAL_x000a_5. ATENCIÓN A LA CIUDADANÍA_x000a_6. INSPECCIÓN VIGILANCIA Y CONTROL – ESAL_x000a_7. CONTROL INTERNO DISCIPLINARIO_x000a__x000a_SEGUIMIENTOS PROGRAMADOS:_x000a__x000a_1. ANÁLISIS Y DISEÑO DEL SISTEMA INTEGRADO MISIONAL_x000a_2.SEGUIMIENTO AL PLAN DE MEJORAMIENTO CON LA CONTRALORÍA_x000a_3. SEGUIMIENTO A LOS PLANES DE MEJORAMIENTO RESULTADO DE_x000a_LAS AUDITORÍAS INTERNAS. (PRESENTACIÓN SEGUIMIENTO_x000a_PENDIENTE EN EL 2DO TRIMESTRE, CORRESPONDIENTE AL MES_x000a_DE JUNIO)_x000a_4. SEGUIMIENTO IMPLEMENTACIÓN NUEVO MARCO NORMATIVO_x000a_CONTABLE. X_x000a_5. SEGUIMIENTO CONVENIO INTERADMINISTRATIVO 095 DEL 2017. X_x000a_6. SEGUIMIENTO AL PLAN ANTICORRUPCIÓN Y MAPAS DE RIESGOS X_x000a_7. SEGUIMIENTO A INFORMACIÓN DE MULTAS, SANCIONES E_x000a_INHABILIDADES Y ACTIVIDAD CONTRACTUAL. _x000a_8. SEGUIMIENTO A LAS FUNCIONES DEL COMITÉ DE CONCILIACIONES_x000a_9. SEGUIMIENTO LEY DE TRANSPARENCIA Y ACCESO A LA_x000a_INFORMACIÓN PÚBLICA. LEY 1712 DE 2014. X_x000a_10. SEGUIMIENTO CONTRATOS SECOP II _x000a__x000a_"/>
    <m/>
    <m/>
    <m/>
    <m/>
    <m/>
    <m/>
    <m/>
    <m/>
    <m/>
  </r>
  <r>
    <s v="GESTIÓN"/>
    <x v="39"/>
    <x v="0"/>
    <s v="EVALUACIÓN INDEPENDIENTE"/>
    <s v="OFICINA DE CONTROL INTERNO"/>
    <m/>
    <s v="Plan de Gestión"/>
    <s v="Procesos"/>
    <m/>
    <s v="Sumatoria de seguimientos al Plan de Mejoramiento."/>
    <s v="Seguimientos"/>
    <s v="Número de seguimientos realizados al Plan de Mejoramiento"/>
    <s v="N.A."/>
    <s v="Cantidad  de seguimientos al Plan de Mejoramiento realizados en la vigencia a las diferentes dependencias de la SJD"/>
    <s v="N.A."/>
    <s v="Informe de auditorías o seguimientos con  sugerencias o recomendaciones."/>
    <s v="N.A."/>
    <s v="ND"/>
    <s v="ND"/>
    <s v="Suma"/>
    <s v="Semestral"/>
    <s v="Eficacia"/>
    <s v="Profesional Universitario 10"/>
    <s v="Profesional Especialziado Grado 24"/>
    <s v="Jefe Oficina de Control Interno"/>
    <s v="ND"/>
    <s v="finalizado"/>
    <s v="finalizado"/>
    <s v="finalizado"/>
    <s v="finalizado"/>
    <x v="8"/>
    <x v="15"/>
    <x v="17"/>
    <x v="0"/>
    <x v="0"/>
    <m/>
    <m/>
    <m/>
    <m/>
    <m/>
    <m/>
    <m/>
    <m/>
    <m/>
    <m/>
    <m/>
    <m/>
    <m/>
    <m/>
    <m/>
    <m/>
    <s v="se anula por solicitud de la OCI rad"/>
    <m/>
    <m/>
    <m/>
  </r>
  <r>
    <s v="ACCIÓN"/>
    <x v="40"/>
    <x v="0"/>
    <s v="GESTIÓN JURÍDICA DISTRITAL"/>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s v="Efectividad"/>
    <s v="Profesional Especializado"/>
    <s v="Profesional Especializado"/>
    <s v="Subsecretario Jurídico"/>
    <n v="0.88"/>
    <n v="0.88"/>
    <n v="0.88"/>
    <n v="0.88"/>
    <n v="0.88"/>
    <x v="9"/>
    <x v="24"/>
    <x v="27"/>
    <x v="0"/>
    <x v="0"/>
    <m/>
    <n v="0.88"/>
    <m/>
    <n v="0.88"/>
    <n v="0"/>
    <n v="0.87"/>
    <m/>
    <m/>
    <s v="Se aplica encuesta en el segundo trimestre"/>
    <s v="Se remitio encuesta a las Entidades del Distrito mediante la Circular 016 de 2018 . La misma fue contestada por 49 entidades del sector central y descentralizado, representado un 90% de la totalidad de lamuestra .Se alcanzó una precepción promedio positiva de las preguntas del 87% sumando y promediando las valoraciones consideradas como Excelente y buena. "/>
    <s v="Se aplica encuesta en el cuarto trimestre"/>
    <m/>
    <s v="3-2018-1040"/>
    <m/>
    <m/>
    <m/>
    <s v="CREACIÓN"/>
    <s v="VERSIÓN  1"/>
    <s v="ND"/>
    <s v="ND"/>
  </r>
  <r>
    <s v="GESTIÓN"/>
    <x v="41"/>
    <x v="2"/>
    <s v="GESTIÓN DE TIC"/>
    <s v="OFICINA DE TECNOLOGÍAS DE LA INFORMACIÓN Y LAS COMUNICACIONES "/>
    <s v="Procesos"/>
    <s v="Proyecto de Inversión 7508"/>
    <s v="Plan de Gestión"/>
    <m/>
    <s v="Porcentaje de avance en la implementación de la infraestructura  tecnologica que soporta los Sistemas de Información Jurídicos"/>
    <s v="Implementación de la infraestructura  tecnologica"/>
    <s v="Sumatoria del avance en la implementación de la infraestructura  tecnologica que soporta los Sistemas de Información Jurídicos"/>
    <s v="N.A."/>
    <s v="Acciones de adecuación de la infraestructura tecnológica (redes, equipos, conectividad)"/>
    <s v="N.A."/>
    <m/>
    <s v="N.A."/>
    <m/>
    <m/>
    <s v="Suma"/>
    <s v="Trimestral"/>
    <s v="Eficacia"/>
    <s v="por definir"/>
    <s v="por definir"/>
    <s v="Jefe Oficina TIC"/>
    <n v="0.03"/>
    <n v="0.17"/>
    <n v="0.3"/>
    <n v="0.3"/>
    <n v="0.2"/>
    <x v="13"/>
    <x v="25"/>
    <x v="28"/>
    <x v="0"/>
    <x v="0"/>
    <m/>
    <m/>
    <m/>
    <m/>
    <n v="0.05"/>
    <n v="0.12"/>
    <m/>
    <m/>
    <s v="En la actividad Implementar la Infraestructura TIC (Hard, Software y Comunicaciones) se adquirieron las licencias y el soporte de ORACLE, en cuanto a la adquisición de Licencias MS esta línea de contratación fue modificada en el plan inicial y se elimina, como los recursos no se utilizaron se solicitó a la Dirección de Gestión Corporativa se incluya nuevamente esta línea, por otra parte, la contratación del correo electrónico se realizará en el mes de abril, debido a que el servicio finalizará en ese mes. De acuerdo con la actividad Modernizar los Sistemas de Información Misionales y Administrativos de la SJD se realizaron las siguientes actividades: En el proyecto de Análisis, Diseño de la solución del Sistema Integrado Jurídico y la documentación generada en el desarrollo del proyecto en su Fase de Inicio se elaboró el Project Charter, el Plan de Gestion del Proyecto, los planes subsidiarios y el Cronograma del proyecto, estos documentos fueron aprobados conjuntamente con el equipo de Interventoria y el equipo que gerencia el proyecto . En la Fase de Ejecución se realizaron las reuniones preliminares de Levantamiento de Información con cada una de las Direcciones de la SJD con acompañamiento del equipo que gerencia el proyecto y el de interventoria, asi mismo se realizaron las respectivas reuniones semanales de seguimiento al proyecto y  se han identificados las necesidades de integración o interoperabilidad con otras entidades del distrito o del orden Nacional; de igual manera, se han realizado sesiones con algunas de estas entidades._x000a_Con la adquisición de las licencias y el soporte de Oracle se mantiene un servicio opctimo de la infraestructura tecnológica, que permite que se preste un servicio oportuno en las aplicaciones misionales y administrativas de la entidad. Por otra parte, con el inicio del proyecto de Análisis, Diseño de la solución del Sistema Integrado Jurídico se ha obtenido un gran interés en la ejecución del proyecto en el cual a intervenido el Despacho, las Direcciones, el equipo que Gerencia del proyecto con el Contratista y la Interventoria en la fase de inicio y el levantamiento de requerimientos que permitirá inicar con la estructuración del diseño de la solución."/>
    <s v="Para la vigencia 2018 y con corte al segundo trimestre de la vigencia 2018, esta meta presenta un avance del 17% a la fecha, desarrollado mediante la adquisición de las Impresoras, Correo Electrónico, Hosting, garantizando el servicio de comunicación en la entidad necesario para el desarrollo de las actividades que comprenden la gestión._x000a_Así mismo mediante la adquisición del Canal de Internet, se logra independencia frente a este tema, dado que se venía contando con el apoyo de la Secretaria General frente a los servicios de comunicaciones; Mejorando la navegación, la velocidad y descargue de archivos en las instalaciones de la entidad y en el punto del Supercade C.A.D, el cual beneficiará a los ciudadanos que acudan a los servicios prestados por la Secretaria Jurídica Distrital._x000a_En cuanto a los Sistemas Misionales y Administrativos, se han atendido y clasificado las solicitudes y requerimientos, cuando se presenta la ocurrencia de mensajes de error no previstos durante las etapas de soporte y mantenimiento, para mantener el servicio y las funcionales estables, lo que permite no afectar las actividades diarias de los funcionarios y prestar un mejor servicio a la ciudadanía en general._x000a_Para el proyecto de Análisis, Diseño de la solución del Sistema Integrado Jurídico, desde el Despacho y Direcciones de la Secretaria Jurídica Distrital, se han validado los requerimientos del Sistema Integrado Jurídico de acuerdo con la fase de entendimiento, lo que permitió la finalización de la etapa de Análisis, e iniciar con la etapa de Diseño del proyecto, con el acompañamiento del Equipo de expertos y la interventoría."/>
    <m/>
    <m/>
    <m/>
    <m/>
    <m/>
    <m/>
    <s v="SE SOLICITA MODIFICACIÓN RAD 3-2017-4325, alineado con el indicador AVANCE EN LA ACTUALIZACIÓN DE LA INFRAESTRUCTURA HW SW COM"/>
    <m/>
    <m/>
    <m/>
  </r>
  <r>
    <s v="GESTIÓN"/>
    <x v="42"/>
    <x v="0"/>
    <s v="INSPECCIÓN VIGILANCIA Y CONTROL ESAL"/>
    <s v="DIRECCIÓN DISTRITAL DE INSPECCIÓN, VIGILANCIA Y CONTROL DE PERSONAS JURÍDICAS SIN ÁNIMO DE LUCRO"/>
    <s v="Plan de Gestión"/>
    <m/>
    <m/>
    <m/>
    <s v="Procentaje de procesos administrativos sancionatorios terminados"/>
    <m/>
    <s v="pendiente"/>
    <m/>
    <m/>
    <m/>
    <m/>
    <m/>
    <m/>
    <m/>
    <s v="Constante"/>
    <s v="Trimestral"/>
    <s v="Eficacia"/>
    <m/>
    <m/>
    <m/>
    <s v="ND"/>
    <n v="0.8"/>
    <n v="0.8"/>
    <n v="0.8"/>
    <n v="0.8"/>
    <x v="8"/>
    <x v="23"/>
    <x v="29"/>
    <x v="0"/>
    <x v="0"/>
    <n v="0.14000000000000001"/>
    <n v="0.36"/>
    <n v="0.59"/>
    <n v="0.8"/>
    <n v="0.16"/>
    <n v="0.36"/>
    <n v="0.61"/>
    <m/>
    <s v="Durante el primer trimestre se profirieron un total de 31 actos administrativos con los cuales se dio fin a los procesos administrativos sancionatorios que se encontraban en curso así: 7 actos administrativos en enero, 10 actos administrativos en febrero y 15 actos administrativos en marzo"/>
    <s v="Durante el segundo trimestre se profirieron un total de 43 actos administrativos con los cuales se dio fin a los procesos administrativos sancionatorios que se encontraban en curso,"/>
    <s v="Durante el tercer trimestre se profirieron un total de 46 actos administrativos con los cuales se dio fin a los procesos administrativos sancionatorios que se encontraban en curso, alcanzando un avance del 61% de la meta planteada para la vigencia."/>
    <m/>
    <m/>
    <m/>
    <m/>
    <m/>
    <s v="FALTA FICHA "/>
    <m/>
    <m/>
    <m/>
  </r>
  <r>
    <s v="GESTIÓN"/>
    <x v="43"/>
    <x v="1"/>
    <s v="GESTIÓN JUDICIAL Y EXTRAJUDICIAL DEL DISTRITO"/>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s v="Eficacia"/>
    <s v="Profesional Universitario Grado 1"/>
    <s v="Profesional Universitario Grado 1"/>
    <s v="Director(a) Distirtal de Defensa Judicial y Prevención del Daño Antijurídico  "/>
    <s v="ND"/>
    <n v="1"/>
    <n v="1"/>
    <n v="1"/>
    <n v="1"/>
    <x v="8"/>
    <x v="8"/>
    <x v="2"/>
    <x v="0"/>
    <x v="0"/>
    <n v="1"/>
    <n v="1"/>
    <n v="1"/>
    <n v="1"/>
    <n v="1"/>
    <n v="1"/>
    <n v="1"/>
    <m/>
    <s v="Durante el primer trimestre se profirieron un total de 31 actos administrativos con los cuales se dio fin a los procesos administrativos sancionatorios que se encontraban en curso así: 7 actos administrativos en enero, 10 actos administrativos en febrero y 15 actos administrativos en marzo"/>
    <s v=" Los abogados de representación judicial realizaron lo siguiente: Se asistió a 78 diligencias en los diferentes despachos judiciales, se relacionan las 8 fichas de conciliación y las 17 de pacto de cumplimiento realizadas por cada uno de los abogados de representación_x000a_directamente en el Sistema de Información de Procesos Judiciales SIPROJWEB. Presentaron informe mensual de los movimientos o actuaciones procesales surtidas en los procesos judiciales asignados. Asistieron a 12 entidades distritales a participar en los Comités de_x000a_Conciliación, en los cuales se trataron 108 casos y presentaron 10 casos al Comité de Conciliación de la Secretaría Jurídica. _x000a_"/>
    <s v="De los 318 procesos notificados durante el periodo, 26 están cargo de los abogados de representación judicial de la Secretaria Jurídica, además se asistió a todas las audiencias que fueron programadas por los despachos judiciales"/>
    <m/>
    <m/>
    <m/>
    <m/>
    <m/>
    <s v="CREACIÓN"/>
    <s v="VERSIÓN  1"/>
    <m/>
    <m/>
  </r>
  <r>
    <s v="GESTIÓN"/>
    <x v="44"/>
    <x v="0"/>
    <s v="GESTIÓN JURÍDICA DISTRITAL"/>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s v="Eficacia"/>
    <s v="Secretaria Subsecretaría"/>
    <s v="Profesional Especializado"/>
    <s v="SUBSECRETARIO DE DESPACHO"/>
    <s v="ND"/>
    <n v="1"/>
    <n v="1"/>
    <n v="1"/>
    <n v="1"/>
    <x v="8"/>
    <x v="8"/>
    <x v="2"/>
    <x v="0"/>
    <x v="0"/>
    <n v="1"/>
    <n v="1"/>
    <n v="1"/>
    <n v="1"/>
    <n v="1"/>
    <n v="1"/>
    <n v="1"/>
    <m/>
    <s v="de la Dirección cargan los documentos digitalizados con las principales actuaciones procesales realizadas en cada caso asignado. "/>
    <s v="Se gestionaron oportunamente en el trimestre 256 requerimientos de competencia de la Subsecretaría. En el Anexo 1 se remite el detalle de los requerimientos y su tipología del trimestre y su acumulado."/>
    <s v="Se gestionaron oportunamente en el trimestre 262 requerimientos de competencia de la Subsecretaría, lo que significa la atención del 100% de los requerimientos. "/>
    <m/>
    <s v="3-2018-1040"/>
    <m/>
    <m/>
    <m/>
    <s v="CREACIÓN"/>
    <s v="VERSIÓN  1"/>
    <m/>
    <m/>
  </r>
  <r>
    <s v="GESTIÓN"/>
    <x v="45"/>
    <x v="0"/>
    <s v="GESTIÓN ADMINISTRATIVA"/>
    <s v="DIRECCIÓN DE GESTIÓN CORPORATIVA"/>
    <m/>
    <m/>
    <s v="Procesos"/>
    <m/>
    <s v="Sumatoria de solicitudes atendidas, dividido total de servicios requeridos"/>
    <s v="Servivios atendidos"/>
    <s v="Solicitudes de servicios atendidos"/>
    <s v="Solicitudes de servicios demandas"/>
    <s v="Son los requerimientos de servicios efecrtivamente prestados"/>
    <s v="Son las solicitudes de servicios de logísticaviabilizados (cafetería, personal de apoyo, transporte, entre otros)"/>
    <s v="Cuadro de control de consolidación de solicitud de servicios"/>
    <s v="Cuadro de control de consolidación de solicitud de servicios"/>
    <s v="ND"/>
    <s v="ND"/>
    <s v="Constante"/>
    <s v="Trimestral"/>
    <s v="Eficacia"/>
    <s v="Auxiliar administrativo de la DGC"/>
    <s v="Profesional Especializado"/>
    <s v="Director (a) de Gestión Corporativa"/>
    <s v="ND"/>
    <n v="1"/>
    <n v="1"/>
    <n v="1"/>
    <n v="1"/>
    <x v="8"/>
    <x v="8"/>
    <x v="2"/>
    <x v="0"/>
    <x v="0"/>
    <n v="1"/>
    <n v="1"/>
    <n v="1"/>
    <n v="1"/>
    <n v="0.94"/>
    <n v="1"/>
    <n v="1"/>
    <m/>
    <s v="Servicios:  Transporte, La capacidad de respuesta frente a los servicios solicitados fue del 77%, debido a que el vehículo que presta el servicio a las diferentes dependencias, fue objeto de mantenimiento correctivo, lo que implicó estar fuera de servicio por una semana. Caja Menor: Se presentó capacidad de respuesta del 100%, teniendo en cuenta que las 18 solicitudes presentadas por las diferentes dependencias, fueron atendidas en su totalidad. Bienes. Movimientos Almacén: Se atendió el 100% de las solicitudes relacionadas con los bienes de la entidad (ingresos, traslados y egresos). Viáticos y Gastos de Viaje: Se presentaron dos solicitudes de servicio las cuales fueron atendidas en su totalidad."/>
    <s v="Se presentó capacidad de respuesta del 100%, teniendo en cuenta que las 13 solicitudes presentadas por las diferentes dependencias, fueron atendidas en su totalidad. Bienes. Movimientos Almacén: Se atendió el 100% de las solicitudes relacionadas con los bienes de la entidad (ingresos, traslados y egresos).  Viáticos y Gastos de Viaje: Se dio atención a las solicitudes presentadas."/>
    <s v="Para el tercer trimestre se gestionaron el 100% de las solicitudes administrativas, con el desarrollo de las siguientes actividades:_x000a_- Con el apoyo de los gestores de inventarios se adelantó la actualización de los inventarios correspondiente a bienes en servicio.  (bienes de La SJD)._x000a_-Asignación de parqueaderos  (rotativo)_x000a_-Adquisición de vehículos Seguimiento a los contratos en ejecución: _x000a_-Corredores de seguros y pólizas de seguros _x000a_-Contratos de mantenimiento de vehículos y combustible_x000a_-Contrato de Comodato de un vehículo _x000a_-Contrato de Telefonía celular _x000a_-Seguimiento al Convenio Interadministrativo 095 de 2017._x000a_"/>
    <m/>
    <m/>
    <m/>
    <m/>
    <m/>
    <m/>
    <m/>
    <m/>
    <m/>
  </r>
  <r>
    <s v="GESTIÓN"/>
    <x v="46"/>
    <x v="0"/>
    <s v="NOTIFICACIONES"/>
    <s v="DIRECCIÓN DE GESTIÓN CORPORATIVA"/>
    <m/>
    <m/>
    <s v="Procesos"/>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s v="ND"/>
    <n v="1"/>
    <n v="1"/>
    <n v="1"/>
    <n v="1"/>
    <x v="8"/>
    <x v="8"/>
    <x v="2"/>
    <x v="0"/>
    <x v="0"/>
    <n v="1"/>
    <n v="1"/>
    <n v="1"/>
    <n v="1"/>
    <n v="1"/>
    <n v="1"/>
    <n v="1"/>
    <m/>
    <s v="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
    <s v="Durante el segunod trimestre, la Dirección de Gestión Corporativa cumplio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_x000a_"/>
    <s v="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_x000a_Se han presentado errores en la certificaciones expedidas por la Secretaría de General, pero lo anterior no afecta la debida notificación, no obstante la Dirección de Gestión Corporativa a procedido a solicitar los respectivos ajustes."/>
    <m/>
    <m/>
    <m/>
    <m/>
    <m/>
    <m/>
    <m/>
    <m/>
    <m/>
  </r>
  <r>
    <s v="GESTIÓN"/>
    <x v="47"/>
    <x v="0"/>
    <s v="GESTIÓN CONTRACTUAL"/>
    <s v="DIRECCIÓN DE GESTIÓN CORPORATIVA"/>
    <m/>
    <m/>
    <s v="Procesos"/>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s v="ND"/>
    <n v="1"/>
    <n v="1"/>
    <n v="1"/>
    <n v="1"/>
    <x v="8"/>
    <x v="8"/>
    <x v="2"/>
    <x v="0"/>
    <x v="0"/>
    <n v="1"/>
    <n v="1"/>
    <n v="1"/>
    <n v="1"/>
    <n v="0.94"/>
    <n v="1"/>
    <n v="1"/>
    <m/>
    <s v="Durante el primer trimestre se solicitaron por parte de las dependencias 78 solicitudes de contratación, se tramitaron 77 en su totalidad, salvo una sola solicitud que no se tramito por falta de documentación. "/>
    <s v="Durante el segundo trimestre se solicitaron por parte de las dependencias 9 solicitudes de contratación, se tramitaron en su totalidad._x000a_ _x000a_Fuente: _x000a_SECOP II_x000a_El Plan Anual de Adquisiciones - PAA 2018 Segundo Trimestre._x000a_a Programadas (119) Adjudicadas (84)_x000a_"/>
    <s v="Durante el transcurso de los 3 trimestre se solicitaron por parte de las dependencias 105 solicitudes de contratación, las cuales se tramitaron en su totalidad."/>
    <m/>
    <m/>
    <m/>
    <m/>
    <m/>
    <m/>
    <m/>
    <m/>
    <m/>
  </r>
  <r>
    <s v="GESTIÓN"/>
    <x v="48"/>
    <x v="0"/>
    <s v="PLANEACIÓN Y MEJORA CONTINUA"/>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s v="Eficacia"/>
    <s v="Contratista OAP"/>
    <s v="Contratista OAP"/>
    <s v="JEFE OAP"/>
    <n v="1"/>
    <s v="ND"/>
    <s v="CUMPLIDA"/>
    <m/>
    <m/>
    <x v="14"/>
    <x v="20"/>
    <x v="9"/>
    <x v="0"/>
    <x v="0"/>
    <m/>
    <m/>
    <m/>
    <m/>
    <m/>
    <m/>
    <m/>
    <m/>
    <s v="CUMPLIDA"/>
    <s v="CUMPIDA"/>
    <m/>
    <m/>
    <m/>
    <s v="Correo electrónico del 9 de julio "/>
    <m/>
    <m/>
    <s v="CREACIÓN"/>
    <s v="FINALIZADO POR CUMPLIMIENTO EN EL 2017"/>
    <m/>
    <m/>
  </r>
  <r>
    <s v="ACCIÓN"/>
    <x v="49"/>
    <x v="0"/>
    <s v="PLANEACIÓN Y MEJORA CONTINUA"/>
    <s v="OFICINA ASESORA DE PLANEACIÓN"/>
    <m/>
    <s v="Proyecto de Inversión 7502"/>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s v="Eficacia"/>
    <s v="Contratista OAP"/>
    <s v="Contratista OAP"/>
    <s v="JEFE OAP"/>
    <s v="ND"/>
    <s v="ND"/>
    <n v="0.4"/>
    <n v="1"/>
    <m/>
    <x v="8"/>
    <x v="16"/>
    <x v="11"/>
    <x v="0"/>
    <x v="0"/>
    <n v="0.15"/>
    <n v="0.05"/>
    <n v="0.15"/>
    <n v="0.05"/>
    <n v="0.15"/>
    <n v="0.05"/>
    <n v="0.1"/>
    <m/>
    <s v="En el trimestre se avanzó en la identificación de los elementos o insumos presentes en la SJD, que permiten identificar la arquitectura misional, el cumplimiento de su razón de ser, tales como como la normatividad asociada con la misión y las funciones de la tecnología y la información, se identificó el marco estratégico, los planes de acción, el Organigrama, las Funciones, Mapa de procesos, la documentación asociada a los procesos y procedimientos y se identificaron los grupos de interés vinculados con la misión y con el acceso a los medios tecnológicos que facilita la SJD. Se identificaron y priorizaron los procesos misionales y el direccionamiento de los planes y programas de la SJD."/>
    <s v="Esta meta presente un avance del 20% con corte al segundo trimestre de la vigencia. En cumplimiento de lo anterior, se propuso y desarrolló un modelo de revisión estratégica para la Secretaría Jurídica Distrital, como insumo para la construcción de una propuesta de ajuste al modelo actual de Arquitectura Empresarial."/>
    <s v="Se presenta el avance en el análisis de resultados de la revisión estratégica de la SJD, ajuste a la matriz Perfil de Oportunidades y Amenazas del_x000a_Medio (POAM), en la cual fueron estudiadas nueve (9) dependencias de la_x000a_entidad y establecidas tres categorías de factores de análisis externos:_x000a_generales, misionales y estratégicos. _x000a_Presentación del informe final de la revisión estratégica 2018 – Secretaría Jurídica Distrital, en el cual se relacionaron las actividades adelantadas y los objetivos, metodología, resultados y la relación de propuestas para incluir acciones y estrategias a desarrollar tanto en los planes de acción de la entidad como en la hoja de ruta de la Arquitectura Empresarial (componente misional), Mipg y Sistema de_x000a_Calidad, esto con el fin de superar las dificultades o brechas encontradas identificadas. Participación en las reuniones organizadas en la sede del grupo_x000a_INDUDATA sobre &quot;Recorrido al Diseño del SIISJD&quot;."/>
    <m/>
    <m/>
    <m/>
    <m/>
    <m/>
    <s v="CREACIÓN"/>
    <s v="VERSIÓN  1"/>
    <s v="ND"/>
    <s v="ND"/>
  </r>
  <r>
    <s v="GESTIÓN"/>
    <x v="50"/>
    <x v="2"/>
    <s v="GESTIÓN DE TIC"/>
    <s v="OFICINA DE TECNOLOGÍAS DE LA INFORMACIÓN Y LAS COMUNICACIONES "/>
    <m/>
    <s v="Plan de Gestión"/>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m/>
    <s v="N.A."/>
    <s v="ND"/>
    <s v="ND"/>
    <s v="Suma"/>
    <s v="Trimestral"/>
    <s v="Eficacia"/>
    <s v="Profesional Especializado"/>
    <s v="Profesional Especializado"/>
    <s v="Jefe Oficina TIC"/>
    <n v="0"/>
    <n v="0.1"/>
    <n v="0.4"/>
    <n v="0.25"/>
    <n v="0.25"/>
    <x v="6"/>
    <x v="26"/>
    <x v="30"/>
    <x v="0"/>
    <x v="0"/>
    <n v="0.05"/>
    <n v="0.08"/>
    <n v="0.08"/>
    <n v="0.09"/>
    <n v="0"/>
    <n v="0.13"/>
    <n v="0.08"/>
    <m/>
    <m/>
    <m/>
    <s v="En cuanto al correo electrónico se realizó la sincronización de la firma con los perfiles de usuario del directorio activo, se automatizó la tarea para que se realice todos los días a las 5:00 a.m. Con la implementación de Internet en la entidad, se solicitaron las pruebas de conmutación con el protocolo de comunicación ipv6, lo que arrojó como resultado, el cambio de Router por parte del proveedor en la primera semana de septiembre, en la última semana de septiembre se presenta degradación del servicio y se le solicita al proveedor la revisión y optimización del canal de internet de la sede principal. En cuanto al servicio de impresión se han atendido los soportes técnicos en relación con el funcionamiento de las impresiones en cuanto a configuración y cambio de toner de las impresoras._x000a_Se actualizó la Intranet de la entidad, implementando para ello la plataforma CMS Govimentum, que busca facilitar el uso, la implementación y la estandarización de las páginas web para la entidad a un mínimo costo, el cual facilita la gestión y mantenimiento del sitio brindando un servicio eficaz y eficiente en la publicación de información en la intranet._x000a_Los incidentes de soporte técnico son atendidos y clasificados por medio de la Herramienta de Soporte GLPI, resolviendo dudas, absolviendo consultas, solucionando inconvenientes, explicando la operatividad y realizando las pruebas respectivas, priorizando las soluciones del mismo en los tiempos establecidos para tal efecto y gestionar los incidentes reportados con el fin de tener el registro de una base de conocimiento."/>
    <m/>
    <m/>
    <m/>
    <m/>
    <m/>
    <s v="SE SOLICITA MODIFICACIÓN RAD 3-2017-4325, alineado con el indicador AVANCE EN LA ACTUALIZACIÓN DE LA INFRAESTRUCTURA HW SW COM"/>
    <m/>
    <m/>
    <m/>
  </r>
  <r>
    <s v="ACCIÓN"/>
    <x v="51"/>
    <x v="0"/>
    <s v="GESTION DOCUMENTAL"/>
    <s v="DIRECCIÓN DE GESTIÓN CORPORATIVA"/>
    <m/>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Creciente"/>
    <s v="Trimestral"/>
    <s v="Eficacia"/>
    <s v="Contratista"/>
    <s v="Contratista"/>
    <s v="Director (a) de Gestión Corporativa"/>
    <s v="ND"/>
    <s v="ND"/>
    <n v="0.3"/>
    <n v="0.8"/>
    <n v="1"/>
    <x v="8"/>
    <x v="16"/>
    <x v="31"/>
    <x v="0"/>
    <x v="0"/>
    <n v="0.02"/>
    <n v="0.05"/>
    <n v="0.15"/>
    <n v="0.3"/>
    <n v="0.02"/>
    <n v="0.01"/>
    <n v="0.03"/>
    <m/>
    <s v="Se vienen elaborando los documentos y formatos para formalizar los instrumentos archivísticos para la SJD, establecidos en el decreto 2609 de 2012: Procedimiento de Bancos Terminológicos, Procedimiento Guía de Servicios y Tramites Internos de la SJD, Procedimiento Levantamiento Información de Tablas de Retención Documental,  Modelo de Requisitos para Implementación del SGDEA - MOREQ, Formato de Tabla de Retención Documental,  y Formato Único de Inventario Documental FUID"/>
    <s v="Con corte al segundo trimestre de la vigencia:_x000a_Se reporta para los mese  _x000a_Abril - Mayo: Se elaboro el Estudio Previo para la Licitación de los Instrumentos Archivístcos con el Estudio de Mercado, el cual esta en proceso de revisión por parte del Archivo de Distrital._x000a_Se vienen elaborando los documentos y formatos para convalidar los instrumentos archivístcos para la SJD, establecidos en el decreto 2609 de 2012:_x000a_- Procedimiento de Bancos Terminológicos,_x000a_- Procedimiento Guía de Servicios y Tramites Internos de la SJD,_x000a_- Procedimiento Levantamiento Información de Tablas de Retención Documental,_x000a_- Modelo de Requisitos para Implementación del SGDEA - MOREQ,_x000a_- Formato de Tablas de Retención Documental,_x000a_- Formato Único de Inventario Documental FUID,_x000a_- Acompañamiento para realizar las encuestas respectvas a los funcionarios para_x000a_el levantamiento de información para construir los insumos de las TRD de Contratación, Financiera,_x000a_Oficina Asesora de Planeación, Oficina de Control Interno y Oficina de las Tecnologías, de la_x000a_Información y las Comunicaciones_x000a_- Tablas de Retención Documental versión 0 de OAP, TICS, OCI, DGC, TH, GC, GD, GF, GA, GAU,_x000a_IVC, PIJ, AD, DJ_x000a_Reporte Junio: Durante el mes de junio la revisión de los documentos reportados en el periodo anterior, son objeto de evaluación en el marco de la Directiva 001 de 2018 (IGA+10), Directiva que le permite a las entidades Distritales tener un acompañamiento durante la construcción de los instrumentos archivísticos._x000a_Acometida la revisión de los mismos esta Dirección procedió a reportar cero (0%) en el mes de junio, en virtud de la no ejecución de lo estableció en la programación mensualizada de la meta &quot;Implementar el 100% de las herramientas de gestión y administrativas&quot; Como quiera que el propósito del mes de junio era la convalidación de los instrumentos archivísticos ante el Archivo Distrital. "/>
    <s v="Para el tercer trimestre se reporta un avance de 3% . En el marco de la Directiva 001 de 2018 (IGA+10), Directiva que le permite a las entidades Distritales tener un acompañamiento durante la construcción de los instrumentos archivísticos, esta Dirección decidió reformular su plan de acción en virtud del cumplimiento de los compromisos suscritos con el Archivo Distrital._x000a__x000a_Para el 19 de septiembre se presento al comité interno de archivo la política de gestión documental la cual aprobada. Adicionalmente se tiene un avance en la elaboración del PGD  y se adelantaron las entrevistas para el levantamiento de información para las TRD. "/>
    <m/>
    <m/>
    <m/>
    <m/>
    <m/>
    <m/>
    <m/>
    <m/>
    <m/>
  </r>
  <r>
    <s v="ACCIÓN"/>
    <x v="52"/>
    <x v="0"/>
    <s v="GESTION ADMINISTRATIVA"/>
    <s v="DIRECCIÓN DE GESTIÓN CORPORATIVA"/>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s v="Eficacia"/>
    <m/>
    <m/>
    <m/>
    <s v="ND"/>
    <s v="ND"/>
    <n v="1"/>
    <n v="1"/>
    <n v="1"/>
    <x v="8"/>
    <x v="16"/>
    <x v="32"/>
    <x v="0"/>
    <x v="0"/>
    <n v="0"/>
    <n v="0.3"/>
    <n v="0.65"/>
    <n v="0.05"/>
    <n v="0"/>
    <n v="0.3"/>
    <n v="0.22"/>
    <m/>
    <s v="Se analiza el informe de inspección ergonómica de puestos de trabajo entregado por Positiva Compañía de Seguros, para establecer las necesidades de dotación ergonómica según las recomendaciones (Ver anexo 1)"/>
    <s v="Se elaboró el Estudio Previo para el “Suministro e instalación el mobiliario necesario para adecuar y dotar las instalaciones de la Secretaría Jurídica Distrital asignadas en el edificio municipal de la manzana Liévano”, el cual esta en proceso de revisión y en estudio de mercado  (Estudios previos adquisición mobiliario&quot;). De otra parte la Directora de Gestión Corporativa y su equipo de trabajo procedio a desarrollar la gestión necesaria para la adquisición de vehiculos, ya que la Secretaría Jurídica no cuenta con vehiculos de su propiedad para atender las necesidades transporte para fines misionales a los servidores de la Secretaría Juridica Distrital, lo anterior con la correspondiente aprobación de la Secretaría de Hacienda Distrital.  &quot;Justificación Vehiculos&quot;."/>
    <s v="Se revisaron los planos existentes entregados por la Secretaria General, con el fin de elaborar nuevos planos para la reubicación o readecuación de los espacios de las instalación y los puestos de trabajo requeridos por la Entidad. _x000a__x000a_Se presentaron dos (2) propuesta de reubicación y readecuación de los espacios para el número de puestos de trabajo solicitados por la Secretaría Jurídica Distrital, de acuerdo con el Organigrama de la Entidad. Dichas propuestas se sustentaran ante el Comité Directivo._x000a__x000a_La entidad adquirió vehículos para fines misionales y así dar atención a las necesidades de transporte de los servidores de la Secretaría Jurídica Distrital, lo anterior con la correspondiente aprobación de la Secretaría de Hacienda Distrital."/>
    <m/>
    <m/>
    <m/>
    <m/>
    <m/>
    <m/>
    <m/>
    <m/>
    <m/>
  </r>
  <r>
    <s v="GESTIÓN"/>
    <x v="53"/>
    <x v="0"/>
    <s v="GESTIÓN NORMATIVA Y CONCEPTUAL"/>
    <s v="DIRECCIÓN DISTRITAL DE DOCTRINA Y ASUNTOS NORMATIVOS"/>
    <s v="Plan de Gestión"/>
    <m/>
    <m/>
    <m/>
    <m/>
    <m/>
    <m/>
    <s v="Por definir"/>
    <s v="Por definir"/>
    <s v="Por definir"/>
    <s v="Por definir"/>
    <s v="Por definir"/>
    <s v="Por definir"/>
    <s v="Por definir"/>
    <s v="Suma"/>
    <m/>
    <m/>
    <m/>
    <m/>
    <m/>
    <s v="ND"/>
    <s v="ND"/>
    <n v="1"/>
    <m/>
    <m/>
    <x v="8"/>
    <x v="16"/>
    <x v="25"/>
    <x v="0"/>
    <x v="0"/>
    <n v="0.1"/>
    <n v="0.25"/>
    <n v="0.25"/>
    <n v="0.4"/>
    <n v="0.1"/>
    <n v="0.25"/>
    <n v="0.25"/>
    <m/>
    <s v="Durante el periodo se definió un primer borrador de metodología para desarrollar el espacio_x000a_de dialogo (10%), la cual está sujeta a los ajustes que resulten del proceso de diagnóstico_x000a_de necesidades y socialización con el equipo de la DDDAN en los meses de abril y mayo4_x000a_."/>
    <s v="Durante el periodo se diagnosticaron las necesidades y se definieron las tareas en el equipo_x000a_de la Dirección (5%) y se socializó la metodología para desarrollar el espacio de dialogo,_x000a_actividades estas realizadas en el Subcomité de Autocontrol del 27 de abril de 2018._x000a_Además, se desarrolló el primer espacio de diálogo, relacionado con los criterios para tener_x000a_en cuenta en la formulación del proyecto de Decreto de consolidación de las delegaciones_x000a_del Alcalde Mayor6."/>
    <s v="Esta meta presenta el avance propuesto para el trimestre dado que se llevaron a cabo las siguientes actividades:_x000a_- Presentación de proyectos de actos administrativos el 13 de julio de 2018. Cada uno de los profesionales (9) de la Dirección presentó una versión del proyecto._x000a_- Desarrollar espacio de diálogo el 28 de agosto de 2018._x000a_- Revisión de borradores de actos administrativos durante el mes de septiembre de 2018 que generó 3 actos administrativos trabajados en grupos."/>
    <m/>
    <m/>
    <m/>
    <m/>
    <m/>
    <s v="FALTA FICHA "/>
    <m/>
    <m/>
    <m/>
  </r>
  <r>
    <m/>
    <x v="54"/>
    <x v="1"/>
    <s v="GESTIÓN JURÍDICA DISTRITAL"/>
    <s v="DIRECCIÓN DISTRITAL DE POLÍTICA E INFORMÁTICA JURÍDICA"/>
    <s v="Plan de Gestión"/>
    <m/>
    <m/>
    <m/>
    <m/>
    <m/>
    <m/>
    <m/>
    <m/>
    <m/>
    <m/>
    <m/>
    <m/>
    <m/>
    <m/>
    <m/>
    <m/>
    <m/>
    <m/>
    <m/>
    <m/>
    <m/>
    <m/>
    <m/>
    <m/>
    <x v="10"/>
    <x v="15"/>
    <x v="5"/>
    <x v="0"/>
    <x v="0"/>
    <m/>
    <m/>
    <m/>
    <n v="1"/>
    <n v="0"/>
    <n v="0"/>
    <n v="0"/>
    <m/>
    <s v="Se tiene programada la ejecución de la meta para el cuarto trimestre de la vigencia no obstante se han ralizado algunas actividades como :  Remisión de la herramienta de adopción e implementación del Decreto que adopta el modelo, y del documento de prevención del daño antijurídico y revisión del plan de acción para la implementación del Modelo de Gerencia."/>
    <s v="Se vienen adelantando las siguientes actividades:_x000a_- Proyecto de Decreto Modelo de Gestión Jurídica Pública_x000a_- Elaboración de la Política de Prevención del Daño Antijurídico_x000a_- Realizar el seguimiento a la Dirección de Doctrina en la elaboración de estándar mínimo, para la emisión de Conceptos._x000a_- Realizar modelos estándar de matriz de riesgos, actas de liquidación y estudios previos. entre otras."/>
    <s v="Para el indicador Modelo de Gerencai Juridca adelantaron las siguientes actividades:_x000a_a. Expedición del Decreto 430 de 2018. Él cual puede ser consultado en el siguiente link:_x000a_http://www.alcaldiabogota.gov.co/sisjur/normas/Norma1.jsp?i=80062_x000a_b. Socialización del Modelo de Gestión Jurídica así:_x000a_- En 5 Subcomités de autocontrol de las dependencias de la Secretaría juridica_x000a_- En los comités intersectoriales de 7 sectores_x000a_-En el Seminario de Asuntos Disciplinarios (350 personas),_x000a_-En el Seminario Internacional de Gestión Jurídica Pública (520 personas)._x000a_c. Elaboración y expedición de la Resolución 088 de 2018, “Por la cual se expiden los_x000a_lineamientos para la revisión y trámite de los proyectos de actos administrativos y demás_x000a_documentos que debe suscribir, sancionar y/o expedir el Alcalde Mayor; así como el_x000a_procedimiento para determinar la vigencia de los decretos, resoluciones, directivas y_x000a_circulares del Alcalde Mayor”. Este acto puede consultarse en el siguiente link_x000a_http://www.alcaldiabogota.gov.co/sisjur/normas/Norma1.jsp?i=81071_x000a_c) Elaboración de proyecto de Resolución conjunta sobre la definición de los parámetros_x000a_para publicación de los actos y documentos administrativos en el Registro Distrital, la cual_x000a_al finalizar el trimestre se encontraba en trámite de firmas por parte de los Secretarios Jurídico_x000a_y General, a la fecha de este informe ya fue expedida y corresponde al número 440 de_x000a_2018. Este acto puede consultarse en el siguiente link http://www.alcaldiabogota.gov.co/sisjur/normas/Norma1.jsp?i=81163_x000a_d. Elaboración de Proyecto de Resolución acerca “Por la cual se establecen los parámetros_x000a_para la administración, seguridad y la gestón de la información jurídica a través de los Sistemas de_x000a_Información Jurídica”., a la fecha se encuentra en trámite de firma de la Secretaria."/>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r>
    <m/>
    <x v="55"/>
    <x v="4"/>
    <m/>
    <m/>
    <m/>
    <m/>
    <m/>
    <m/>
    <m/>
    <m/>
    <m/>
    <m/>
    <m/>
    <m/>
    <m/>
    <m/>
    <m/>
    <m/>
    <m/>
    <m/>
    <m/>
    <m/>
    <m/>
    <m/>
    <m/>
    <m/>
    <m/>
    <m/>
    <m/>
    <x v="10"/>
    <x v="15"/>
    <x v="17"/>
    <x v="0"/>
    <x v="0"/>
    <m/>
    <m/>
    <m/>
    <m/>
    <m/>
    <m/>
    <m/>
    <m/>
    <m/>
    <m/>
    <m/>
    <m/>
    <m/>
    <m/>
    <m/>
    <m/>
    <m/>
    <m/>
    <m/>
    <m/>
  </r>
</pivotCacheRecords>
</file>

<file path=xl/pivotCache/pivotCacheRecords4.xml><?xml version="1.0" encoding="utf-8"?>
<pivotCacheRecords xmlns="http://schemas.openxmlformats.org/spreadsheetml/2006/main" xmlns:r="http://schemas.openxmlformats.org/officeDocument/2006/relationships" count="73">
  <r>
    <x v="0"/>
    <x v="0"/>
    <s v="OPTIMIZACIÓN DE PROCESOS"/>
    <s v="GESTIÓN NORMATIVA Y CONCEPTUAL"/>
    <x v="0"/>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x v="0"/>
    <s v="Trimestral"/>
    <s v="Eficiencia"/>
    <s v="Secretaria de la DDDAN"/>
    <s v="Contratista de la DDDAN"/>
    <s v="Director(a) de la DDDAN"/>
    <n v="23"/>
    <n v="22.7"/>
    <n v="22.5"/>
    <n v="22.3"/>
    <n v="22"/>
    <n v="15"/>
    <n v="21.9"/>
    <n v="13.5"/>
    <m/>
    <m/>
    <n v="22.5"/>
    <n v="22.5"/>
    <n v="22.5"/>
    <n v="22.5"/>
    <n v="12"/>
    <n v="22.3"/>
    <n v="13.5"/>
    <m/>
    <s v="Durante el primer trimestre de 2018, se emitieron 6 conceptos jurídicos en un tiempo promedio de 12 días hábiles, el menor tiempo de respuesta fue de 7 días hábiles y el mayor tiempo de respuesta fue de 30 días hábiles. Logrando así mantener el tiempo promedio para la emisión de conceptos jurídicos_x000a_por debajo de la meta."/>
    <s v="Se emitieron conceptos jurídicos en un tiempo promedio de 22.3 días hábiles, disminuyendo el tiempo de respuesta el cual tiene como meta 22,5 días hábiles para la vigencia 2018. Estos conceptos se elaboraron con base en los siguientes temas:_x000a_ Elección de miembros del consejo de administración de la propiedad horizontal._x000a_ Manejo información contable convenios interadministrativos Fondo de Vigilancia y Seguridad de Bogotá en liquidación - Fondos de Desarrollo Local._x000a_ Aplicación ley de garantías._x000a_ Vigencias Política Pública Distrital de comunicación comunitaria adoptada mediante Decreto Distrital 150 de 2008._x000a_ Facultades del Alcalde Mayor para devolver las ternas de los Alcaldes Locales elaboradas por las Juntas Administradoras Locales._x000a_ Consulta relacionada con la reglamentación para las Fundaciones._x000a_ Elección y período de miembros de junta directiva de ESAL."/>
    <s v="Para el tercer trimestre de la vigencia 2018, se logro la disminución en el tiempo de emisión de conceptos juridicos alcanzando un promedio de 13,5 dias desarrollando actividades tales como: _x000a_- Presentación de borrador de guía para el análisis y trámite de requerimientos de la Dirección como anexo al procedimiento del proceso de gestión normativa y conceptual._x000a_- Seguimiento y monitoreo a los asuntos relativos al Concejo de Bogotá y al Congreso de la República._x000a_- Revisión de legalidad de actos administrativos, conceptos jurídicos, pronunciamientos sobre Proyectos de Acuerdo y de Ley."/>
    <m/>
    <m/>
    <m/>
    <m/>
    <m/>
    <s v="CREACIÓN"/>
    <s v="VERSIÓN  1"/>
    <s v="ND"/>
    <s v="ND"/>
    <m/>
  </r>
  <r>
    <x v="0"/>
    <x v="1"/>
    <s v="POSICIONAMIENTO COMO ENTE RECTOR"/>
    <s v="GESTIÓN JURÍDICA DISTRITAL"/>
    <x v="1"/>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x v="1"/>
    <s v="Trimestral"/>
    <s v="Eficacia"/>
    <s v="Profesional Universitario Grado 1"/>
    <s v="Profesional Universitario Grado 2"/>
    <s v="Director(a) Distirtal de Política e Informática Jurídica "/>
    <n v="2"/>
    <n v="5"/>
    <n v="6"/>
    <n v="5"/>
    <n v="2"/>
    <n v="2"/>
    <n v="5"/>
    <n v="3"/>
    <m/>
    <m/>
    <m/>
    <n v="2"/>
    <n v="2"/>
    <n v="2"/>
    <n v="0"/>
    <n v="2"/>
    <n v="1"/>
    <m/>
    <s v="No presenta retrasos, toda vez que la ejecución se realizará para el segundo trimestre de acuerdo con la programación establecida.  No obstante, se realizan avances tales como: el registro de informacion en los sistemas de informaciónb jurídica : SIPROJ y Régimen Legal, para facilitar la busqueda de información para la realización de los estudios jurídicos."/>
    <s v="Se dio cumplimiento a lo programado , con la emisión de dos estudios juridicos estudios jurídicos terminados y entregados , anunciados a continuación: _x000a_1. Manual de prevención y detección de la colusión en procesos de contratación estatal_x000a_2. Régimen Jurídico de la expropiación aplicable en el Distrito Capital."/>
    <s v="Para el tercer trimestre de la vigencia, se realizo el estudio &quot; Ocupación ilegal del Espacio Público – Vendedores Informales.&quot; logrando el cumplimiento parcial de lo programado. "/>
    <m/>
    <m/>
    <m/>
    <m/>
    <m/>
    <s v="CREACIÓN"/>
    <s v="VERSIÓN  1"/>
    <s v="ND"/>
    <s v="ND"/>
    <m/>
  </r>
  <r>
    <x v="0"/>
    <x v="2"/>
    <s v="MODERNIZACIÓN DE SISTEMAS DE INFORMACIÓN. "/>
    <s v="GESTIÓN DE TIC"/>
    <x v="2"/>
    <s v="Plan de Desarrollo"/>
    <m/>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x v="1"/>
    <s v="Anual"/>
    <s v="Eficacia"/>
    <s v="Profesional Especializado TIC"/>
    <s v="Profesional Especializado TIC"/>
    <s v="Jefe Oficina TIC"/>
    <n v="1"/>
    <n v="1"/>
    <n v="2"/>
    <n v="2"/>
    <n v="1"/>
    <n v="0.3"/>
    <n v="1.7"/>
    <n v="1"/>
    <m/>
    <m/>
    <n v="0"/>
    <n v="0"/>
    <n v="1"/>
    <n v="1"/>
    <n v="0"/>
    <n v="0"/>
    <n v="1"/>
    <m/>
    <s v="Se reportará los dos sistemas informáticos con diagnóstico o intervenidos en el segundo semestre de la vigencia"/>
    <s v="Para el segundo trimestre de la vigencia se vienen adelantando varias actividades, que se describen a continuación: Contratación de las Impresoras con la Orden de Compra No. 28672, alquilando catorce (14) Impresoras Multifuncionales B/ N y una (1) Impresora de color.                                                                                                                                       Se contrató Correo Electrónico Orden de Compra No. 15171, se adquirieron 200 buzones de Correo con capacidad ilimitada de Almacenamiento – Acceso a las Apps for Work para cada uno de ellos, además un servicio de respaldo información de los buzones y Soporte técnico Categoría 1 Plata pago por Horas. Se contrató el Hosting con la Orden de Compra No. 2851, se realizó la adquisición del servicio de Hosting para el Portal Web de la entidad. Se contrató el Canal de Internet con la Orden de Compra No. 28803, realizando la compra del servicio de conexión a Internet hasta el 31 de diciembre del 2018 requerido por la entidad, este proceso se llevó a cabo por la plataforma de Tienda Virtual del Estado Colombiano para las instalaciones de la Secretaría Jurídica Distrital y el punto de atención Cade CAD.                                                                                                                                                                                                      En cuanto a modernizar los Sistemas de Información Misionales y Administrativos de la SJD, se realizaron las siguientes actividades: Se realizó diagnóstico y afinamientos en las bases de datos de los sistemas administrativos con el objeto de optimizar el software en la infraestructura de la entidad. Se atendió y clasificó las solicitudes o requerimientos cuando se presenta la ocurrencia de mensajes de error no previstos durante las etapas de soporte y mantenimiento de los Sistemas Misionales, Administrativos por medio de la Herramienta de Soporte GLPI.                                                                                     En el proyecto de Análisis, Diseño de la solución del Sistema Integrado Jurídico y la documentación generada en el desarrollo del proyecto es la siguiente:_x000a_Se realizaron reuniones de validación de requerimientos con las diferentes Direcciones Misionales, para identificar que la información recogida por el contratista en la etapa de entendimiento fue clara y comprendió el funcionamientos actual de los procesos misionales que hacen parte del proyecto, con el objeto de documentar los requerimientos y las necesidades expresadas por los usuarios, la cual dio como resultado la culminación de la fase de análisis, con la entrega de los siguientes documentos: Documento de Actores, Matriz RACI y el Documento de Análisis con el cual se entrega el Documento de Análisis de la solución, Documentos de Requerimientos y Documentos de Casos de Uso y el proyecto se encuentra en fase de Diseño"/>
    <s v="Para este tercer trimestre se intevino el Sistema de Información de Personas Jurídicas –SIPEJ, en el cual se realizó un desarrollo dirigido al ciudadano con el objeto de validar la legalidad de las certificaciones, que se generan en la Dirección Distrital de Inspección, Vigilancia y Control de Entidades sin Ánimo de Lucro.Este desarrollo consistió en la mejora a las  solicitudes de  certificación, el sistema debe generar el certificado en formato PDF con un código de verificación único, el cual se encuentra en la parte inferior del certificado así: , este código queda guardado en el sistema para que una vez se cague el archivo, se pueda seleccionar el código y vincularlo a la certificación._x000a_Con este desarrollo para la Verificación de Certificados, el objetivo es garantizar las características de autenticidad, integridad y disponibilidad de las certificaciones expedidos por la Dirección Distrital de Inspección, Vigilancia y Control de Personas Jurídicas Sin Ánimo de Lucro, el cual pone a disposición de la ciudadanía una opción que le permite ver la representación digital de dichos documentos."/>
    <m/>
    <m/>
    <m/>
    <m/>
    <m/>
    <s v="CREACIÓN"/>
    <s v="VERSIÓN  1"/>
    <s v="ND"/>
    <s v="ND"/>
    <m/>
  </r>
  <r>
    <x v="0"/>
    <x v="3"/>
    <s v="POSICIONAMIENTO COMO ENTE RECTOR"/>
    <s v="GESTIÓN JURÍDICA DISTRITAL"/>
    <x v="1"/>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x v="1"/>
    <s v="Trimestral"/>
    <s v="Eficacia"/>
    <s v="Profesional Universitario Grado 1"/>
    <s v="Profesional Universitario Grado 1"/>
    <s v="Director(a) Distirtal de Política e Informática Jurídica "/>
    <n v="4"/>
    <n v="14"/>
    <n v="10"/>
    <n v="13"/>
    <n v="5"/>
    <n v="4"/>
    <n v="14"/>
    <n v="6"/>
    <m/>
    <m/>
    <m/>
    <n v="2"/>
    <n v="4"/>
    <n v="4"/>
    <n v="0"/>
    <n v="2"/>
    <n v="4"/>
    <m/>
    <s v="No presenta retrasos, toda vez que la ejecución se realizará para el segundo trimestre de acuerdo con la programación establecida. Se avanzó en la proyección y planeación de los eventos de orientación jurídica, tales como: la elaboración de estudio previos y prepliegos, publicación de los mismos en la plataforma SECOP II, y se proyectó por parte de la Dirección de Política la Circular que define los temas y fechas de los eventos de orientación jurídica."/>
    <s v="Se realizaron dos (2) Jornadas de Orientación Jurídica:_x000a_1. Ley de infraestructura - aspectos contractuales para la construcción en el distrito_x000a_2. Liquidación de contratos, convenios y tasación de perjuicios_x000a_"/>
    <s v="Se llevaron a cabo los eventos programados, denominados:_x000a_- Delitos contra la administración pública_x000a_- Habitante de calle y restablecimiento de derechos_x000a_- XV Seminario Internacional de Gerencia Jurídica Pública_x000a_- Medios de control en la Ley 1437 de 2011-Aspectos prácticos (respuestas)._x000a_"/>
    <m/>
    <m/>
    <m/>
    <m/>
    <m/>
    <s v="CREACIÓN"/>
    <s v="VERSIÓN  1"/>
    <s v="ND"/>
    <s v="ND"/>
    <m/>
  </r>
  <r>
    <x v="0"/>
    <x v="4"/>
    <s v="RESPALDO JURÍDICO QUE GENERA CONFIANZA. "/>
    <s v="INSPECCIÓN VIGILANCIA Y CONTROL ESAL"/>
    <x v="3"/>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x v="1"/>
    <s v="Mensual"/>
    <s v="Eficacia"/>
    <s v="Profesional Universitario Grado 18/ Contratista"/>
    <s v="Profesional Universitario Grado 18/ Contratista"/>
    <s v="Director(a) Distirtal de Inspección Vigilancia y Control de PJ Sin Ánimo de Lucro"/>
    <n v="400"/>
    <n v="600"/>
    <n v="800"/>
    <n v="800"/>
    <n v="400"/>
    <n v="402"/>
    <n v="663"/>
    <n v="819"/>
    <m/>
    <m/>
    <n v="0"/>
    <n v="250"/>
    <n v="300"/>
    <n v="250"/>
    <n v="0"/>
    <n v="385"/>
    <n v="434"/>
    <m/>
    <s v="No presenta retrasos, toda vez que la ejecución se realizará para el segundo trimestre de acuerdo con la programación establecida."/>
    <s v="Se realizó la jornada de orientación, cuyo tema fue “la sostenibilidad de las entidades sin ánimo de lucro”, la cual se desarrolló el día 26 de junio de 2018 en el Auditorio Huitaca en el horario de 7:30 am a 12:00 pm. Contó con la participación de 385 personas caracterizadas como Representantes de Entidades sin ánimo de lucro y ciudadanía en general"/>
    <s v="Durante el período se realizó la jornada de orientación sobre &quot;¿CÓMO ASEGURAR SU ESTADO TRIBUTARIO EN EL NUEVO REGIMEN FISCAL?&quot;, en el auditorio Huitaca de la Alcaldía Mayor de Bogotá D.C., dirigido por el Dr. Juan Carlos Jaramillo Díaz. la asistencia fue de un total de 434 personas, dando cumplimiento a la meta proyectada durante la presente vigencia. "/>
    <m/>
    <m/>
    <m/>
    <m/>
    <m/>
    <s v="CREACIÓN"/>
    <s v="VERSIÓN  1"/>
    <s v="ND"/>
    <s v="ND"/>
    <m/>
  </r>
  <r>
    <x v="0"/>
    <x v="5"/>
    <s v="POSICIONAMIENTO COMO ENTE RECTOR"/>
    <s v="INSPECCIÓN VIGILANCIA Y CONTROL ESAL"/>
    <x v="3"/>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x v="2"/>
    <s v="Se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n v="0.87"/>
    <n v="0.91300000000000003"/>
    <n v="0"/>
    <m/>
    <m/>
    <m/>
    <n v="0.87"/>
    <m/>
    <n v="0.87"/>
    <n v="0"/>
    <n v="0.95"/>
    <n v="0"/>
    <m/>
    <s v="Se suscribieron 9 contratos de prestación de servicios en el marco del proyecto de inversión 7501_x000a_1.Se expidió la circular 003 del 2018 por la cual se da orientaciones de carácter informativo y reporte de la correspondiente información financiera a las entidades distritales que ejercen la función de inspección, vigilancia y control de entidades sin ánimo de lucro domiciliadas en Bogotá, D.C._x000a_*Se realizó una mesa de trabajo con el grupo de financieros con el fin de unificar criterios_x000a_*Se identificaron las ESAL que reciben recursos publicos y se analizó información jurídica de las Entidades Sin Ánimo de Lucro, en el desarrollo de su objeto social, cumplimiento de obligaciones legales y estatutarias. _x000a_*Se realizaron visitas administrativas a las Esal que reciben aportes de entidades u organismos distritales y durante el periodo se efectuaron 5 visitas administrativas._x000a_*Se realizaron 755 gestiones en el SIPEJ con el animo de verificar el cumplimiento de las Esal_x000a_Aumento en la percepción de los servicios prestados dada la estandarización de la presentación de información, unificación de criterios del ejercicio de la función de inspección, vigilancia y control y verificación del cumplimiento del objeto social de las Esal._x000a_Miembros de entidades sin ánimo de lucro y/o ciudadanía en general"/>
    <s v="Se dio aplicación a la encuesta de percepción dirigida a la ciudadanía que usa los servicios en el punto de atención obteniendo un total 163 encuestas diligenciadas, de manera general se observa que el 95% califica los servicios de la Dirección como excelente y bueno."/>
    <s v="Para este trimestre no se tenia prevista la aplicación de la encuesta. "/>
    <m/>
    <m/>
    <m/>
    <m/>
    <m/>
    <s v="CREACIÓN"/>
    <s v="VERSIÓN  1"/>
    <s v="ND"/>
    <s v="ND"/>
    <m/>
  </r>
  <r>
    <x v="0"/>
    <x v="6"/>
    <s v="RESPALDO JURÍDICO QUE GENERA CONFIANZA. "/>
    <s v="GESTIÓN DISCIPLINARIA DISTRITAL"/>
    <x v="4"/>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x v="1"/>
    <s v="Trimestral"/>
    <s v="Eficacia"/>
    <s v="Profesional universitario grado15"/>
    <s v="Profesional universitario grado15 "/>
    <s v="Director (a) Distrital de Asuntos Disciplinarios"/>
    <n v="0"/>
    <n v="2"/>
    <n v="2"/>
    <n v="2"/>
    <n v="2"/>
    <n v="0"/>
    <n v="2"/>
    <n v="2"/>
    <m/>
    <m/>
    <n v="0"/>
    <n v="1"/>
    <n v="1"/>
    <n v="0"/>
    <n v="0"/>
    <n v="1"/>
    <n v="1"/>
    <m/>
    <s v="No presenta retrasos, toda vez que la ejecución se realizará para el segundo trimestre de acuerdo con la programación establecida. En el primer trimestre del año se ha realizado el levantamiento de los insumos para la construcción de las directrices en materia de política pública."/>
    <s v="En el segundo trimestre del año se formuló la directiva denominada &quot; Directriz para precisar que conductas son consideradas como actos de corrupción para facilitar su adecuación típica en materia disciplinaria &quot;, realizando el proceso de socialización a los 15 miembros del Comité Distrital de Asuntos Disciplinarios y posterior a la revisión de la Dirección de Doctrina y normativa de la SJD._x000a_El día 13 de junio el Comité Distrital de Asuntos Disciplinarios Aprobó el proyecto de directiva"/>
    <s v="En el tercer trimestre del año se formuló la directiva denominada &quot; Directriz para el trámite de la ejecución y cobro persuasivo de sanciones disciplinarias de caracter pecuniario &quot;, realizando el proceso de socialización a los 15 miembros del Comité Distrital de Asuntos Disciplinarios y posterior a la revisión de la Dirección de Doctrina y normativa de la SJD._x000a_El día 17 de septiembre de manera virtual el Comité Distrital de Asuntos Disciplinarios Aprobó el proyecto de directiva"/>
    <m/>
    <m/>
    <m/>
    <m/>
    <m/>
    <s v="CREACIÓN"/>
    <s v="VERSIÓN  1"/>
    <s v="ND"/>
    <s v="ND"/>
    <m/>
  </r>
  <r>
    <x v="0"/>
    <x v="7"/>
    <s v="POSICIONAMIENTO COMO ENTE RECTOR"/>
    <s v="GESTIÓN DISCIPLINARIA DISTRITAL"/>
    <x v="4"/>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x v="1"/>
    <s v="Trimestral"/>
    <s v="Eficacia"/>
    <s v="Profesional universitario grado15"/>
    <s v="Profesional universitario grado15"/>
    <s v="Director (a) Distrital de Asuntos Disciplinarios"/>
    <n v="0"/>
    <n v="2000"/>
    <n v="4000"/>
    <n v="4000"/>
    <n v="2000"/>
    <n v="0"/>
    <n v="2426"/>
    <n v="3803"/>
    <m/>
    <m/>
    <n v="0"/>
    <n v="750"/>
    <n v="1750"/>
    <n v="1500"/>
    <n v="0"/>
    <n v="865"/>
    <n v="2938"/>
    <m/>
    <s v="No presenta retrasos, toda vez que la ejecución se realizará para el segundo trimestre de acuerdo con la programación establecida. "/>
    <s v="En el segundo trimestre del año se orientaron a 865 servidores públicos y particulares que ejercen funciones públicas, en materia de responsabilidad disciplinaria conforme a lo solicitado por cada entidad."/>
    <s v="En el tercer trimestre del año se orientaron a 2938 servidores públicos y particulares que ejercen funciones públicas, en materia de responsabilidad disciplinaria conforme a lo solicitado por cada entidad, mejorando el conocimiento en responsabilidad disciplinaria de los servidores públicos del Distrito Capital para la mitigación de las conductas disciplinarias."/>
    <m/>
    <m/>
    <m/>
    <m/>
    <m/>
    <s v="CREACIÓN"/>
    <s v="VERSIÓN  1"/>
    <s v="ND"/>
    <s v="ND"/>
    <m/>
  </r>
  <r>
    <x v="0"/>
    <x v="8"/>
    <s v="POSICIONAMIENTO COMO ENTE RECTOR"/>
    <s v="GESTIÓN DISCIPLINARIA DISTRITAL"/>
    <x v="4"/>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x v="1"/>
    <s v="Trimestral"/>
    <s v="Eficacia"/>
    <s v="Profesional universitario grado15"/>
    <s v="Profesional universitario grado15"/>
    <s v="Director (a) Distrital de Asuntos Disciplinarios"/>
    <n v="1"/>
    <n v="1"/>
    <n v="2"/>
    <n v="1"/>
    <n v="0"/>
    <n v="1"/>
    <n v="1"/>
    <n v="2"/>
    <m/>
    <m/>
    <n v="0"/>
    <n v="1"/>
    <n v="1"/>
    <n v="0"/>
    <n v="0"/>
    <n v="0"/>
    <n v="2"/>
    <m/>
    <s v="No presenta retrasos, toda vez que la ejecución se realizará para el segundo trimestre de acuerdo con la programación establecida. En el primer trimestre del año se realizó la etapa precontractual para llevar a cabo la actividad."/>
    <s v="En el segundo trimestre del año se realizó la etapa contractual con el acompañamiento y apoyo de la Dirección de gestión corporativa, en ejecución del contrato No. 088-2018 se está adelantando de manera mancomunada con el contratista Douglas Trade S.A.S, los términos, características y demás detalles para el desarrollo de las capacitaciones que se van a desarrollar en el tercer trimestre del año. De igual manera se está realizando la convocatoria y divulgación de la capacitación por medio de la circular 03 a todas las entidades del Distrito Capital"/>
    <s v="Durante el tercer trimestre se llevaron a cabo dos eventos: _x000a_- El 24 de julio se realizo la capacitación de Régimen Probatorio en las aulas Barule teniendo un aforo de 97 Personas._x000a_- El 19 y 20 de septiembre la Dirección Distrital de Asuntos Discipliarios desarrollo el VI Encuentro Nacional de Operadores Disciplinarios contando con la participación de 13 conferencistas nacionales e internacionales expertos en la rama del Derecho disicplinario, asistiendo al evento 300 Operadores y sustanciadores disciplinarios, este evneto se realizó en el auditorio Huitaca ubicado en la Alcaldia Mayor de Bogotá"/>
    <m/>
    <m/>
    <m/>
    <m/>
    <m/>
    <s v="CREACIÓN"/>
    <s v="VERSIÓN  1"/>
    <s v="ND"/>
    <s v="ND"/>
    <m/>
  </r>
  <r>
    <x v="1"/>
    <x v="9"/>
    <s v="OPTIMIZACIÓN DE PROCESOS"/>
    <s v="ATENCIÓN A LA CIUDADANÍA"/>
    <x v="5"/>
    <m/>
    <m/>
    <s v="Procesos"/>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x v="3"/>
    <s v="Trimestral"/>
    <s v="Eficiencia"/>
    <s v="Técnico "/>
    <s v="Profesional Especializado"/>
    <s v="Director (a) de Gestión Corporativa"/>
    <s v="ND"/>
    <n v="1"/>
    <n v="1"/>
    <n v="1"/>
    <n v="1"/>
    <s v="ND"/>
    <n v="1"/>
    <n v="1"/>
    <m/>
    <m/>
    <n v="1"/>
    <n v="1"/>
    <n v="1"/>
    <n v="1"/>
    <n v="1"/>
    <n v="1"/>
    <n v="1"/>
    <m/>
    <s v="Publicación oportuna en la página web de los informes de PQRS, con los respectivos análisis y conclusiones Iniciación del proceso de cualificación en el proceso de atención a la ciudadanía para 15 servidores de la Secretaría Jurídica Distrital Revisión del portafolio de bienes y servicios (pendiente publicación) Inicio del proyecto piloto para la puesta en marcha del punto de atención a la ciudadanía en el Supercade de la Cra 30 a partir del 2 de mayo de 2018 Inclusión en el Plan de Incentivos 2018, del sistema para destacar el desempeño de los servidores con relación al servicio prestado a la ciudadanía Actualización permanente de la página web de la SJD con el directorio de servidores y contratistas Publicación oportuna del informe de PQRS a la Veeduría Distrital"/>
    <s v="Correspondiente al segundo trimestre de 2018, se público en la pagina WEB los informes de PQRS con los respectivos análisis y conclusiones. En cumplimiento del Decreto 531 de 2000 .Se evidencia el el 100% de los requerimientos presentados por la ciudadania se registraron en el Sistema. "/>
    <s v="Para el tercer trimestre se reporta el cumplimiento en la asignación de requerimientos a traves del SDQS ,  el canal WEB es el más usado por la ciudadanía para interactuar con la Secretaría Jurídica Distrital, seguido por el canal ESCRITO,  el canal E-MAIL y  El Canal TELEFÓNICO, siendo los medios más utilizados para incluir peticiones ciudadanas en el mes de septiembre de 2018.  _x000a__x000a_En cumplimiento del Decreto 531 de 2010, se evidencia que el 100% de los requerimientos presentados por la ciudadanía se registraron en el Sistema."/>
    <m/>
    <m/>
    <m/>
    <m/>
    <m/>
    <m/>
    <m/>
    <m/>
    <m/>
    <m/>
  </r>
  <r>
    <x v="1"/>
    <x v="10"/>
    <s v="POSICIONAMIENTO COMO ENTE RECTOR"/>
    <s v="INSPECCIÓN VIGILANCIA Y CONTROL ESAL"/>
    <x v="3"/>
    <s v="Plan de Gestión"/>
    <m/>
    <m/>
    <m/>
    <s v="Porcentaje de avance del documento técnico para la formulación de política de IVC en el distrito capital"/>
    <s v="Documento Técnico"/>
    <s v="pendiente"/>
    <m/>
    <m/>
    <m/>
    <m/>
    <m/>
    <s v="ND"/>
    <s v="ND"/>
    <x v="2"/>
    <s v="Trimestral"/>
    <s v="Eficacia"/>
    <m/>
    <m/>
    <m/>
    <s v="ND"/>
    <n v="0.3"/>
    <n v="0.6"/>
    <n v="1"/>
    <m/>
    <s v="ND"/>
    <n v="0.3"/>
    <n v="0.49"/>
    <m/>
    <m/>
    <n v="0.3"/>
    <n v="0.1"/>
    <n v="0.1"/>
    <n v="0.1"/>
    <n v="0.3"/>
    <n v="0.1"/>
    <n v="0.09"/>
    <m/>
    <s v="Se estableció la metodología para recolectar información primaria que de cuenta de la problemática, la aplicación de encuestas a las entidades sin ánimo de lucro y ciudadanía en general y la realización de mesas de trabajo con las entidades definidas como actores.   /     Se realizó durante el mes de marzo una mesas de trabajo con la Secretaría de Educación con el fin de establecer la metodología de trabajo a seguir"/>
    <s v="Se efectuaron diferentes mesas de trabajo con las cuales se avanzó en la recolección de información, Durante el mes de abril se realizaron tres (3) mesas de trabajo con la Secretaría de Ambiente, Secretaría de Salud y Secretaría de Cultura, Recreación y Deporte a fin de socializar la metodología de participación en la construcción del documento técnico, obteniendo una respuesta favorable, producto de las cuales se delegaron representantes que apoyaron el desarrollo de las mesas de trabajo programadas. Adicionalmente, con la colaboración de la Secretaría de Planeación Distrital, se efectuó el taller sobre la formulación de políticas públicas en el marco de la Guía Metodológica, que tuvo la participación de los delegados de las cuatro (4) Secretarías y funcionarios de la Secretaría Jurídica."/>
    <s v="Para el trimestre presenta una ejecución parcial según las actividades programadas, dado que se inició la aplicación de la encuesta, la cual, se remitió a los correos electrónicos de las entidades sin ánimo de lucro, que se encuentran en estado activo en Cámara de Comercio de Bogotá; así mismo, se solicitó a las Secretarías de Educación y de Salud, remitieran la encuesta a las ESAL sobre las cuales realizan la función de registro. Se evaluó la necesidad de ampliar en período de aplicación de la encuesta, toda vez que es importante tener una mayor participación de las entidades sin ánimo de lucro, del sector educativo y salud."/>
    <m/>
    <m/>
    <m/>
    <m/>
    <m/>
    <s v="FALTA FICHA "/>
    <m/>
    <m/>
    <m/>
    <m/>
  </r>
  <r>
    <x v="1"/>
    <x v="11"/>
    <s v="RESPALDO JURÍDICO QUE GENERA CONFIANZA. "/>
    <s v="INSPECCIÓN VIGILANCIA Y CONTROL ESAL"/>
    <x v="3"/>
    <s v="Plan de Gestión"/>
    <m/>
    <m/>
    <m/>
    <s v="Porcentaje de avance en el fortalecmiento de un canal  de comunicaciónque optimice la atención a la ciudadanía"/>
    <m/>
    <m/>
    <m/>
    <m/>
    <m/>
    <m/>
    <m/>
    <m/>
    <m/>
    <x v="1"/>
    <s v="Trimestral"/>
    <s v="Eficacia"/>
    <m/>
    <m/>
    <m/>
    <s v="ND"/>
    <n v="1"/>
    <s v="CUMPLIDA"/>
    <m/>
    <m/>
    <s v="ND"/>
    <n v="1"/>
    <s v="CUMPLIDA"/>
    <m/>
    <m/>
    <m/>
    <m/>
    <m/>
    <m/>
    <m/>
    <m/>
    <m/>
    <m/>
    <s v="CUMPLIDA"/>
    <s v="CUMPLIDA"/>
    <s v="CUMPLIDA"/>
    <s v="CUMPLIDA"/>
    <m/>
    <m/>
    <m/>
    <m/>
    <s v="FALTA FICHA "/>
    <m/>
    <m/>
    <m/>
    <s v="FINALIZADA"/>
  </r>
  <r>
    <x v="1"/>
    <x v="12"/>
    <s v="MODERNIZACIÓN DE SISTEMAS DE INFORMACIÓN. "/>
    <s v="GESTIÓN DE TIC"/>
    <x v="2"/>
    <m/>
    <s v="Plan de Gestión"/>
    <m/>
    <m/>
    <s v="Porcentaje de avance en la actualización del software administrativo y misional"/>
    <s v="% de actualización"/>
    <m/>
    <m/>
    <m/>
    <m/>
    <m/>
    <m/>
    <m/>
    <m/>
    <x v="1"/>
    <s v="Trimestral"/>
    <s v="Eficacia"/>
    <s v="por definir"/>
    <s v="por definir"/>
    <s v="Jefe Oficina TIC"/>
    <n v="0"/>
    <n v="0.35"/>
    <n v="0.35"/>
    <n v="0.3"/>
    <n v="0"/>
    <n v="0"/>
    <n v="0.35"/>
    <n v="0.54999999999999993"/>
    <m/>
    <m/>
    <n v="0.15"/>
    <n v="0.3"/>
    <n v="0.1"/>
    <n v="0.1"/>
    <n v="0.15"/>
    <n v="0.3"/>
    <n v="0.1"/>
    <m/>
    <m/>
    <s v="Se atendió y clasificó las solicitudes de los incidentes y requerimientos cuando se presenta la ocurrencia de mensajes de error no previstos durante las etapas de soporte y mantenimiento de los Sistemas Misionales, Administrativos por medio de la Herramienta de Soporte GLPI, resolviendo dudas, absolviendo consultas, solucionando inconvenientes, explicando la operatividad y realizando las pruebas respectivas, de tal forma que facilite la identificación de mantenimiento de los componentes requeridos, priorizando las soluciones del mismo en los tiempos establecidos para tal efecto y gestionar los incidentes reportadas con el fin de tener el registro de una base de conocimiento para los sistemas misionales y administrativos de la entidad. Por otra parte, se realizó una mesa de trabajo con los ingenieros Ingeniero Edgar Ovalle y los ingenieros que soportan los sistemas administrativos, para realizar un diagnóstico y afinamientos en la plataforma de bases de datos Oracle de la entidad, con el objeto de optimizar el software administrativo."/>
    <s v="para el tercer trimestre se atendió y clasificó las solicitudes de los incidentes y requerimientos cuando se presenta la ocurrencia de mensajes de error no previstos durante las etapas de soporte y mantenimiento de los Sistemas Misionales, Administrativos, así como los incidentes de soporte técnico por medio de la Herramienta de Soporte GLPI, resolviendo dudas, absolviendo consultas, solucionando inconvenientes, explicando la operatividad y realizando las pruebas respectivas, de tal forma que facilite la identificación de mantenimiento de los componentes requeridos, priorizando las soluciones del mismo en los tiempos establecidos para tal efecto y gestionar los incidentes reportadas con el fin de tener el registro de una base de conocimiento para los sistemas misionales y administrativos de la entidad. Por otra parte, se han venido realizando reuniones conjuntas con la Secretaria de Hacienda, para realizar el análisis, diseño y desarrollo de la nueva metodología de Contingente Judicial."/>
    <m/>
    <m/>
    <m/>
    <m/>
    <m/>
    <s v="FALTA FICHA "/>
    <m/>
    <m/>
    <m/>
    <m/>
  </r>
  <r>
    <x v="1"/>
    <x v="13"/>
    <s v="OPTIMIZACIÓN DE PROCESOS"/>
    <s v="GESTIÓN DISCIPLINARIA DISTRITAL"/>
    <x v="4"/>
    <s v="Plan de Gestión"/>
    <s v="Procesos"/>
    <m/>
    <m/>
    <s v="Porcentaje de avance en la implementación de la herramienta de seguimiento y control a coNDuctas con mayor incidencia disiciplinaria"/>
    <s v="Herramienta de seguimiento y control"/>
    <m/>
    <m/>
    <m/>
    <m/>
    <m/>
    <m/>
    <m/>
    <m/>
    <x v="1"/>
    <s v="Trimestral"/>
    <s v="Eficacia"/>
    <s v="Profesional universitario grado15"/>
    <s v="Profesional universitario grado15"/>
    <s v="Director (a) Distrital de Asuntos Disciplinarios"/>
    <s v="ND"/>
    <n v="0.6"/>
    <n v="0.4"/>
    <m/>
    <m/>
    <s v="ND"/>
    <n v="0.6"/>
    <n v="0.30000000000000004"/>
    <m/>
    <m/>
    <n v="0.1"/>
    <n v="0.1"/>
    <n v="0.1"/>
    <n v="0.1"/>
    <n v="0.1"/>
    <n v="0.1"/>
    <n v="0.1"/>
    <m/>
    <s v="En el primer trimestre del año en curso la DDAD realizó 11 visitas a las oficinas de control interno disciplinario o las que cumplan sus funciones de las siguientes entidades: Secretaría Distrital de Salud, Instituto Distrital de la Participación y Acción Comunal IDPAC, Secretaría Distrital de Movilidad, Secretaría Distrital de Seguridad, Conviviencia y Justicia, UAE de Rehabilitación y Mantenimiento Vial UAERMV, UAE de Catastro Distrital UAECD, Bomberos, Secretaría Distrital de Planeación, Fondo de Prestaciones Económicas, cesantías y Pensiones FONCEP, Empresa de Transporte del Tercer Milenio Trasmilenio S.A, Secretaría Distrital del Hábitat. "/>
    <s v="En el segundo trimestre del año en curso la DDAD realizó 10 visitas a las oficinas de control interno disciplinario o las que cumplan sus funciones de las siguientes entidades: Instituto para la Economía Social -IPES-, Orquesta Filarmónica de Bogotá -OFB-, Jardín Botánico Jose Celestino Mutis -JBB-, Instituto Distrital de Desarrollo y Deporte -IDRD-, Caja de Vivienda Popular, Instituto para la Protección de la niñez y la juventud -IDIPRON- Instituto Desarrollo Urbano -IDU-, Instituto para la Investigación Educativa y el Desarrollo Pedagógico -IDEP-, Instituto Distrital de Turismo -IDT-, Unidad Administrativa Especial de Servicios Públicos UAESP"/>
    <s v="En el Tercer trimestre del año en curso la DDAD realizó 10 visitas a las oficinas de control interno disciplinario o las que cumplan sus funciones de las siguientes entidades: Fundación Gilberto Alzate Avendaño, Instituto Distrital de las Artes, Instituto Distrital de Patrimonio Culturas, IDIGER, Subred Sur Occidente, Servicio Civil Distrital, Loteria de Bogotá, Empresa Metro, IDPYBA, Subred Norte. En las visitas se realizó la implementanción de la herramienta de seguimiento y control de las directivas en materia disciplinaria, evidenciando el interes por parte de las diferentes entidades visitadas en el buen uso y desarrollo de las directivas al interior de cada entidad,  de igual manera construir estrategias para el desarrollo de un trabajo articulado entre las OCID con la DDAD."/>
    <m/>
    <m/>
    <m/>
    <m/>
    <m/>
    <s v="FALTA FICHA "/>
    <m/>
    <m/>
    <m/>
    <m/>
  </r>
  <r>
    <x v="1"/>
    <x v="14"/>
    <s v="OPTIMIZACIÓN DE PROCESOS"/>
    <s v="GESTIÓN NORMATIVA Y CONCEPTUAL"/>
    <x v="0"/>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x v="1"/>
    <m/>
    <m/>
    <m/>
    <m/>
    <m/>
    <s v="ND"/>
    <n v="1"/>
    <s v="CUMPLIDA"/>
    <m/>
    <m/>
    <s v="ND"/>
    <n v="1"/>
    <s v="CUMPLIDA"/>
    <m/>
    <m/>
    <m/>
    <m/>
    <m/>
    <m/>
    <m/>
    <m/>
    <m/>
    <m/>
    <m/>
    <m/>
    <m/>
    <m/>
    <m/>
    <m/>
    <m/>
    <m/>
    <s v="FALTA FICHA "/>
    <m/>
    <m/>
    <m/>
    <m/>
  </r>
  <r>
    <x v="1"/>
    <x v="15"/>
    <s v="POSICIONAMIENTO COMO ENTE RECTOR"/>
    <s v="GESTIÓN DE LAS COMUNICACIONES"/>
    <x v="6"/>
    <m/>
    <m/>
    <s v="Plan de Gestión"/>
    <s v="Plan de Gestión"/>
    <s v="Porcentaje de avance del Plan de Comunicaciones de la Secretaría Jurídica Distrital"/>
    <s v="Acciones"/>
    <s v="Acciones ejecutadas en el periodo"/>
    <s v="Total acciones programdas en el Plan de la vigencia"/>
    <s v="Son las acciones programadas y cumplidas del Plan de Comunicaciones"/>
    <s v="Acciones programadas y aprobadas necesarias para llevar a cabo el plan de Comunicaciones"/>
    <s v="Plan de Comunicaciones / Informes de gestión"/>
    <s v="Plan de Comunicaciones / Informes de gestión"/>
    <s v="ND"/>
    <s v="ND"/>
    <x v="3"/>
    <s v="Trimestral"/>
    <s v="Eficacia"/>
    <s v="Profesional Universitario Grado 18"/>
    <s v="Profesional Universitario Grado 18"/>
    <s v="Asesor (a) Despacho"/>
    <s v="ND"/>
    <n v="1"/>
    <n v="1"/>
    <n v="1"/>
    <n v="1"/>
    <s v="ND"/>
    <n v="1"/>
    <n v="0.75"/>
    <m/>
    <m/>
    <n v="0.25"/>
    <n v="0.25"/>
    <n v="0.25"/>
    <n v="0.25"/>
    <n v="0.25"/>
    <n v="0.25"/>
    <n v="0.25"/>
    <m/>
    <s v="1. Se realizaron estrategias comunicativas externas con el fin de contribuir a divulgar y posicionar ante la opinión pública a la Secretaría Jurídica Distrital como la máxima autoridad en materia jurídica en Bogotá._x000a__x000a_2. Generación de acciones estratégicas en redes sociales que permitan informar a la opinión pública sobre las actividades de la Secretaría Jurídica Distrital._x000a__x000a_3. Se realizo la seleccion del material de interes, difundido por los medios de comunicación para el conocimiento de la Secretaria Jurídica Distrital, Dalila Hernández Corzo, y la entidad."/>
    <s v="Se divulga información de interés para la opinión pública, respecto de la gestión de la Entidad ante los medios de comunicación y ciudadanía en general. Para el segundo trimestre de la vigencia, mediante la página www.secretariajuridica.gov.co y el twitter juridicadistri ,   la ciudadanía en general, servidores públicos y partes interesadas, tienen la oportunidad de obtener información en diferentes temas:_x000a_ 10 Actualizaciones en normatividad jurídica para el Distrito – Política e Informática Jurídica._x000a_ Día de la familia._x000a_ Fallo niega demanda que pretendía quitar derechos salariales a funcionarios del Distrito._x000a_ Investigación a dos entidades sin ánimo de lucro por desviación de su objeto social._x000a_ Dirección de Asuntos Disciplinarios superó meta del segundo trimestre en orientación a servidores públicos._x000a_ Secretaría Jurídica Distrital comprometida con la defensa del régimen salariales de los servidores del Distrito._x000a_ Se incrementan los controles a entidades sin ánimo de lucro._x000a_ Ahorros representativos de la Bogotá Jurídica._x000a_ Distrito dará mayor puntaje a licitantes con trabajadores en situación de discapacidad._x000a_ Estrategias para la Implementación del Modelo Integrado de Planeación y Gestión – MIPG._x000a_ |Portafolio de Bienes y Servicios – Secretaria Jurídica Distrital."/>
    <s v="Para el tercer trimestre se logro el cumplimiento de lo programado frente alas siguientes actividades:_x000a_* Asesorar a las áreas en el desarrollo logístico de eventos._x000a_* Coordinación logística para la puesta en escena del evento._x000a_* Hacer seguimiento al desarrollo previsto en la agenda de cada evento._x000a__x000a_*Gestionar entrevistas con los medios masivos de comunicación locales y nacionales y programar y atender ruedas de prensa._x000a__x000a_*Promover la articulación entre dependencias y apoyar el fortalecimiento de la excelencia como factor clave en la cultura organizacional."/>
    <m/>
    <m/>
    <m/>
    <m/>
    <m/>
    <m/>
    <m/>
    <m/>
    <m/>
    <m/>
  </r>
  <r>
    <x v="1"/>
    <x v="16"/>
    <s v="OPTIMIZACIÓN DE PROCESOS"/>
    <s v="PLANEACIÓN Y MEJORA CONTINUA"/>
    <x v="7"/>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x v="2"/>
    <s v="Trimestral"/>
    <s v="Eficacia"/>
    <m/>
    <m/>
    <m/>
    <s v="ND"/>
    <n v="0.3"/>
    <n v="0.7"/>
    <m/>
    <m/>
    <s v="ND"/>
    <n v="0.3"/>
    <n v="0.65"/>
    <m/>
    <m/>
    <n v="0.15"/>
    <n v="0.25"/>
    <n v="0.25"/>
    <n v="0.35"/>
    <n v="0.15"/>
    <n v="0.25"/>
    <n v="0.25"/>
    <m/>
    <m/>
    <s v="Se adelantaron varias actividades que apuntan a la mejores practicas de la gestión institucional de la SJD : _x000a_- Divulgación de piezas comunicacionales que evidencian logros y resultados alcanzados por la entidad._x000a_- Divulgación de videos en donde se presentan los Bienes y Servicios de la Entidad. _x000a_- Seguimiento al cumplimiento de actividades del PAAC de la Secretaría Jurídica Distrital, a partir de la revisión constante a las actividades de responsabilidad de la Oficina Asesora de Planeación para desarrollar en el mes de junio de 2018.._x000a_- Se efectuó retroalimentación a las diferentes áreas responsables de los temas, se consolidó y se divulgó el primer seguimiento del Plan Anticorrupción y de Atención al Ciudadano 2018._x000a_- Ley de Transparencia: publicación de documentos del sistema integrado de gestión en la intranet, noticias y otros documentos en la página web, de acuerdo de los requisitos de la ley de transparencia y las necesidades de la Oficina Asesora de Planeación._x000a_-Liderado por la Oficina Asesora de Planeación, se consolida el Portafolio de Bienes y Servicios de la Secretaría Jurídica Distrital._x000a_- Participación en : Política Pública LGBTI, Política Pública de Discapacidad, Plan Estadístico de Bogotá, Política Pública Distrital de Transparencia, Integridad y no Tolerancia con la Corrupción, Plan Institucional de Gestión Ambiental –PIGA. "/>
    <s v="Se presenta el avance de la meta con la realización de las siguientes actividades:_x000a_- Aplicativo Smart: administración general y de los módulos de Producto No Conforme y Gestión Ambiental. Reportes de las incidencias presentadas, ante la empresa ITS. Consolidación y presentación de propuestas de reporteadores. Seguimiento al plan de transición mediante la gestión con administradores de módulos. Parametrización del módulo de Producto No Conforme. Gestión para ambiente de pruebas con el servidor de la Secretaría Jurídica Distrital. Consolidación y presentación de propuestas para mejoras al aplicativo mediante mantenimiento evolutivo.  _x000a_- Plan Anticorrupción y de Atención al Ciudadano – PAAC: solicitud de resultados obtenidos en el segundo cuatrimestre de la vigencia, respecto al avance en la programación y las respectivas evidencias. Se efectúa seguimiento y retroalimentación a los responsables de actividades dentro del PAAC. Seguimiento constante a las actividades a cargo de la Oficina Asesora de Planeación. _x000a_- Medición del Índice de Transparencia de Bogotá: participación en talleres de la Veeduría Distrital, en representación de la Secretaría Jurídica Distrital. Ley de Transparencia: actualización de la página web conforme a los lineamientos de la norma. Se inició valoración del componente de visibilidad del Índice de Transparencia y se llevó a cabo la revisión de los documentos del Índice de Información Clasificada y Reservada y Esquema de publicación. _x000a_- Gestión contractual: se terminó la elaboración de los estudios previos, análisis de sector y solicitud de contratación de los servicios para realizar pre-auditoria y auditoria al Sistema de Gestión de Calidad de la entidad para otorgamiento de certificación bajo la Norma Técnica Colombiana NTC-ISO 9001:2015. _x000a_- Revisión de informes de los contratistas de la Oficina Asesora de Planeación._x000a_- Se adelanta la gestión para el proceso de selección de mínima cuantía “Adquirir elementos de apoyo para el fortalecimiento y apropiación del Sistema Integrado de Gestión de la SJD”. _x000a_- Políticas Públicas Distritales: participación en las siguientes Políticas Públicas Distritales en representación de la Secretaría Jurídica Distrital: Política Publica LGBTI, Política Publica de Derechos Humanos, Política Pública Distrital de Servicio al Ciudadano – PPDSC, Plan Estadístico de Bogotá, Política Pública Distrital de Transparencia, Integridad y No Tolerancia con la Corrupción. _x000a_-Programa de Gestión Documental: diseño y presentación de un (1) documento en el cual se establece una relación entre la planeación estratégica de la entidad, el Sistema Integrado de Gestión y el programa de gestión documental. Producto No Conforme - PNC: documentación del procedimiento de PNC, con ocasión a las funcionalidadesd el aplicativo Smart y su implementación._x000a_- Plan Institucional de Gestión Ambiental –PIGA–: cargue de informes ante la Secretaría Distrital de Ambiente, participación en mesas de trabajo para la construcción de la política con el objetivo de adoptar buenas prácticas para el uso racional de los recursos, la gestión integral de residuos, consumo sustentable, cero papel y optimización de recursos financieros en la Secretaría Jurídica Distrital. _x000a_-Asistencia a reuniones convocadas por la Secretaría Distrital de ambiente. Emisión de documentos técnicos para emitir disposiciones normativas en la materia."/>
    <m/>
    <m/>
    <m/>
    <m/>
    <m/>
    <m/>
    <m/>
    <m/>
    <m/>
    <m/>
  </r>
  <r>
    <x v="1"/>
    <x v="17"/>
    <s v="MODERNIZACIÓN DE SISTEMAS DE INFORMACIÓN. "/>
    <s v="GESTIÓN JURÍDICA DISTRITAL"/>
    <x v="1"/>
    <s v="Plan de Gestión"/>
    <m/>
    <m/>
    <m/>
    <m/>
    <m/>
    <m/>
    <m/>
    <m/>
    <m/>
    <m/>
    <m/>
    <m/>
    <m/>
    <x v="1"/>
    <s v="Trimestral"/>
    <s v="Eficacia"/>
    <m/>
    <m/>
    <m/>
    <s v="ND"/>
    <n v="1"/>
    <n v="0"/>
    <n v="0"/>
    <n v="0"/>
    <s v="ND"/>
    <n v="1"/>
    <s v="CUMPLIDO"/>
    <m/>
    <m/>
    <m/>
    <m/>
    <m/>
    <m/>
    <m/>
    <m/>
    <m/>
    <m/>
    <s v="CUMPLIDO"/>
    <s v="CUMPLIDO"/>
    <s v="CUMPLIDO"/>
    <s v="CUMPLIDO"/>
    <m/>
    <m/>
    <m/>
    <m/>
    <s v="FALTA FICHA "/>
    <m/>
    <m/>
    <m/>
    <m/>
  </r>
  <r>
    <x v="1"/>
    <x v="18"/>
    <s v="POSICIONAMIENTO COMO ENTE RECTOR"/>
    <s v="GESTIÓN JUDICIAL Y EXTRAJUDICIAL DEL DISTRITO"/>
    <x v="8"/>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x v="3"/>
    <s v="Trimestral"/>
    <s v="Eficacia"/>
    <s v="Profesional Universitario Grado 1"/>
    <s v="Profesional Universitario Grado 1"/>
    <s v="Director(a) Distirtal de Defensa Judicial y Prevención del Daño Antijurídico  "/>
    <s v="ND"/>
    <n v="1"/>
    <n v="1"/>
    <n v="1"/>
    <n v="1"/>
    <s v="ND"/>
    <n v="1"/>
    <n v="0.75"/>
    <m/>
    <m/>
    <n v="0.25"/>
    <n v="0.25"/>
    <n v="0.25"/>
    <n v="0.25"/>
    <n v="0.25"/>
    <n v="0.25"/>
    <n v="0.25"/>
    <m/>
    <s v="Se Proyectaron y presentararon los documentos procesales necesarios para la adecuado representación y Defensa de los intereses del D.C. . Durante el primer trimestre de 2018 se programaron 90 audiencias en los diferentes despachos, las cuales fueron atendidas por los abogados de Representación de la Dirección. Los abogados de representación realizaron 17 fichas de conciliación y 3 de pacto de cumplimiento. Los abogados asistieron a 9 entidades distritales para realizar acompañamiento a los Comites de Conciliación. De igual manera presentaron los informes mensuales correspondientes a las actividades realizadas durante el periodo"/>
    <s v="Durante el Trimestre se notificaron y registraron en SIPROJ 473 procesos judiciales, 190 Conciliaciones Judiciales, 22 subsanaciones a Conciliaciones Extrajudiciales. y se gestionaron 1415 tutelas. Se realizaron 24 mesas de seguimiento con la participación de 19 entidades y 147_x000a_funcionarios. Se realizaron 22 mesas de trabajo relacionadas con el tema contable y en las cuales se solicita la participación del área financiera y jurídica de 19 entidades y 68 funcionarios. Se realizaron 47 sesiones de capacitación a usuarios nuevos con la participación de 36_x000a_entidades y 83 funcionarios. Se realizaron 18 mesas de trabajo y seguimiento a procesos penales con la participación de 16 entidades y 53 funcionarios. Se crearon 30 usuarios nuevos y se activaron 66 usuarios de diferentes entidades. Se realizaron las parametrizaciones_x000a_solicitadas por los usuarios. Se realizaron 4 mesas de trabajo con Secretaría de Hacienda para adelantar el desarrollo de la nueva metodología de contingente judicial. Se participó en 4 mesas de trabajo con la firma INDUDATA para el levantamiento de requerimientos para el_x000a_desarrollo del nuevo sistema de información. Se realizó análisis de Informe de Gestión de las Entidades Distritales. "/>
    <s v="Durante el tercer trimestre de 2018 en la Secretaría Jurídica Distrital se notificaron 318 procesos judiciales _x000a_TIPO DE PROCESO CANTIDAD PORCENTAJE_x000a_NULIDAD Y RESTABLECIMIENTO  227 _x000a_REPARACION DIRECTA  20 _x000a_EJECUTIVO  18 _x000a_CONTRACTUAL  12 _x000a_NULIDAD SIMPLE  10 _x000a_ACCIÓN POPULAR  8 _x000a_REPARACIÓN DIRECTA 7 _x000a_LABORAL ORDINARIO  6 _x000a_FUERO SINDICAL  4 _x000a_ACCIÓN DE CUMPLIMIENTO  2 _x000a_ACCIÓN DE CUMPLIMIENTO 1 _x000a_ACCIÓN DE GRUPO 1 _x000a_ACCIÓN DE GRUPO  1 _x000a_"/>
    <m/>
    <m/>
    <m/>
    <m/>
    <m/>
    <s v="FALTA FICHA "/>
    <m/>
    <m/>
    <m/>
    <m/>
  </r>
  <r>
    <x v="0"/>
    <x v="19"/>
    <s v="RESPALDO JURÍDICO QUE GENERA CONFIANZA. "/>
    <s v="GESTIÓN JUDICIAL Y EXTRAJUDICIAL DEL DISTRITO"/>
    <x v="8"/>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x v="3"/>
    <s v="Trimestral"/>
    <s v="Eficiencia"/>
    <s v="Profesional Universitario Grado 1"/>
    <s v="Profesional Universitario Grado 1"/>
    <s v="Director(a) Distirtal de Defensa Judicial y Prevención del Daño Antijurídico  "/>
    <n v="0.82"/>
    <n v="0.82"/>
    <n v="0.82"/>
    <n v="0.82"/>
    <n v="0.82"/>
    <n v="0.9"/>
    <n v="0.89"/>
    <n v="0.88"/>
    <m/>
    <m/>
    <n v="0.82"/>
    <n v="0.82"/>
    <n v="0.82"/>
    <n v="0.82"/>
    <n v="0.89"/>
    <n v="0.89"/>
    <n v="0.88"/>
    <m/>
    <s v="A 31 de marzo de 2018 se logró el 89% de eficiencia fiscal, representado en el valor de las pretensiones indexadas de los procesos que finalizaron con fallo a favor de las entidades del Distrito Capital. Se identificaron 29 procesos de mayor impacto cuyo cumplimiento se encuentra en seguimiento por parte de la Dirección de Defensa Judicial. Se asistió a 7 audiencias de cumplimiento. Se participó en 7 comités de verificación con órganos de control. De igual manera, se participó en la coordinación de 27 mesas de trabajo con las diferentes entidades distritales vinculas en el cumplimiento de sentencias. Durante el primer trimestre de 2018 la Dirección Distrital de Defensa Judicial y Prevención del Daño Antijurídico realizó acompañamiento a diferentes entidades distritales en temas de impacto para el Distrito. El impacto del éxito de eficiencia fiscal acumulado en términos de pretensiones indexadas ha permitido ahorrar a la ciudad $1.8 Billones de pesos y el D.C. ha sido condenado en 225 mil millones de pesos, lo cual representa un éxito del 89%.  Como población beneficiada se identifica a la ciudadanía en general ya que se puede beneficiar con nuevos proyectos sociales en educación y salud. "/>
    <s v="LOGRO EFICIENCIA FISCAL A JUNIO DE 2018: A la fecha, se mantiene el nivel de eficiencia fiscal el cual se ubica en el 89% representado en el valor de las pretensiones indexadas de los procesos que finalizaron con fallo a favor de las entidades del Distrito Capital._x000a_BENEFICIOS: El impacto del éxito de eficiencia fiscal acumulado en términos de pretensiones indexadas ha permitido ahorrar a la ciudad $2.0 Billones de pesos y el D.C. ha sido condenado en 238 mil millones de pesos, lo cual representa una eficiencia fiscal del 89%."/>
    <s v="Para el tercer trimestre se presento una ejecución del 88% representado en el valor de las pretensiones indexadas de los procesos que finalizaron con fallo a favor de las entidades del Distrito Capital.    _x000a__x000a_IMPACTO: El impacto del éxito de eficiencia fiscal acumulado en términos de pretensiones indexadas ha permitido ahorrar a la ciudad $2,1 Billones de pesos aproximadamente, y el D.C. ha sido condenado en cerca de 288 mil millones de pesos._x000a__x000a_POBLACION BENEFICIADA: La ciudadanía en general ya que se puede beneficiar con nuevos proyectos sociales en educación y salud, etc._x000a_"/>
    <m/>
    <m/>
    <m/>
    <m/>
    <m/>
    <s v="MODIFICACIÓN"/>
    <s v="VERSIÓN  2"/>
    <m/>
    <m/>
    <m/>
  </r>
  <r>
    <x v="1"/>
    <x v="20"/>
    <s v="OPTIMIZACIÓN DE PROCESOS"/>
    <s v="GESTIÓN JURÍDICA DISTRITAL"/>
    <x v="9"/>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x v="3"/>
    <s v="Trimestral"/>
    <s v="Eficacia"/>
    <s v="PROFESIONAL ESPECIALIZADO DIRECCIUÓN CORPORATIVA"/>
    <s v="PROFESIONAL ESPECIALIZADO SUBSECRETARÍA"/>
    <s v="SUBSECRETARIO DE DESPACHO"/>
    <s v="ND"/>
    <n v="0.95"/>
    <n v="0.95"/>
    <n v="0.95"/>
    <n v="0.95"/>
    <s v="ND"/>
    <n v="0.98"/>
    <n v="0.82"/>
    <m/>
    <m/>
    <n v="0.65"/>
    <n v="0.75"/>
    <n v="0.85"/>
    <n v="0.95"/>
    <n v="0.72"/>
    <n v="0.78"/>
    <n v="0.82"/>
    <m/>
    <m/>
    <s v="El Proyecto alcanzó una ejecución del 78,41% sobrepasando la meta establecida para el trimestre que fue del 75%, El impacto es significativo, tal y como se puede observar en el desarrollo de las metas físicas y presupuestales del proyecto que muchas de ellas sobrepasaron las expectativas fijadas para el trimestre."/>
    <s v="El Proyecto alcanzó una ejecución del 81,83% , se debe tener en cuenta que se realizaron ajustes en la programación de la meta lo que justifica el avance reportado. "/>
    <m/>
    <s v="3-2018-1040"/>
    <m/>
    <m/>
    <m/>
    <m/>
    <m/>
    <m/>
    <m/>
    <m/>
  </r>
  <r>
    <x v="1"/>
    <x v="21"/>
    <s v="POSICIONAMIENTO COMO ENTE RECTOR"/>
    <s v="GESTIÓN JUDICIAL Y EXTRAJUDICIAL DEL DISTRITO"/>
    <x v="8"/>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x v="1"/>
    <s v="Trimestral"/>
    <s v="Eficacia"/>
    <s v="Profesional Universitario Grado 1"/>
    <s v="Profesional Universitario Grado 1"/>
    <s v="Director(a) Distirtal de Defensa Judicial y Prevención del Daño Antijurídico  "/>
    <s v="ND"/>
    <n v="2"/>
    <n v="2"/>
    <n v="2"/>
    <n v="2"/>
    <s v="ND"/>
    <n v="7"/>
    <n v="2"/>
    <m/>
    <m/>
    <n v="0"/>
    <n v="1"/>
    <n v="0"/>
    <n v="1"/>
    <n v="0"/>
    <n v="1"/>
    <n v="1"/>
    <m/>
    <s v="Se encuentra en selección del tema sobre el cual se van a realizar dichos documentos. Sin embargo, se relacionan los actos administrativos que se han proyectado desde la Dirección Distrital de Defensa Judicial y Prevención del Daño Antijurídico (8 Circulares)"/>
    <s v="Decreto 2012 5-04-2018 • Por medio del cual se establecen disposiciones para el ejercicio de la representación judicial y extrajudicial de las Entidades del Nivel Central de Bogotá, D.C., se efectúan unas delegaciones y se dictan otras disposiciones._x000a_Directiva 15 31-05-2018 Lineamientos Para la Prevención del Daño Antijurídico en materia de Contrato Realidad._x000a_Adicionalmente desde la Direción Distrital de Defensa Judicial y Prevención del Daño Antijurídico se proyecto: Resolucion 45 del 24-05-2018, Resolución 49 del 29-05-2018 y las Circulares 13, 15 y 17. "/>
    <s v="Para el tercer trimestre no se tenia previsto porcentaje de ejecución para esta meta, no obstante, se elaboró la Directiva Distrital No. 10 del 12 de julio de 2018 &quot;por medio de la cual se establecen lineamientos para la adecuada y eficiente defensa técnica en acciones de tutela del sector central del Distrito Capital de Bogotá&quot;"/>
    <m/>
    <m/>
    <m/>
    <m/>
    <m/>
    <s v="FALTA FICHA "/>
    <m/>
    <m/>
    <m/>
    <m/>
  </r>
  <r>
    <x v="1"/>
    <x v="22"/>
    <s v="OPTIMIZACIÓN DE PROCESOS"/>
    <s v="PLANEACIÓN Y MEJORA CONTINUA"/>
    <x v="5"/>
    <s v="Plan de Gestión"/>
    <m/>
    <m/>
    <m/>
    <s v="Porcentaje de avance de entrega de la propuesta de mejora continua de la Dirección de Gestión Corporativa"/>
    <s v="propuesta de mejora"/>
    <s v="Por definir"/>
    <s v="Por definir"/>
    <s v="Por definir"/>
    <s v="Por definir"/>
    <s v="Por definir"/>
    <s v="Por definir"/>
    <s v="Por definir"/>
    <s v="Por definir"/>
    <x v="1"/>
    <s v="Trimestral"/>
    <s v="Eficacia"/>
    <m/>
    <m/>
    <m/>
    <s v="ND"/>
    <n v="1"/>
    <s v="CUMPLIDA"/>
    <m/>
    <m/>
    <s v="ND"/>
    <n v="1"/>
    <s v="CUMPLIDA"/>
    <m/>
    <m/>
    <m/>
    <m/>
    <m/>
    <m/>
    <s v="CUMPLIDA"/>
    <s v="CUMPLIDA"/>
    <s v="CUMPLIDA"/>
    <m/>
    <s v="CUMPLIDA"/>
    <s v="CUMPLIDA"/>
    <s v="CUMPLIDA"/>
    <m/>
    <m/>
    <m/>
    <m/>
    <m/>
    <s v="FALTA FICHA "/>
    <m/>
    <m/>
    <m/>
    <m/>
  </r>
  <r>
    <x v="1"/>
    <x v="23"/>
    <s v="POSICIONAMIENTO COMO ENTE RECTOR"/>
    <s v="GESTIÓN JURÍDICA DISTRITAL"/>
    <x v="9"/>
    <s v="Plan de Gestión"/>
    <m/>
    <m/>
    <m/>
    <m/>
    <m/>
    <m/>
    <m/>
    <m/>
    <m/>
    <m/>
    <m/>
    <m/>
    <m/>
    <x v="1"/>
    <m/>
    <m/>
    <m/>
    <m/>
    <m/>
    <m/>
    <m/>
    <m/>
    <n v="1"/>
    <m/>
    <m/>
    <m/>
    <m/>
    <m/>
    <m/>
    <m/>
    <m/>
    <m/>
    <m/>
    <m/>
    <m/>
    <m/>
    <m/>
    <m/>
    <m/>
    <m/>
    <m/>
    <m/>
    <m/>
    <m/>
    <m/>
    <s v="FALTA FICHA "/>
    <m/>
    <m/>
    <m/>
    <m/>
  </r>
  <r>
    <x v="1"/>
    <x v="24"/>
    <s v="MODERNIZACIÓN DE SISTEMAS DE INFORMACIÓN. "/>
    <s v="INSPECCIÓN VIGILANCIA Y CONTROL ESAL"/>
    <x v="3"/>
    <s v="Plan de Gestión"/>
    <m/>
    <m/>
    <m/>
    <s v="Porcentaje de avance de la estrategia para la optimización del SIPEJ"/>
    <m/>
    <m/>
    <m/>
    <m/>
    <m/>
    <m/>
    <m/>
    <m/>
    <m/>
    <x v="1"/>
    <s v="Trimestral"/>
    <s v="Eficacia"/>
    <m/>
    <m/>
    <m/>
    <s v="ND"/>
    <n v="1"/>
    <s v="CUMPLIDA"/>
    <m/>
    <m/>
    <s v="ND"/>
    <n v="1"/>
    <s v="CUMPLIDA"/>
    <m/>
    <m/>
    <m/>
    <m/>
    <m/>
    <m/>
    <m/>
    <m/>
    <m/>
    <m/>
    <s v="CUMPLIDA"/>
    <s v="CUMPLIDA"/>
    <s v="CUMPLIDA"/>
    <s v="CUMPLIDA"/>
    <m/>
    <m/>
    <m/>
    <m/>
    <s v="FALTA FICHA "/>
    <m/>
    <m/>
    <m/>
    <s v="FINALIZADA"/>
  </r>
  <r>
    <x v="1"/>
    <x v="25"/>
    <s v="POSICIONAMIENTO COMO ENTE RECTOR"/>
    <s v="PLANEACIÓN Y MEJORA CONTINUA"/>
    <x v="7"/>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x v="1"/>
    <s v="Semestral"/>
    <s v="Eficacia"/>
    <m/>
    <m/>
    <m/>
    <s v="ND"/>
    <s v="ND"/>
    <n v="1"/>
    <n v="1"/>
    <m/>
    <s v="ND"/>
    <s v="ND"/>
    <n v="0.4"/>
    <m/>
    <m/>
    <n v="0"/>
    <n v="0"/>
    <n v="0.4"/>
    <n v="0.6"/>
    <n v="0"/>
    <n v="0"/>
    <n v="0.4"/>
    <m/>
    <s v="La ejecución inicia en el tercer trimestre, no obstante se adelantaron actividades. "/>
    <s v="La ejecución inicia en el tercer trimestre, no obstante se adelantaron actividades. "/>
    <s v="Durante el tercer trimestre se llevaron a cabo actividades de gran impacto como: _x000a_- Participación en la gestión de la estrategia de participación ciudadana, “reto ciudadano”, en la cual se convocó a la ciudadanía a exponer un problema jurídico de interés para la comunidad, a través de la plataforma www.bogotaabierta.co en respuesta a la pregunta: ¿cuál es la problemática que su comunidad quisiera que el gobierno aclarara desde el punto de vista jurídico? Para el cierre del tercer trimestre de la vigencia, se contó con un total aproximado de ciento veinte (120) participaciones, las cuales equivalen al 60% de las participaciones requeridas para ganar el reto –doscientas (200)– y dar inicio a la etapa de implementación."/>
    <m/>
    <m/>
    <m/>
    <m/>
    <m/>
    <m/>
    <m/>
    <m/>
    <m/>
    <m/>
  </r>
  <r>
    <x v="0"/>
    <x v="26"/>
    <s v="POSICIONAMIENTO COMO ENTE RECTOR"/>
    <s v="GESTIÓN JUDICIAL Y EXTRAJUDICIAL DEL DISTRITO"/>
    <x v="8"/>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x v="3"/>
    <s v="Trimestral"/>
    <s v="Eficiencia"/>
    <s v="Profesional Universitario Grado 1"/>
    <s v="Profesional Universitario Grado 1"/>
    <s v="Director(a) Distirtal de Defensa Judicial y Prevención del Daño Antijurídico  "/>
    <n v="0.82"/>
    <n v="0.82"/>
    <n v="0.82"/>
    <n v="0.82"/>
    <n v="0.82"/>
    <n v="0.89"/>
    <n v="0.87270000000000003"/>
    <n v="0.85"/>
    <m/>
    <m/>
    <n v="0.82"/>
    <n v="0.82"/>
    <n v="0.82"/>
    <n v="0.82"/>
    <n v="0.86880000000000002"/>
    <n v="0.8589"/>
    <n v="0.85"/>
    <m/>
    <s v="Se recibieron 140 fallos de sentencias los cuales los cuales fueron remitidos a las entidades competentes. Se realizaron 1193 gestiones relacionadas con tutelas: 1012 traslados, 97 archivos y 84 Tutelas que son representadas directamente por abogados de representación judicial. El impacto del éxito de eficiencia fiscal acumulado en términos de pretensiones indexadas ha permitido ahorrar a la ciudad $1.8 Billones de pesos y el D.C. ha sido condenado en 225 mil millones de pesos, lo cual representa un éxito del 89%. La ciudadanía en general ya que se puede beneficiar con nuevos proyectos sociales en educación y salud"/>
    <s v="LOGRO DE ÉXITO PROCESAL A JUNIO DE 2018: A la fecha El Distrito Capital presenta 5.117 procesos terminados: 4.395 favorables y 722 desfavorables alcanzando un éxito procesal cualitativo del 85.89%."/>
    <s v="LOGRO DE ÉXITO PROCESAL A JUNIO DE 2018: A la fecha El Distrito Capital presenta 5684 procesos terminados: 4.813 favorables y 871 desfavorables alcanzando un éxito procesal cualitativo del 84.68%."/>
    <m/>
    <m/>
    <m/>
    <m/>
    <m/>
    <s v="MODIFICACIÓN"/>
    <s v="VERSIÓN  2"/>
    <m/>
    <m/>
    <m/>
  </r>
  <r>
    <x v="1"/>
    <x v="27"/>
    <s v="OPTIMIZACIÓN DE PROCESOS"/>
    <s v="GESTIÓN FINANCIERA"/>
    <x v="5"/>
    <m/>
    <m/>
    <s v="Procesos"/>
    <m/>
    <s v="Porcentaje de ejecución presupuestal"/>
    <s v="presupuesto ejecutado"/>
    <s v="Presupuesto ejecutado"/>
    <s v="Presupuesto disponible"/>
    <s v="Valor acumulado de los registros presupuestales"/>
    <s v="Resultado de la apropiación inicial y las modificaciones que se den a la apropiación (suspenciones, reducciones, adiciones)"/>
    <s v="SECRETARÍA DE HACIEndA - REPORTE PREDIS"/>
    <s v="SECRETARÍA DE HACIEndA - REPORTE PREDIS"/>
    <n v="0.63"/>
    <s v="SECRETARÍA DE HACIEndA - REPORTE PREDIS 2016"/>
    <x v="2"/>
    <s v="Trimestral"/>
    <s v="Eficacia"/>
    <s v="Profesional Universitario"/>
    <s v="Profesional Especializado"/>
    <s v="Director (a) de Gestión Corporativa"/>
    <s v="ND"/>
    <n v="0.9"/>
    <n v="0.92"/>
    <n v="0.93"/>
    <n v="0.94"/>
    <s v="ND"/>
    <n v="0.76890000000000003"/>
    <n v="0.5"/>
    <m/>
    <m/>
    <n v="0.25"/>
    <n v="0.3"/>
    <n v="0.5"/>
    <n v="0.82"/>
    <n v="0.35"/>
    <n v="0.41799999999999998"/>
    <n v="0.5"/>
    <m/>
    <s v="En enero de 2018, Tesorería Distrital pago las cuentas por pagar que la SJD emitió a 29 de diciembre de 2018.  _x000a__x000a_Las Reservas de los Contratos de Combustibles y Mantenimiento de vehículos se están ejecutando conforme a los gastos que los carros asignados a la Secretaría Jurídica Distrital demandan._x000a__x000a_A la fecha se tienen los saldos iniciales a 1 de enero de 2018 aplicando el nuevo marco normativo contable de la SJD_x000a_"/>
    <s v="Se reporta el  cumplimiento de lo programado (Programado 30%) dado que se superó el porcentaje de ejecución (Ejecutado 42%) para el segundo trimestre , teniendo en cuenta que los gastos de Funcionamiento superaron el porcentaje programado para el segundo trimestre debido a la interacción constante entre el proceso de Gestión Contractual y Gestión Financiera, por lo anterior a la fecha se tienen:_x000a_- Comprometido (41,8%) _x000a_- Girados (29%)_x000a_"/>
    <s v="Se reporta el  cumplimiento de lo programado (50%)  dado que los gastos de funcionamiento superan el porcentaje programado para el segundo trimestre (55%) ,debido a la interacción constante entre el proceso de Gestión Contractual y Gestión Financiera, por lo anterior a la fecha se tienen:_x000a_- Comprometido (62,03%) _x000a_- Girados (55%)"/>
    <m/>
    <m/>
    <m/>
    <m/>
    <m/>
    <s v="FALTA FICHA "/>
    <m/>
    <m/>
    <m/>
    <m/>
  </r>
  <r>
    <x v="1"/>
    <x v="28"/>
    <s v="OPTIMIZACIÓN DE PROCESOS"/>
    <s v="GESTIÓN NORMATIVA Y CONCEPTUAL"/>
    <x v="0"/>
    <s v="Plan de Gestión"/>
    <m/>
    <m/>
    <m/>
    <s v="Porcentaje de Implementación de la herramienta de seguimiento de la DDDAN"/>
    <s v="Herramienta de Seguimiento"/>
    <s v="Por definir"/>
    <s v="Por definir"/>
    <s v="Por definir"/>
    <s v="Por definir"/>
    <s v="Por definir"/>
    <s v="Por definir"/>
    <s v="Por definir"/>
    <s v="Por definir"/>
    <x v="1"/>
    <m/>
    <m/>
    <m/>
    <m/>
    <m/>
    <s v="ND"/>
    <n v="0.6"/>
    <n v="0.4"/>
    <m/>
    <m/>
    <s v="ND"/>
    <n v="0.6"/>
    <n v="1"/>
    <m/>
    <m/>
    <n v="0.4"/>
    <n v="0.6"/>
    <n v="0"/>
    <n v="0"/>
    <n v="0.4"/>
    <n v="0.6"/>
    <m/>
    <m/>
    <s v="Se realizo la migrarción de  la información en herramienta de seguimiento de Microsoft Excel a Drive de Google (20%) e incorporación de nuevas funcionalidades / Realizar Pruebas de confiabilidad de la Información (20%). "/>
    <s v="Durante el segundo trimestre se desarrollaron las tareas de: 1) evaluar la unificación de las_x000a_herramientas de seguimiento (20%), la cual se realizó mediante capacitaciones_x000a_desarrolladas por la empresa Xertica, en las que, a partir del conocimiento de las posibles_x000a_funcionalidades, se plantearon sugerencias para la unificación7. 2) Proponer una_x000a_metodología de unificación de herramientas, a través de una propuesta presentada por la_x000a_empresa Xertica, la cual se basó en las capacitaciones y reuniones previas8. 3) Unificar la_x000a_herramienta de seguimiento en google drive con base en el trabajo previo realizado9, la cual_x000a_se encuentra disponible en el enlace electrónico_x000a_https://drive.google.com/open?id=1GtAGCrWSChhQ7ekILBG3S7lHtPSSojOIapMPHS0_O_x000a_I8.                     / META CUMPLIDA"/>
    <s v="Este indicador fue realizado en el segundo trimestre de 2018 en su totalidad."/>
    <m/>
    <m/>
    <m/>
    <m/>
    <m/>
    <s v="FALTA FICHA "/>
    <m/>
    <m/>
    <m/>
    <m/>
  </r>
  <r>
    <x v="1"/>
    <x v="29"/>
    <s v="POSICIONAMIENTO COMO ENTE RECTOR"/>
    <s v="GESTIÓN DEL TALENTO HUMANO"/>
    <x v="5"/>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x v="2"/>
    <s v="Trimestral"/>
    <s v="Eficacia"/>
    <m/>
    <m/>
    <m/>
    <s v="ND"/>
    <n v="0.25"/>
    <n v="0.75"/>
    <n v="0.9"/>
    <n v="1"/>
    <s v="ND"/>
    <n v="0.25"/>
    <n v="0.5"/>
    <m/>
    <m/>
    <n v="0"/>
    <n v="0.25"/>
    <n v="0.25"/>
    <n v="0.25"/>
    <n v="0"/>
    <n v="0.25"/>
    <n v="0.25"/>
    <m/>
    <s v="Se tiene proyectado avance a partir del segundo trimestre, no obstante en conjunto con la oficina Asesora de Planeación procede a desarrollar una mesa de trabajo con la Dirección de Gestión Corporativa con el fin de definir los puntos a desarrollar de manera mancomunada para la implementación del Modelo Integrado de Planeación y Gestión, identificando así que la participación de la DGC es vital en el componente de talento humano, para ello la DGC procede a poner a disposición los recursos necesarios (Físico y Económicos) para  cumplimiento de los requisitos establecidos en el componente de Talento Humano de Modelo Integrado de Planeación y Gestión. _x000a__x000a_Respecto del análisis de Cargas a efectuar en la Organización se ha recibido una propuesta de parte de una empresa consultora, la cual nos da un punto de vista económico para proceder con la contratación a partir del segundo semestre del año en curso._x000a_"/>
    <s v="Durante el segundo trimestre de la vigencia se adelantaron actividades para el diagnóstico y desarrollo del componente de Talento Humano articulado con El Modelo Integrado de Planeación y Gestión de la SJD, La Dirección de Gestión Corporativa procede al diligenciamiento del autodiagnóstico y la respectiva creación del Plan de acción para la Implementación del componente de talento humano. / Asi mismo se adelanto el análisis de cargas a nivel institucional para mejorar el desempeño de la Entidad, se procedio a la cosntrucción de los estudios previos con el fin de establecer los requisitos necesarios de personal y dar inicio a la construcción de la planeación del talento humano de la SJD."/>
    <s v="Durante el tercer trimestre se adelantaron las actividades necesarias para finalizar con la construcción de los estudios previos, estudio de mercado y análisis de sector, por lo anterior el proceso de gestión contractual se encuentra desarrollando las actividades necesarias para la dar inicio al concurso de méritos durante el mes de octubre. La información generada por el análisis de cargas permitirá que la SJD en pro de la mejora continua, fortalezca la planeación del talento humano como lo define el Modelo Integrado de Planeación y Gestión - MIPG en el autodiagnóstico elaborado."/>
    <m/>
    <m/>
    <m/>
    <m/>
    <m/>
    <s v="FALTA FICHA "/>
    <m/>
    <m/>
    <m/>
    <m/>
  </r>
  <r>
    <x v="1"/>
    <x v="30"/>
    <s v="OPTIMIZACIÓN DE PROCESOS"/>
    <s v="GESTIÓN DOCUMENTAL"/>
    <x v="5"/>
    <m/>
    <s v="Plan de Gestión"/>
    <s v="Procesos"/>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x v="1"/>
    <s v="Trimestral"/>
    <s v="Eficacia"/>
    <s v="Auxiliar administrativo DGC"/>
    <s v="Profesional Especializado DGC"/>
    <s v="Director (a) de Gestión Corporativa"/>
    <s v="ND"/>
    <n v="0.5"/>
    <n v="0.4"/>
    <n v="0.1"/>
    <n v="0"/>
    <s v="ND"/>
    <n v="0.5"/>
    <s v="ARMONIZADO"/>
    <m/>
    <m/>
    <m/>
    <m/>
    <m/>
    <m/>
    <m/>
    <m/>
    <m/>
    <m/>
    <s v="Este indicador fue armonizado con el indicador de herramientas AVANCE EN LA IMPLEMENTACIÓN DE LAS HERRAMIENTAS DE GESTIÓN Y ADMINISTRATIVAS y se le hara seguimiento a travez del indicador mencionado. "/>
    <s v="Este indicador fue armonizado con el indicador de herramientas AVANCE EN LA IMPLEMENTACIÓN DE LAS HERRAMIENTAS DE GESTIÓN Y ADMINISTRATIVAS y se le hara seguimiento a travez del indicador mencionado. "/>
    <s v="Este indicador fue armonizado con el indicador de herramientas AVANCE EN LA IMPLEMENTACIÓN DE LAS HERRAMIENTAS DE GESTIÓN Y ADMINISTRATIVAS y se le hara seguimiento a travez del indicador mencionado. "/>
    <m/>
    <m/>
    <m/>
    <m/>
    <m/>
    <m/>
    <m/>
    <m/>
    <m/>
    <m/>
  </r>
  <r>
    <x v="0"/>
    <x v="31"/>
    <s v="OPTIMIZACIÓN DE PROCESOS"/>
    <s v="PLANEACIÓN Y MEJORA CONTINUA"/>
    <x v="7"/>
    <m/>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x v="1"/>
    <s v="Trimestral"/>
    <s v="Eficacia"/>
    <s v="Contratista OAP"/>
    <s v="Contratista OAP"/>
    <s v="JEFE OAP"/>
    <n v="0.1"/>
    <n v="0.3"/>
    <n v="0.3"/>
    <n v="0.2"/>
    <n v="0.1"/>
    <n v="0.03"/>
    <n v="0.35"/>
    <n v="0.24000000000000002"/>
    <m/>
    <m/>
    <n v="0.04"/>
    <n v="0.1"/>
    <n v="0.1"/>
    <n v="0.08"/>
    <n v="0.04"/>
    <n v="0.1"/>
    <n v="0.1"/>
    <m/>
    <s v="Como avance para el primer trimestre de la vigencia se cuenta con el Plan de Trabajo para efectuar la implementación del Modelo Integrado de Planeación y Gestión-MIPG en la Entidad, se elabora proyecto de Resolución para la creación del Comité Institucional de Gestión y Desempeño, como parte fundamental para la instauración de la institucionalidad del MIPG en la Secretaría Jurídica Distrital. _x000a_Así mismo durante el primer trimestre del año en curso, se brindó acompañamiento y apoyo a los gestores de los diferentes procesos en el levantamiento y/o actualización de la documentación del Sistema de Gestión de la Entidad, así mismo, se realizó el análisis de capacidad e interacción de los procesos y procedimientos a través de la medición de la duración de las actividades definidas, así como puntos de control entre otros. De manera simultánea, se efectuaron actividades encaminadas a la divulgación de los Procesos y Procedimientos publicados en la Intranet para conocimiento y apropiación de todos los servidores de la Secretaría Jurídica Distrital._x000a_Con el fin de evidenciar el avance de la documentación de los procesos y procedimientos de la Secretaría Jurídica Distrital, los documentos fueron inventariados de acuerdo al tipo, conforme con a los criterios de oficialización, publicación o flujo de creación por parte del proceso. A partir de la información obtenida en dicha revisión, fue posible realizar control detallado sobre los documentos de la entidad. En cuanto al aplicativo del Sistema de Gestión S.M.A.R.T., se realizaron cargues de información en los módulos, necesarios para la puesta en marcha del aplicativo e inicio de los flujos documentales en la entidad. Así mismo, se llevó a cabo el respectivo cargue de información al aplicativo SIG en el módulo de Indicadores, necesarios para la puesta en marcha del aplicativo y los seguimientos posteriores. Se da inicio a la actualización de los procedimientos de la Oficina Asesora de Planeación, en razón a la acción de mejora formulada por la revisión al Proceso de Planeación y Mejora Continua. En el primer trimestre se realiza la actualización del procedimiento de Elaboración y Control de Documentos, por medio del flujo documental del aplicativo del Sistema Integrado de Gestión.Se asignaron los administradores de cada módulo del aplicativo del Sistema Integrado de Gestión y, de acuerdo con las temáticas, se habilitaron los permisos, roles y perfiles asignados para cada uno de ellos. _x000a_Se dictaron capacitaciones técnicas y funcionales a los administradores de módulos, gestores calidad de la entidad, gestores de activos de información, entre otros servidores interesados, en las cuales fueron indicadas las pautas para la parametrización y uso del aplicativo del Sistema Integrado de Gestión.  Así mismo, se brindó mantenimiento y soporte a los requerimientos de los usuarios de los módulos, por medio de la gestión de comunicación con los desarrolladores del aplicativo. Dentro de las actividades orientadas a adelantar las gestiones para la certificación de la entidad bajo la norma NTC ISO 9001: 2015, en el mes de marzo del presente año se definió el alcance del Sistema de Gestión de Calidad, los objetivos de calidad los cuales se encuentran alineados con la política del Sistema Integrado de Gestión vigente y los Imperativos Estratégicos. Igualmente se definieron las cuestiones internas de la Entidad en lo relacionado con los grupos de interés, tramites, productos y servicios.  Actualmente se está definiendo una metodología integrada que permita actualizar información relacionada con el contexto de la organización que facilite su utilización en el marco del Sistema de Gestión de Calidad, Modelo Integrado de Planeación y Gestión, así como Arquitectura Empresarial. Se tiene prevista su aplicación para el mes de abril.   _x000a__x000a_De otra parte, se adelantó el seguimiento a los informes de autogestión de los planes y proyectos de la Secretaria Jurídica Distrital, correspondiente al último trimestre vigencia 2017, así como el Análisis, verificación, actualización, validación y cierre de la información relacionada con el seguimiento y avance de las metas de los proyectos de inversión a través del SEGPLAN, correspondiente al cuarto trimestre del 2017, en los componentes de gestión, inversión, territorialización y actividades. Igualmente, se realizó la reprogramación de los Componentes de Inversión y de Gestión y la programación de la territorialización de la inversión Distrital y las actividades para la vigencia 2018. Se llevó a cabo la consolidación del Informe de Gestión y Resultados de la Secretaria Jurídica Distrital vigencia 2017._x000a_Se consolido la encuesta de satisfacción de los servicios prestados por la Secretaria Jurídica Distrital (Circular 001 de 2018) realizada a 50 Entidades Distritales la cual determinó, que el nivel de satisfacción de los servicios prestados por la Secretaria Jurídica Distrital fue del 94.57% de percepción favorable, logrando aumentar la precepción favorable respecto de la vigencia anterior la cual fue del 90%. _x000a_Se adelantaron las acciones pertinentes en lo referente al componente de racionalización de trámites del Plan Anticorrupción y de Atención al Ciudadano. Adicionalmente, se emite la certificación mensual de los trámites publicados en la guía de trámites y servicios del Distrito, y se consolida el Informe de identificación de trámites y Opas. _x000a_Se efectuó la revisión de las actividades realizadas en cada uno de los Subsistemas del Sistema Integrado de Gestión durante la vigencia 2017 y se presenta informe del avance y estado de la implementación del Sistema Integrado de Gestión. Así mismo, se documentan las acciones que dan cumplimiento a los planes de mejoramiento formulados para dar tratamiento a las oportunidades de mejora con ocasión de la auditoría interna de la vigencia 2017._x000a_Se brinda asesoría y acompañamiento a las dependencias, en cuanto a la formulación de las acciones preventivas y registro del plan de mejoramiento a través del Módulo Mejora del aplicativo que soporta el Sistema Integrado de Gestión de la Secretaría Jurídica Distrital._x000a_Se realizó el cargue de la información correspondiente a MECI 2017, en el aplicativo del Sistema Integrado de Gestión, con el fin de trazar los antecedentes del Modelo en la vigencia anterior, en aprovechamiento de la herramienta tecnológica para la sistematización de los seguimientos realizados de forma manual._x000a__x000a_"/>
    <s v="Para el segundo trimestre de la vigencia la OAP viene adelantando la Implementación del aplicativo S.M.A.R.T. – Sistema para la medición, análisis, y reporte para la toma de decisiones-, el cual está conformado por módulos tales como planes y proyectos, riesgos, indicadores, gestión ambiental, mejora, documentos y producto no conforme, entre otros; lo que permite realizar la programación y seguimiento a la gestión realizada por las dependencias que conforman la Entidad. Se da continuidad al cargue progresivo de información necesaria para la operación del aplicativo el cual se viene realizando desde el primer trimestre de la vigencia._x000a_Así mismo, se viene realizando la adecuación y ajuste del Modelo de Operación de Planes, Programas y Proyectos de la Secretaría Jurídica con el Modelo Integrado de Planeación y Gestión (MIPG)._x000a_- Dentro de las actividades orientadas a adelantar las gestiones para la certificación de la entidad bajo la norma NTC ISO 9001: 2015, en el segundo trimestre se adelantaron mesas Mesas técnicas orientadas a caracterizar los productos y servicios de la entidad. / Control y seguimiento a la construcción de las tablas de retención documental / Dos jornadas de sensibilización sobre Fundamentos en gestión de calidad y preparación auditoría de certificación, dirigidas a los colaboradores de los procesos de Gestión Normativa y Conceptual y Defensa Judicial y Extrajudicial._x000a_"/>
    <s v="Smart: Administración y seguimiento de siete (7) módulos del aplicativo Smart y acompañamiento a las dependencias de la S.JD. Relacionadas con los módulos en mención. _x000a_Ahora bien en cuamto al Modelo Integrado de Planeación y Gestión se realizo: revisión, ajuste y evaluación de la Política de Direccionamiento y Planeación y formulación del plan de implementación. Solicitud de diligenciamiento de autodiagnósticos para efectuar la evaluación y formulación de planes de implementación de políticas del modelo. Desarrollo de estrategias para la implementación del Mipg, definiendo roles por cada una de las dimensiones y políticas. Plan Anticorrupción y de Atención al Ciudadano – PAAC: Seguimiento e inscripción de la acción de racionalización de trámites propuesta para la vigencia. Seguimiento al componente racionalización de trámites. Informe de Gestión y Resultados de la Entidad: Consolidación, análisis y publicación del informe de gestión y resultados de la Secretaría Jurídica Distrital, correspondiente al segundo trimestre de la vigencia. Planes de trabajo OAP: se realiza seguimiento mensual a los planes de trabajo de la Oficina Asesora de Planeación y la documentación de compromisos. Derechos de petición: respuesta a solicitudes de información provenientes del Concejo de Bogotá. PMR: actualización del indicador en el sistema de información respectivo. Elaboración y diseño de piezas comunicacionales: grabación de cinco (5) videos para diferentes eventos, doce (12) Sesiones fotográficas y ciento setenta y seis (176) piezas de diseño que incluyen mailings, headers, banner web e imágenes para el home del aplicativo Smart. Presupuesto: justificación para traslado entre proyectos 7501 y 7508. Elaboración de documentos de presentación y seguimiento presupuestal orientados a gestionar el anteproyecto de presupuesto_x000a_Planes de Mejoramiento institucionales: asesoría en la formulación y seguimiento de PM. Implementación, seguimiento, finalización y cierre de los PM del Proceso de Planeación y Mejora Continua. d. Riesgos de Gestión y de Corrupción: Desarrollo y documentación del instrumento “Metodología para la Gestión de los Riesgos de Gestión y Corrupción&quot; y su socialización. Validación, consolidación y publicación en página web e intranet del segundo reporte del monitoreo a los riesgos de gestión y corrupción de la entidad. Monitoreo a los riesgos de gestión y riesgos de corrupción del Proceso de Planeación y Mejora Continua, a través del aplicativo Smart. _x000a_"/>
    <m/>
    <m/>
    <m/>
    <m/>
    <m/>
    <s v="CREACIÓN"/>
    <s v="VERSIÓN  1"/>
    <s v="ND"/>
    <s v="ND"/>
    <m/>
  </r>
  <r>
    <x v="1"/>
    <x v="32"/>
    <s v="RESPALDO JURÍDICO QUE GENERA CONFIANZA. "/>
    <s v="GESTIÓN JURÍDICA DISTRITAL"/>
    <x v="1"/>
    <s v="Plan de Gestión"/>
    <m/>
    <m/>
    <m/>
    <m/>
    <m/>
    <m/>
    <m/>
    <m/>
    <m/>
    <m/>
    <m/>
    <m/>
    <m/>
    <x v="3"/>
    <s v="Trimestral"/>
    <s v="Eficacia"/>
    <m/>
    <m/>
    <m/>
    <s v="ND"/>
    <n v="1"/>
    <n v="1"/>
    <n v="1"/>
    <n v="1"/>
    <s v="ND"/>
    <n v="1"/>
    <n v="0.25"/>
    <m/>
    <m/>
    <n v="0.25"/>
    <n v="0.25"/>
    <n v="0.25"/>
    <n v="0.25"/>
    <n v="0.25"/>
    <n v="0.25"/>
    <n v="0.25"/>
    <m/>
    <s v="a) Normas incorporadas: En el período comprendido entre el 1 de enero y el 31 de_x000a_marzo, se han incorporado 562 normas al sistema de Información Jurídica Régimen_x000a_Legal._x000a_b) Tematizaciones: En el mismo período, fueron tematizadas 543 normas en el_x000a_sistema de información jurídico Régimen Legal._x000a_c) Boletines Jurídicos: Han sido expedidos 13 Boletines Jurídicos: Boletín No. 1_x000a_(01/01/2018) – Boletín No. 13 (26/03/2018). Estos Boletines son remitidos a un_x000a_número de 2300 personas y publicados en Régimen Legal para consulta de los_x000a_usuarios; contienen de manera semanal las normas distritales y nacionales de_x000a_mayor impacto en el Distrito, de las cuales se exalta una noticia de interés y una_x000a_noticia destacada para el Distrito, y se agrega un dato curioso de la ciudad de_x000a_Bogotá. (Además estos pueden ser consultados en la página web de la Secretaría_x000a_Jurídica Distrital y en Régimen Legal."/>
    <s v="Normas incorporadas: En el período comprendido entre Abril y Junio se han incorporado 584 normas al sistema de Información Jurídica Régimen_x000a_Legal._x000a_b) Tematizaciones: En el mismo período, fueron tematizadas 795 normas en el_x000a_sistema de información jurídico Régimen Legal._x000a_c) Boletines Jurídicos: Han sido expedidos 13 Boletines Jurídicos:  Estos Boletines son publicados en Régimen Legal para consulta de los usuarios; contienen de manera semanal las normas distritales y nacionales de mayor impacto en el Distrito, de las cuales se exalta una noticia de interés y una noticia destacada para el Distrito, y se agrega un dato curioso de la ciudad de_x000a_Bogotá. (Además estos pueden ser consultados en la página web de la Secretaría_x000a_Jurídica Distrital y en Régimen Legal)"/>
    <s v="Para el tercer trimestre se incorporaron 498 normas distribuidas asi: _x000a__x000a_-381 normas de nivel distrital_x000a_-105 normas de nivel nacional_x000a_-12 Jurisprudencia_x000a_Asi mismo de realizaron:_x000a_-316 Tematizaciones_x000a_-13 Boletines juridicos con 133 suscriptores. "/>
    <m/>
    <m/>
    <m/>
    <m/>
    <m/>
    <s v="FALTA FICHA "/>
    <m/>
    <m/>
    <m/>
    <m/>
  </r>
  <r>
    <x v="1"/>
    <x v="33"/>
    <s v="OPTIMIZACIÓN DE PROCESOS"/>
    <s v="PLANEACIÓN Y MEJORA CONTINUA"/>
    <x v="7"/>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x v="1"/>
    <s v="Anual"/>
    <s v="Eficacia"/>
    <m/>
    <m/>
    <m/>
    <s v="ND"/>
    <n v="1"/>
    <n v="4"/>
    <n v="4"/>
    <n v="4"/>
    <s v="ND"/>
    <n v="1"/>
    <n v="3"/>
    <m/>
    <m/>
    <n v="1"/>
    <n v="1"/>
    <n v="1"/>
    <n v="1"/>
    <n v="1"/>
    <n v="1"/>
    <n v="1"/>
    <m/>
    <s v="Para el primer trimestre de la vigencia se consolido el Informe de Gestión y Resultados correspondiente al 1er trimestre de la vigencia, el cual se publico en la pagina de la Entidad"/>
    <s v="Para el periodo comprendido entre los meses de Abril y  Junio 2018 ( segundo trimestre),  se consolido el Informe de Gestión y Resultados correspondiente al 2do trimestre de la vigencia, el cual se publico en la pagina de la Secretaria Juridica Distrital. _x000a_Dentro de la meta, se contempla la administración de las herramientas de gestión y seguimiento definidas por la entidad, para su análisis y mejora, cuyos resultados se reportaron de manera periódica a la Alta Dirección. Así mismo, se adelantan las siguientes actividades:_x000a_* Verificación y registro de la información de los indicadores de acción y gestión de la entidad y su publicación en la página web e intranet._x000a_* Presentación del seguimiento a la ejecución presupuestal de la entidad, así como a cada uno de los cuatro proyectos de inversión, analizando desde la expedición de CDP hasta los giros realizados, de manera comparativa entre diferentes comités._x000a_* Asesoría y acompañamiento en la elaboración de Fichas Técnicas de indicadores._x000a_* Se realizaron los seguimientos presupuestales a los proyectos de inversión de la Entidad."/>
    <s v="Para el tercer trimestre se viene realizando la consolidacion y análisis de la información para el informe correspondiente al mismo periodo. Dentro de la meta, se contempla la administración de las herramientas de gestión y seguimiento definidas por la entidad, para su análisis y mejora, cuyos resultados se reportaron de manera periódica a la Alta Dirección. Así mismo, se adelantan las siguientes actividades:_x000a_* Verificación y registro de la información de los indicadores de acción y gestión de la entidad y su publicación en la página web e intranet._x000a_* Presentación del seguimiento a la ejecución presupuestal de la entidad, así como a cada uno de los cuatro proyectos de inversión, analizando desde la expedición de CDP hasta los giros realizados, de manera comparativa entre diferentes comités._x000a_* Asesoría y acompañamiento en la elaboración de Fichas Técnicas de indicadores._x000a_* Se realizaron los seguimientos presupuestales a los proyectos de inversión de la Entidad."/>
    <m/>
    <m/>
    <m/>
    <m/>
    <m/>
    <m/>
    <m/>
    <m/>
    <m/>
    <m/>
  </r>
  <r>
    <x v="1"/>
    <x v="34"/>
    <s v="POSICIONAMIENTO COMO ENTE RECTOR"/>
    <s v="GESTIÓN JURÍDICA DISTRITAL"/>
    <x v="1"/>
    <s v="Plan de Gestión"/>
    <m/>
    <m/>
    <m/>
    <m/>
    <m/>
    <m/>
    <m/>
    <m/>
    <m/>
    <m/>
    <m/>
    <m/>
    <m/>
    <x v="1"/>
    <s v="Trimestral"/>
    <s v="Eficacia"/>
    <m/>
    <m/>
    <m/>
    <s v="ND"/>
    <n v="8"/>
    <n v="8"/>
    <n v="8"/>
    <n v="8"/>
    <s v="ND"/>
    <n v="9"/>
    <n v="11"/>
    <m/>
    <m/>
    <n v="4"/>
    <n v="4"/>
    <n v="5"/>
    <n v="3"/>
    <n v="4"/>
    <n v="3"/>
    <n v="4"/>
    <m/>
    <s v="Se proyectaron lineamientos con el fin de mejorar los procesos contractuales en los que participan las diferentes Entidades del Distrito._x000a_a.  Directiva 001 (Lineamientos y buenas prácticas para la liquidación de contratos) _x000a__x000a_b.   Circular 001 de 2018 (Buenas prácticas en materia de expedición y publicación de adendas en los procesos de licitación pública). _x000a__x000a_c.  Circular 002 de 2018 (Buenas prácticas en el contenido de los manuales de contratación de las entidades distritales con régimen especial). _x000a__x000a_d. Directiva 002 de 2018 (Tratamiento de datos personales). _x000a__x000a_Adicionalmente la Dirección Distrital de Política e Informática Jurídica, expidió:_x000a__x000a_- Circular 008 de 2018, el cual puede consultarse en: http://www.bogotajuridica.gov.co/ sisjur/normas/Norma1.jsp?i=75003._x000a_- Circular 005 de 2018, “Solicitud de información de propiedad intelectual en las entidades del sector central y cronograma de trabajo”._x000a_"/>
    <s v="Se expidieron un total de 3 lineamientos, orientados a la mejora de las prácticas de contratación en el Distrito Capital:_x000a_1. Protección de la mujer embarazada en el contrato de prestación de servicios_x000a_2. Alcance a la Directiva 003 de 2017 referente a la contratación con Entidades Sin Ánimo de Lucro - Decreto 092 de 2017._x000a_3.Lineamientos para la prevención del daño antijurídico en materia de Contrato Realidad._x000a__x000a_No obstante, el cuarto lineamiento programado sera presentado para el tercer trimestre dado que su publicación sera en el mes de Julio:_x000a_- Recomendaciones en Materia de Contratación. (Se proyectó, reviso y aprobó en el mes de junio, el trámite de numeración y publicación tardo hasta el día 5 de julio 2018.)"/>
    <s v="Se desarrollaron los lineamientos propuestos para la vigencia y el linemiento programado en el segundo trimestre ajustando la programación._x000a_-Lineamiento 1: Recomendaciones en materia de Contratación. (Directiva 016 de_x000a_2018 - SJD)._x000a__x000a_-Lineamiento 2: Registro Nacional de Bases de Datos - RNBD (Directiva 017 de_x000a_2018 – SJD)._x000a__x000a_-Lineamiento 3: Medidas para la prevención del daño antijurídico en relación al enriquecimiento sin justa causa y los hechos cumplidos. (Directiva 019 de 2018 –SJD)._x000a__x000a_-Lineamiento 4: Por medio de la cual la Secretaría Jurídica Distrital adopta la Política_x000a_de Tratamiento de Datos Personales (Resolución 070 de 2018)._x000a_-Lineamiento 5: Orientaciones sobre la aplicación del Decreto 392 de 2018 (Circular_x000a_022 de 2018)._x000a__x000a_-Lineamiento 6: Orientaciones sobre la aplicación del Decreto 1273 de 2018_x000a_(Circular 025 de 2018)._x000a_"/>
    <m/>
    <m/>
    <m/>
    <m/>
    <m/>
    <s v="FALTA FICHA "/>
    <m/>
    <m/>
    <m/>
    <m/>
  </r>
  <r>
    <x v="1"/>
    <x v="35"/>
    <s v="OPTIMIZACIÓN DE PROCESOS"/>
    <s v="GESTIÓN DISCIPLINARIA DISTRITAL"/>
    <x v="4"/>
    <s v="Plan de Gestión"/>
    <m/>
    <m/>
    <m/>
    <m/>
    <m/>
    <m/>
    <m/>
    <m/>
    <m/>
    <m/>
    <m/>
    <m/>
    <m/>
    <x v="3"/>
    <m/>
    <m/>
    <m/>
    <m/>
    <m/>
    <m/>
    <m/>
    <n v="1"/>
    <n v="1"/>
    <n v="1"/>
    <m/>
    <m/>
    <n v="1"/>
    <m/>
    <m/>
    <n v="0"/>
    <n v="1"/>
    <n v="1"/>
    <n v="1"/>
    <n v="0"/>
    <n v="1"/>
    <n v="1"/>
    <m/>
    <s v="Para el primer trimestre no se tenia programado avance, la ejecución inicia en el segundo trimestre de la vegencia "/>
    <s v="Se recibieron en el trimestre un total de 4 quejas disciplinarias correspondientes al control interno de la Secretaría Jurídcia Distrital. Se radicaron en el libro correspondiente, posteriormente se hizo radicación en el  SID3; se conformó el cuaderno de copias (art. 96 de la Ley 734 de 2002), se realizó el reparto de las quejas, con sus respectivas actas de reparto, entregandole a los abogados cuaderno original y de copias para su para su evaluación. Estando asi cumplido el 100 % de la Metaestablecida para el presente trimestre. "/>
    <s v="Se cumplio el 100 % de la Meta establecida para el presente trimestre, la Dirección recibio 1 queja correspondiente al control interno  disciplinario  de la Secretaría Jurídica Distrital. Se radicó en el libro correspondiente, posteriormente se hizo radicación en el  SID3; se conformó el cuaderno de copias (art. 96 de la Ley 734 de 2002), se realizó el reparto de la queja, con su respectiva acta de reparto, entregándole al abogado el cuaderno original y de copias para su para su evaluación. "/>
    <m/>
    <m/>
    <m/>
    <m/>
    <m/>
    <m/>
    <m/>
    <m/>
    <m/>
    <m/>
  </r>
  <r>
    <x v="1"/>
    <x v="36"/>
    <s v="OPTIMIZACIÓN DE PROCESOS"/>
    <s v="GESTIÓN DISCIPLINARIA DISTRITAL"/>
    <x v="4"/>
    <s v="Plan de Gestión"/>
    <s v="Procesos"/>
    <m/>
    <m/>
    <s v="Porcentaje de avance en la metodología de verificación de la impelementación y actualización del SID"/>
    <s v="Metodología de verificación"/>
    <m/>
    <m/>
    <m/>
    <m/>
    <m/>
    <m/>
    <m/>
    <m/>
    <x v="1"/>
    <s v="Trimestral"/>
    <s v="Eficacia"/>
    <m/>
    <m/>
    <m/>
    <s v="ND"/>
    <n v="0.4"/>
    <s v="CUMPLIDA    60%"/>
    <m/>
    <m/>
    <s v="ND"/>
    <n v="0.39999999999999997"/>
    <n v="0.6"/>
    <m/>
    <m/>
    <s v="CUMPLIDA    60%"/>
    <m/>
    <m/>
    <m/>
    <n v="0.6"/>
    <m/>
    <m/>
    <m/>
    <s v="Se desarrollo el 100% de la Implementación de la metodologia para verificar la implementación y actualización del S.I.D., con la aplicación de una encuesta y realizando un ánalisis de las visitas y las capacitaciones, evidenciando que las entidades Distritales no reportan en el SID, los procesos que se encuentran en las OCID, este ánalisis logró la creación de estrategias por parte de la DDAD para la utilización e implementación del SID en las entidades Distritales.META CUMPLIDA."/>
    <m/>
    <m/>
    <m/>
    <m/>
    <m/>
    <m/>
    <m/>
    <s v="FALTA FICHA "/>
    <m/>
    <m/>
    <m/>
    <s v="CUMPLIDA"/>
  </r>
  <r>
    <x v="1"/>
    <x v="37"/>
    <s v="OPTIMIZACIÓN DE PROCESOS"/>
    <s v="GESTIÓN DEL TALENTO HUMANO"/>
    <x v="5"/>
    <m/>
    <m/>
    <s v="Procesos"/>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x v="3"/>
    <s v="Semestral"/>
    <s v="Efectividad"/>
    <s v="Técnico DGC"/>
    <s v="Profesional Especializado"/>
    <s v="Director (a) de Gestión Corporativa"/>
    <s v="ND"/>
    <n v="0.9"/>
    <n v="0.91"/>
    <n v="0.92"/>
    <n v="0.93"/>
    <s v="ND"/>
    <n v="0.9"/>
    <n v="0.82"/>
    <m/>
    <m/>
    <s v="ND"/>
    <n v="0.9"/>
    <s v="ND"/>
    <n v="0.9"/>
    <s v="ND"/>
    <n v="0.82"/>
    <m/>
    <m/>
    <s v="Para el 1er trimestre no se programó resultado de medición de la Satisfacción, no obstante, procedemos a poner a su conocimiento los avances del proceso de talento humano. _x000a__x000a_1) Adopción de la Política de Seguridad y Salud en el Trabajo, Reglamento de Higiene y Seguridad Industrial, como documentos marco de la gestión en SST._x000a_ 2) Construcción, revisión, aprobación y publicación de procedimientos de SST._x000a_3). Funcionamiento del Comité Paritario de Seguridad y Salud en el Trabajo y Comité de Convivencia Laboral._x000a_ 4). Desarrollo del Programa de capacitación en SST. _x000a_5) Formulación y ejecución de actividades de promoción y prevención, programas de vigilancia epidemiológica, caracterización del ausentismo. _x000a_6. Gestión de peligros y riesgos: aplicación metodología evaluación de riesgos y formulación plan de intervención de los mismos; seguimiento a la ejecución de las acciones de intervención. _x000a_7). Gestión de amenazas: elaboración y socialización del Plan de emergencias, conformación y capacitación de la brigada, participación en Comité de Ayuda Mutua de la Localidad, adquisición de elementos para la prevención y atención de emergencias._x000a__x000a_Desarrollo de actividades en el marco del Programa de Bienestar Social de la Entidad - Se proyectó:  el Plan de Incentivos de la Entidad, los criterios de desempate al mejor empleado de la entidad, los criterios para la financiación de la educación formal de los servidores y sus hijos, para aprobación del Comité de Bienestar, Capacitación e Incentivos. Proyección del Plan Institucional de Capacitación para la vigencia de 2018, para aprobación del mencionado Comité. _x000a_Creación de los Gestores de la felicidad, Conmemoración del día de la mujer, Conmemoración del día del hombre, dentro del marco del Programa de Bienestar Social._x000a_Desarrollo de campañas de gestión de la felicidad &quot;El poder de la sonrisa&quot; y &quot;Comunicación Asertiva&quot;, Video concurso gestión de la felicidad, Envió de piezas publicitarias de ambientes inclusivos, envío de inscripciones a gimnasio, inscripción y acompañamiento de los funcionarios de la Entidad a los juegos inter - entidades organizados por el DASCD."/>
    <s v="Para el segundo trimestre de la vigencia de reporta : _x000a__x000a_TOTAL CALIFICACIÓN CLIMA LABORAL SJD 4,1 (ALTO)_x000a_El 4,1 equivale al 82 %._x000a__x000a_El clima laboral es la percepción que tienen los empleados sobre las condiciones del trabajo que realizan, se mide con base en la interacción de diversas variables como:_x000a_1. Ambiente de trabajo_x000a_2. Aportes personales_x000a_3. Comunicación_x000a_4. Pertenencia y compromiso_x000a_5. Condiciones de trabajo_x000a_6. Direccionamiento_x000a_7. Conocimiento de la Entidad_x000a_8. Desarrollo humano_x000a__x000a_Se utiliza una escala Liker con los siguientes valores: _x000a_1 MUY BAJO, 2 BAJO, 3 MEDIO, 4 ALTO, 5 MUY ALTO._x000a_"/>
    <s v="Aunque durante el 3er trimestre no se debe reportar la medición, la dirección de gestión corporativa procedió a efectuar en materia de: _x000a__x000a_Bienestar:_x000a_Financiación de educación formal, Beneficiarios:  4 servidores_x000a_Entrega de bonos de cine_x000a_Entrega de bonos spa_x000a_Actividad Pre pensionados _x000a_Actividad aniversario de la Entidad _x000a_Se promovió la decoración de las oficinas como parte de la gestión de la felicidad."/>
    <m/>
    <m/>
    <m/>
    <m/>
    <m/>
    <m/>
    <m/>
    <m/>
    <m/>
    <m/>
  </r>
  <r>
    <x v="1"/>
    <x v="38"/>
    <s v="OPTIMIZACIÓN DE PROCESOS"/>
    <s v="EVALUACIÓN INDEPENDIENTE"/>
    <x v="10"/>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x v="1"/>
    <s v="Trimestral"/>
    <s v="Eficacia"/>
    <s v="Profesional Universitario 10"/>
    <s v="Profesional Especialziado Grado 24"/>
    <s v="Jefe Oficina de Control Interno"/>
    <s v="ND"/>
    <n v="1"/>
    <n v="1"/>
    <n v="1"/>
    <n v="1"/>
    <s v="ND"/>
    <n v="1"/>
    <n v="0.70720000000000005"/>
    <m/>
    <m/>
    <n v="0.16700000000000001"/>
    <n v="0.34699999999999998"/>
    <n v="0.219"/>
    <n v="0.26700000000000002"/>
    <n v="0.16700000000000001"/>
    <n v="0.34820000000000001"/>
    <n v="0.192"/>
    <m/>
    <s v="Para el primer trimestre se elaboraron los siguientes informes de ley definidos en el Plan Anual de Auditoria - 2018:_x000a_1.    Informe de Control Interno Contable (publicado en la Web)_x000a_2.    Evaluación Institucional por Dependencias _x000a_3.    Austeridad en el Gasto (Publicado Pagina Web)_x000a_4.    Informe PQRS (publicado Pagina Web)_x000a_5.    Informe Pormenorizado del Sistema de Control Interno (Pagina Web)_x000a_6.    Reporte Plan Anual Auditoria (Anexo Físico)Las Auditorias a procesos darán inicio el miércoles cuatro (04) de abril de 2018._x000a_Se elaboraron los siguientes seguimientos establecidos en el Plan Anual de Auditoria - 2018:_x000a_1.Análisis y diseño del Sistema Integrado misional_x000a_2.Seguimiento al Plan de mejoramiento con la Contraloría Distrital _x000a_3.Seguimiento a los planes de mejoramiento resultado de las_x000a_auditorías internas _x000a_4.Seguimiento a la consolidación y rendición de la cuenta anual a la_x000a_Contraloría Distrital _x000a_5.Seguimiento al plan anticorrupción y mapas de riesgos _x000a_6.Seguimiento Informe Contable cumplimiento resolución 706 de 2016_x000a_7.Seguimiento al Informe Derechos de Autor Software_x000a_8.Seguimiento a las funciones del Comité de Conciliaciones"/>
    <s v="_x000a_Para el primer trimestre se elaboraron los siguientes informes de ley definidos en el Plan Anual de Auditoria - 2018:_x000a_1.    AUSTERIDAD DEL GASTO_x000a_2.    INFORMES DE REPORTE AL PLAN ANUAL DE AUDITORIA_x000a_3.    INFORME DE CUMPLIMIENTO A LA DIRECTIVA 003 DE 2013_x000a__x000a_Se realizaron las auditorías programadas en el P.A.A. en el segundo trimestre de la vigencia, a las siguientes dependencias de la Secretaria Jurídica Distrital:_x000a__x000a_1. DIRECCIÓN DE GESTIÓN NORMATIVA Y CONCEPTUAL _x000a_2. DIRECCIÓN DE DEFENSA JUDICIAL Y PREVENCIÓN DEL DAÑO ANTIJURÍDICO _x000a_3. OFICINA ASESORA DE PLANEACIÓN OFICINA TIC_x000a_4. DIRECCIÓN DE GESTIÓN CORPORATIVA (3 procesos)_x000a_"/>
    <s v="Para el primer trimestre se elaboraron los siguientes informes de ley definidos en el Plan Anual de Auditoria - 2018:_x000a__x000a_1. AUSTERIDAD DEL GASTO – AGOSTO_x000a_2. INFORME SOBRE LAS PETICIONES, QUEJAS, SUGERENCIAS Y RECLAMOS PQR´S_x000a_3. INFORME PORMENORIZADO DE CONTROL INTERNO_x000a_4. INFORME AVANCE DE LA EJECUCIÓN DEL PLAN DE AUDITORIA._x000a_5.INFORME DE SEGUIMIENTO Y RECOMENDACIONES ORIENTADAS AL CUMPLIMIENTO DE LAS_x000a_METAS DEL PLAN DE DESARROLLO A CARGO DE LA ENTIDAD_x000a__x000a_De otra parte, para la actividad “Realizar las auditorías a los procesos definidos en el_x000a_PAA 2018” se llevaron a cabo las siguientes auditorias: _x000a_1. GESTIÓN JURÍDICA DISTRITAL_x000a_2. GESTIÓN ADMINISTRATIVA_x000a_3. NOTIFICACIONES_x000a_4. GESTIÓN DISCIPLINARIA DISTRITAL_x000a_5. ATENCIÓN A LA CIUDADANÍA_x000a_6. INSPECCIÓN VIGILANCIA Y CONTROL – ESAL_x000a_7. CONTROL INTERNO DISCIPLINARIO_x000a__x000a_SEGUIMIENTOS PROGRAMADOS:_x000a__x000a_1. ANÁLISIS Y DISEÑO DEL SISTEMA INTEGRADO MISIONAL_x000a_2.SEGUIMIENTO AL PLAN DE MEJORAMIENTO CON LA CONTRALORÍA_x000a_3. SEGUIMIENTO A LOS PLANES DE MEJORAMIENTO RESULTADO DE_x000a_LAS AUDITORÍAS INTERNAS. (PRESENTACIÓN SEGUIMIENTO_x000a_PENDIENTE EN EL 2DO TRIMESTRE, CORRESPONDIENTE AL MES_x000a_DE JUNIO)_x000a_4. SEGUIMIENTO IMPLEMENTACIÓN NUEVO MARCO NORMATIVO_x000a_CONTABLE. X_x000a_5. SEGUIMIENTO CONVENIO INTERADMINISTRATIVO 095 DEL 2017. X_x000a_6. SEGUIMIENTO AL PLAN ANTICORRUPCIÓN Y MAPAS DE RIESGOS X_x000a_7. SEGUIMIENTO A INFORMACIÓN DE MULTAS, SANCIONES E_x000a_INHABILIDADES Y ACTIVIDAD CONTRACTUAL. _x000a_8. SEGUIMIENTO A LAS FUNCIONES DEL COMITÉ DE CONCILIACIONES_x000a_9. SEGUIMIENTO LEY DE TRANSPARENCIA Y ACCESO A LA_x000a_INFORMACIÓN PÚBLICA. LEY 1712 DE 2014. X_x000a_10. SEGUIMIENTO CONTRATOS SECOP II _x000a__x000a_"/>
    <m/>
    <m/>
    <m/>
    <m/>
    <m/>
    <m/>
    <m/>
    <m/>
    <m/>
    <m/>
  </r>
  <r>
    <x v="1"/>
    <x v="39"/>
    <s v="OPTIMIZACIÓN DE PROCESOS"/>
    <s v="EVALUACIÓN INDEPENDIENTE"/>
    <x v="10"/>
    <m/>
    <s v="Plan de Gestión"/>
    <s v="Procesos"/>
    <m/>
    <s v="Sumatoria de seguimientos al Plan de Mejoramiento."/>
    <s v="Seguimientos"/>
    <s v="Número de seguimientos realizados al Plan de Mejoramiento"/>
    <s v="N.A."/>
    <s v="Cantidad  de seguimientos al Plan de Mejoramiento realizados en la vigencia a las diferentes dependencias de la SJD"/>
    <s v="N.A."/>
    <s v="Informe de auditorías o seguimientos con  sugerencias o recomendaciones."/>
    <s v="N.A."/>
    <s v="ND"/>
    <s v="ND"/>
    <x v="1"/>
    <s v="Semestral"/>
    <s v="Eficacia"/>
    <s v="Profesional Universitario 10"/>
    <s v="Profesional Especialziado Grado 24"/>
    <s v="Jefe Oficina de Control Interno"/>
    <s v="ND"/>
    <s v="finalizado"/>
    <s v="finalizado"/>
    <s v="finalizado"/>
    <s v="finalizado"/>
    <s v="ND"/>
    <m/>
    <m/>
    <m/>
    <m/>
    <m/>
    <m/>
    <m/>
    <m/>
    <m/>
    <m/>
    <m/>
    <m/>
    <m/>
    <m/>
    <m/>
    <m/>
    <m/>
    <m/>
    <m/>
    <m/>
    <s v="se anula por solicitud de la OCI rad"/>
    <m/>
    <m/>
    <m/>
    <s v="FINALIZADA"/>
  </r>
  <r>
    <x v="0"/>
    <x v="40"/>
    <s v="OPTIMIZACIÓN DE PROCESOS"/>
    <s v="GESTIÓN JURÍDICA DISTRITAL"/>
    <x v="9"/>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x v="3"/>
    <s v="Semestral"/>
    <s v="Efectividad"/>
    <s v="Profesional Especializado"/>
    <s v="Profesional Especializado"/>
    <s v="Subsecretario Jurídico"/>
    <n v="0.88"/>
    <n v="0.88"/>
    <n v="0.88"/>
    <n v="0.88"/>
    <n v="0.88"/>
    <n v="0.9"/>
    <n v="0.94569999999999999"/>
    <n v="0.87"/>
    <m/>
    <m/>
    <m/>
    <n v="0.88"/>
    <m/>
    <n v="0.88"/>
    <n v="0"/>
    <n v="0.87"/>
    <m/>
    <m/>
    <s v="Se aplica encuesta en el segundo trimestre"/>
    <s v="Se remitio encuesta a las Entidades del Distrito mediante la Circular 016 de 2018 . La misma fue contestada por 49 entidades del sector central y descentralizado, representado un 90% de la totalidad de lamuestra .Se alcanzó una precepción promedio positiva de las preguntas del 87% sumando y promediando las valoraciones consideradas como Excelente y buena. "/>
    <s v="Se aplica encuesta en el cuarto trimestre"/>
    <m/>
    <s v="3-2018-1040"/>
    <m/>
    <m/>
    <m/>
    <s v="CREACIÓN"/>
    <s v="VERSIÓN  1"/>
    <s v="ND"/>
    <s v="ND"/>
    <m/>
  </r>
  <r>
    <x v="1"/>
    <x v="41"/>
    <s v="MODERNIZACIÓN DE SISTEMAS DE INFORMACIÓN. "/>
    <s v="GESTIÓN DE TIC"/>
    <x v="2"/>
    <s v="Procesos"/>
    <s v="Proyecto de Inversión 7508"/>
    <s v="Plan de Gestión"/>
    <m/>
    <s v="Porcentaje de avance en la implementación de la infraestructura  tecnologica que soporta los Sistemas de Información Jurídicos"/>
    <s v="Implementación de la infraestructura  tecnologica"/>
    <s v="Sumatoria del avance en la implementación de la infraestructura  tecnologica que soporta los Sistemas de Información Jurídicos"/>
    <s v="N.A."/>
    <s v="Acciones de adecuación de la infraestructura tecnológica (redes, equipos, conectividad)"/>
    <s v="N.A."/>
    <m/>
    <s v="N.A."/>
    <m/>
    <m/>
    <x v="1"/>
    <s v="Trimestral"/>
    <s v="Eficacia"/>
    <s v="por definir"/>
    <s v="por definir"/>
    <s v="Jefe Oficina TIC"/>
    <n v="0.03"/>
    <n v="0.17"/>
    <n v="0.3"/>
    <n v="0.3"/>
    <n v="0.2"/>
    <n v="0.01"/>
    <n v="0.14000000000000001"/>
    <n v="0.16999999999999998"/>
    <m/>
    <m/>
    <m/>
    <m/>
    <m/>
    <m/>
    <n v="0.05"/>
    <n v="0.12"/>
    <m/>
    <m/>
    <s v="En la actividad Implementar la Infraestructura TIC (Hard, Software y Comunicaciones) se adquirieron las licencias y el soporte de ORACLE, en cuanto a la adquisición de Licencias MS esta línea de contratación fue modificada en el plan inicial y se elimina, como los recursos no se utilizaron se solicitó a la Dirección de Gestión Corporativa se incluya nuevamente esta línea, por otra parte, la contratación del correo electrónico se realizará en el mes de abril, debido a que el servicio finalizará en ese mes. De acuerdo con la actividad Modernizar los Sistemas de Información Misionales y Administrativos de la SJD se realizaron las siguientes actividades: En el proyecto de Análisis, Diseño de la solución del Sistema Integrado Jurídico y la documentación generada en el desarrollo del proyecto en su Fase de Inicio se elaboró el Project Charter, el Plan de Gestion del Proyecto, los planes subsidiarios y el Cronograma del proyecto, estos documentos fueron aprobados conjuntamente con el equipo de Interventoria y el equipo que gerencia el proyecto . En la Fase de Ejecución se realizaron las reuniones preliminares de Levantamiento de Información con cada una de las Direcciones de la SJD con acompañamiento del equipo que gerencia el proyecto y el de interventoria, asi mismo se realizaron las respectivas reuniones semanales de seguimiento al proyecto y  se han identificados las necesidades de integración o interoperabilidad con otras entidades del distrito o del orden Nacional; de igual manera, se han realizado sesiones con algunas de estas entidades._x000a_Con la adquisición de las licencias y el soporte de Oracle se mantiene un servicio opctimo de la infraestructura tecnológica, que permite que se preste un servicio oportuno en las aplicaciones misionales y administrativas de la entidad. Por otra parte, con el inicio del proyecto de Análisis, Diseño de la solución del Sistema Integrado Jurídico se ha obtenido un gran interés en la ejecución del proyecto en el cual a intervenido el Despacho, las Direcciones, el equipo que Gerencia del proyecto con el Contratista y la Interventoria en la fase de inicio y el levantamiento de requerimientos que permitirá inicar con la estructuración del diseño de la solución."/>
    <s v="Para la vigencia 2018 y con corte al segundo trimestre de la vigencia 2018, esta meta presenta un avance del 17% a la fecha, desarrollado mediante la adquisición de las Impresoras, Correo Electrónico, Hosting, garantizando el servicio de comunicación en la entidad necesario para el desarrollo de las actividades que comprenden la gestión._x000a_Así mismo mediante la adquisición del Canal de Internet, se logra independencia frente a este tema, dado que se venía contando con el apoyo de la Secretaria General frente a los servicios de comunicaciones; Mejorando la navegación, la velocidad y descargue de archivos en las instalaciones de la entidad y en el punto del Supercade C.A.D, el cual beneficiará a los ciudadanos que acudan a los servicios prestados por la Secretaria Jurídica Distrital._x000a_En cuanto a los Sistemas Misionales y Administrativos, se han atendido y clasificado las solicitudes y requerimientos, cuando se presenta la ocurrencia de mensajes de error no previstos durante las etapas de soporte y mantenimiento, para mantener el servicio y las funcionales estables, lo que permite no afectar las actividades diarias de los funcionarios y prestar un mejor servicio a la ciudadanía en general._x000a_Para el proyecto de Análisis, Diseño de la solución del Sistema Integrado Jurídico, desde el Despacho y Direcciones de la Secretaria Jurídica Distrital, se han validado los requerimientos del Sistema Integrado Jurídico de acuerdo con la fase de entendimiento, lo que permitió la finalización de la etapa de Análisis, e iniciar con la etapa de Diseño del proyecto, con el acompañamiento del Equipo de expertos y la interventoría."/>
    <m/>
    <m/>
    <m/>
    <m/>
    <m/>
    <m/>
    <s v="SE SOLICITA MODIFICACIÓN RAD 3-2017-4325, alineado con el indicador AVANCE EN LA ACTUALIZACIÓN DE LA INFRAESTRUCTURA HW SW COM"/>
    <m/>
    <m/>
    <m/>
    <m/>
  </r>
  <r>
    <x v="1"/>
    <x v="42"/>
    <s v="OPTIMIZACIÓN DE PROCESOS"/>
    <s v="INSPECCIÓN VIGILANCIA Y CONTROL ESAL"/>
    <x v="3"/>
    <s v="Plan de Gestión"/>
    <m/>
    <m/>
    <m/>
    <s v="Procentaje de procesos administrativos sancionatorios terminados"/>
    <m/>
    <s v="pendiente"/>
    <m/>
    <m/>
    <m/>
    <m/>
    <m/>
    <m/>
    <m/>
    <x v="3"/>
    <s v="Trimestral"/>
    <s v="Eficacia"/>
    <m/>
    <m/>
    <m/>
    <s v="ND"/>
    <n v="0.8"/>
    <n v="0.8"/>
    <n v="0.8"/>
    <n v="0.8"/>
    <s v="ND"/>
    <n v="0.9"/>
    <n v="0.61"/>
    <m/>
    <m/>
    <n v="0.14000000000000001"/>
    <n v="0.36"/>
    <n v="0.59"/>
    <n v="0.8"/>
    <n v="0.16"/>
    <n v="0.36"/>
    <n v="0.61"/>
    <m/>
    <s v="Durante el primer trimestre se profirieron un total de 31 actos administrativos con los cuales se dio fin a los procesos administrativos sancionatorios que se encontraban en curso así: 7 actos administrativos en enero, 10 actos administrativos en febrero y 15 actos administrativos en marzo"/>
    <s v="Durante el segundo trimestre se profirieron un total de 43 actos administrativos con los cuales se dio fin a los procesos administrativos sancionatorios que se encontraban en curso,"/>
    <s v="Durante el tercer trimestre se profirieron un total de 46 actos administrativos con los cuales se dio fin a los procesos administrativos sancionatorios que se encontraban en curso, alcanzando un avance del 61% de la meta planteada para la vigencia."/>
    <m/>
    <m/>
    <m/>
    <m/>
    <m/>
    <s v="FALTA FICHA "/>
    <m/>
    <m/>
    <m/>
    <m/>
  </r>
  <r>
    <x v="1"/>
    <x v="43"/>
    <s v="POSICIONAMIENTO COMO ENTE RECTOR"/>
    <s v="GESTIÓN JUDICIAL Y EXTRAJUDICIAL DEL DISTRITO"/>
    <x v="8"/>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x v="3"/>
    <s v="Trimestral"/>
    <s v="Eficacia"/>
    <s v="Profesional Universitario Grado 1"/>
    <s v="Profesional Universitario Grado 1"/>
    <s v="Director(a) Distirtal de Defensa Judicial y Prevención del Daño Antijurídico  "/>
    <s v="ND"/>
    <n v="1"/>
    <n v="1"/>
    <n v="1"/>
    <n v="1"/>
    <s v="ND"/>
    <n v="1"/>
    <n v="1"/>
    <m/>
    <m/>
    <n v="1"/>
    <n v="1"/>
    <n v="1"/>
    <n v="1"/>
    <n v="1"/>
    <n v="1"/>
    <n v="1"/>
    <m/>
    <s v="Durante el primer trimestre se profirieron un total de 31 actos administrativos con los cuales se dio fin a los procesos administrativos sancionatorios que se encontraban en curso así: 7 actos administrativos en enero, 10 actos administrativos en febrero y 15 actos administrativos en marzo"/>
    <s v=" Los abogados de representación judicial realizaron lo siguiente: Se asistió a 78 diligencias en los diferentes despachos judiciales, se relacionan las 8 fichas de conciliación y las 17 de pacto de cumplimiento realizadas por cada uno de los abogados de representación_x000a_directamente en el Sistema de Información de Procesos Judiciales SIPROJWEB. Presentaron informe mensual de los movimientos o actuaciones procesales surtidas en los procesos judiciales asignados. Asistieron a 12 entidades distritales a participar en los Comités de_x000a_Conciliación, en los cuales se trataron 108 casos y presentaron 10 casos al Comité de Conciliación de la Secretaría Jurídica. _x000a_"/>
    <s v="De los 318 procesos notificados durante el periodo, 26 están cargo de los abogados de representación judicial de la Secretaria Jurídica, además se asistió a todas las audiencias que fueron programadas por los despachos judiciales"/>
    <m/>
    <m/>
    <m/>
    <m/>
    <m/>
    <s v="CREACIÓN"/>
    <s v="VERSIÓN  1"/>
    <m/>
    <m/>
    <m/>
  </r>
  <r>
    <x v="1"/>
    <x v="44"/>
    <s v="OPTIMIZACIÓN DE PROCESOS"/>
    <s v="GESTIÓN JURÍDICA DISTRITAL"/>
    <x v="9"/>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x v="3"/>
    <s v="Trimestral"/>
    <s v="Eficacia"/>
    <s v="Secretaria Subsecretaría"/>
    <s v="Profesional Especializado"/>
    <s v="SUBSECRETARIO DE DESPACHO"/>
    <s v="ND"/>
    <n v="1"/>
    <n v="1"/>
    <n v="1"/>
    <n v="1"/>
    <s v="ND"/>
    <n v="1"/>
    <n v="1"/>
    <m/>
    <m/>
    <n v="1"/>
    <n v="1"/>
    <n v="1"/>
    <n v="1"/>
    <n v="1"/>
    <n v="1"/>
    <n v="1"/>
    <m/>
    <s v="de la Dirección cargan los documentos digitalizados con las principales actuaciones procesales realizadas en cada caso asignado. "/>
    <s v="Se gestionaron oportunamente en el trimestre 256 requerimientos de competencia de la Subsecretaría. En el Anexo 1 se remite el detalle de los requerimientos y su tipología del trimestre y su acumulado."/>
    <s v="Se gestionaron oportunamente en el trimestre 262 requerimientos de competencia de la Subsecretaría, lo que significa la atención del 100% de los requerimientos. "/>
    <m/>
    <s v="3-2018-1040"/>
    <m/>
    <m/>
    <m/>
    <s v="CREACIÓN"/>
    <s v="VERSIÓN  1"/>
    <m/>
    <m/>
    <m/>
  </r>
  <r>
    <x v="1"/>
    <x v="45"/>
    <s v="OPTIMIZACIÓN DE PROCESOS"/>
    <s v="GESTIÓN ADMINISTRATIVA"/>
    <x v="5"/>
    <m/>
    <m/>
    <s v="Procesos"/>
    <m/>
    <s v="Sumatoria de solicitudes atendidas, dividido total de servicios requeridos"/>
    <s v="Servivios atendidos"/>
    <s v="Solicitudes de servicios atendidos"/>
    <s v="Solicitudes de servicios demandas"/>
    <s v="Son los requerimientos de servicios efecrtivamente prestados"/>
    <s v="Son las solicitudes de servicios de logísticaviabilizados (cafetería, personal de apoyo, transporte, entre otros)"/>
    <s v="Cuadro de control de consolidación de solicitud de servicios"/>
    <s v="Cuadro de control de consolidación de solicitud de servicios"/>
    <s v="ND"/>
    <s v="ND"/>
    <x v="3"/>
    <s v="Trimestral"/>
    <s v="Eficacia"/>
    <s v="Auxiliar administrativo de la DGC"/>
    <s v="Profesional Especializado"/>
    <s v="Director (a) de Gestión Corporativa"/>
    <s v="ND"/>
    <n v="1"/>
    <n v="1"/>
    <n v="1"/>
    <n v="1"/>
    <s v="ND"/>
    <n v="1"/>
    <n v="1"/>
    <m/>
    <m/>
    <n v="1"/>
    <n v="1"/>
    <n v="1"/>
    <n v="1"/>
    <n v="0.94"/>
    <n v="1"/>
    <n v="1"/>
    <m/>
    <s v="Servicios:  Transporte, La capacidad de respuesta frente a los servicios solicitados fue del 77%, debido a que el vehículo que presta el servicio a las diferentes dependencias, fue objeto de mantenimiento correctivo, lo que implicó estar fuera de servicio por una semana. Caja Menor: Se presentó capacidad de respuesta del 100%, teniendo en cuenta que las 18 solicitudes presentadas por las diferentes dependencias, fueron atendidas en su totalidad. Bienes. Movimientos Almacén: Se atendió el 100% de las solicitudes relacionadas con los bienes de la entidad (ingresos, traslados y egresos). Viáticos y Gastos de Viaje: Se presentaron dos solicitudes de servicio las cuales fueron atendidas en su totalidad."/>
    <s v="Se presentó capacidad de respuesta del 100%, teniendo en cuenta que las 13 solicitudes presentadas por las diferentes dependencias, fueron atendidas en su totalidad. Bienes. Movimientos Almacén: Se atendió el 100% de las solicitudes relacionadas con los bienes de la entidad (ingresos, traslados y egresos).  Viáticos y Gastos de Viaje: Se dio atención a las solicitudes presentadas."/>
    <s v="Para el tercer trimestre se gestionaron el 100% de las solicitudes administrativas, con el desarrollo de las siguientes actividades:_x000a_- Con el apoyo de los gestores de inventarios se adelantó la actualización de los inventarios correspondiente a bienes en servicio.  (bienes de La SJD)._x000a_-Asignación de parqueaderos  (rotativo)_x000a_-Adquisición de vehículos Seguimiento a los contratos en ejecución: _x000a_-Corredores de seguros y pólizas de seguros _x000a_-Contratos de mantenimiento de vehículos y combustible_x000a_-Contrato de Comodato de un vehículo _x000a_-Contrato de Telefonía celular _x000a_-Seguimiento al Convenio Interadministrativo 095 de 2017._x000a_"/>
    <m/>
    <m/>
    <m/>
    <m/>
    <m/>
    <m/>
    <m/>
    <m/>
    <m/>
    <m/>
  </r>
  <r>
    <x v="1"/>
    <x v="46"/>
    <s v="OPTIMIZACIÓN DE PROCESOS"/>
    <s v="NOTIFICACIONES"/>
    <x v="5"/>
    <m/>
    <m/>
    <s v="Procesos"/>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x v="3"/>
    <s v="Trimestral"/>
    <s v="Eficacia"/>
    <s v="Auxiliar / Secretaria"/>
    <s v="Profesional Especializado"/>
    <s v="Director (a) de Gestión Corporativa"/>
    <s v="ND"/>
    <n v="1"/>
    <n v="1"/>
    <n v="1"/>
    <n v="1"/>
    <s v="ND"/>
    <n v="1"/>
    <n v="1"/>
    <m/>
    <m/>
    <n v="1"/>
    <n v="1"/>
    <n v="1"/>
    <n v="1"/>
    <n v="1"/>
    <n v="1"/>
    <n v="1"/>
    <m/>
    <s v="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
    <s v="Durante el segunod trimestre, la Dirección de Gestión Corporativa cumplio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_x000a_"/>
    <s v="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_x000a_Se han presentado errores en la certificaciones expedidas por la Secretaría de General, pero lo anterior no afecta la debida notificación, no obstante la Dirección de Gestión Corporativa a procedido a solicitar los respectivos ajustes."/>
    <m/>
    <m/>
    <m/>
    <m/>
    <m/>
    <m/>
    <m/>
    <m/>
    <m/>
    <m/>
  </r>
  <r>
    <x v="1"/>
    <x v="47"/>
    <s v="OPTIMIZACIÓN DE PROCESOS"/>
    <s v="GESTIÓN CONTRACTUAL"/>
    <x v="5"/>
    <m/>
    <m/>
    <s v="Procesos"/>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x v="3"/>
    <s v="Trimestral"/>
    <s v="Eficacia"/>
    <s v="Auxiliar / Secretaria"/>
    <s v="Profesional Especializado"/>
    <s v="Director (a) de Gestión Corporativa"/>
    <s v="ND"/>
    <n v="1"/>
    <n v="1"/>
    <n v="1"/>
    <n v="1"/>
    <s v="ND"/>
    <n v="1"/>
    <n v="1"/>
    <m/>
    <m/>
    <n v="1"/>
    <n v="1"/>
    <n v="1"/>
    <n v="1"/>
    <n v="0.94"/>
    <n v="1"/>
    <n v="1"/>
    <m/>
    <s v="Durante el primer trimestre se solicitaron por parte de las dependencias 78 solicitudes de contratación, se tramitaron 77 en su totalidad, salvo una sola solicitud que no se tramito por falta de documentación. "/>
    <s v="Durante el segundo trimestre se solicitaron por parte de las dependencias 9 solicitudes de contratación, se tramitaron en su totalidad._x000a_ _x000a_Fuente: _x000a_SECOP II_x000a_El Plan Anual de Adquisiciones - PAA 2018 Segundo Trimestre._x000a_a Programadas (119) Adjudicadas (84)_x000a_"/>
    <s v="Durante el transcurso de los 3 trimestre se solicitaron por parte de las dependencias 105 solicitudes de contratación, las cuales se tramitaron en su totalidad."/>
    <m/>
    <m/>
    <m/>
    <m/>
    <m/>
    <m/>
    <m/>
    <m/>
    <m/>
    <m/>
  </r>
  <r>
    <x v="1"/>
    <x v="48"/>
    <s v="OPTIMIZACIÓN DE PROCESOS"/>
    <s v="PLANEACIÓN Y MEJORA CONTINUA"/>
    <x v="7"/>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x v="1"/>
    <s v="Trimestral"/>
    <s v="Eficacia"/>
    <s v="Contratista OAP"/>
    <s v="Contratista OAP"/>
    <s v="JEFE OAP"/>
    <n v="1"/>
    <s v="ND"/>
    <s v="CUMPLIDA"/>
    <m/>
    <m/>
    <n v="0.5"/>
    <n v="0.5"/>
    <s v="CUMPLIDA"/>
    <m/>
    <m/>
    <m/>
    <m/>
    <m/>
    <m/>
    <m/>
    <m/>
    <m/>
    <m/>
    <s v="CUMPLIDA"/>
    <s v="CUMPIDA"/>
    <m/>
    <m/>
    <m/>
    <s v="Correo electrónico del 9 de julio "/>
    <m/>
    <m/>
    <s v="CREACIÓN"/>
    <s v="FINALIZADO POR CUMPLIMIENTO EN EL 2017"/>
    <m/>
    <m/>
    <s v="CUMPLIDA"/>
  </r>
  <r>
    <x v="0"/>
    <x v="49"/>
    <s v="OPTIMIZACIÓN DE PROCESOS"/>
    <s v="PLANEACIÓN Y MEJORA CONTINUA"/>
    <x v="7"/>
    <m/>
    <s v="Proyecto de Inversión 7502"/>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x v="2"/>
    <s v="Trimestral"/>
    <s v="Eficacia"/>
    <s v="Contratista OAP"/>
    <s v="Contratista OAP"/>
    <s v="JEFE OAP"/>
    <s v="ND"/>
    <s v="ND"/>
    <n v="0.4"/>
    <n v="1"/>
    <m/>
    <s v="ND"/>
    <s v="ND"/>
    <n v="0.30000000000000004"/>
    <m/>
    <m/>
    <n v="0.15"/>
    <n v="0.05"/>
    <n v="0.15"/>
    <n v="0.05"/>
    <n v="0.15"/>
    <n v="0.05"/>
    <n v="0.1"/>
    <m/>
    <s v="En el trimestre se avanzó en la identificación de los elementos o insumos presentes en la SJD, que permiten identificar la arquitectura misional, el cumplimiento de su razón de ser, tales como como la normatividad asociada con la misión y las funciones de la tecnología y la información, se identificó el marco estratégico, los planes de acción, el Organigrama, las Funciones, Mapa de procesos, la documentación asociada a los procesos y procedimientos y se identificaron los grupos de interés vinculados con la misión y con el acceso a los medios tecnológicos que facilita la SJD. Se identificaron y priorizaron los procesos misionales y el direccionamiento de los planes y programas de la SJD."/>
    <s v="Esta meta presente un avance del 20% con corte al segundo trimestre de la vigencia. En cumplimiento de lo anterior, se propuso y desarrolló un modelo de revisión estratégica para la Secretaría Jurídica Distrital, como insumo para la construcción de una propuesta de ajuste al modelo actual de Arquitectura Empresarial."/>
    <s v="Se presenta el avance en el análisis de resultados de la revisión estratégica de la SJD, ajuste a la matriz Perfil de Oportunidades y Amenazas del_x000a_Medio (POAM), en la cual fueron estudiadas nueve (9) dependencias de la_x000a_entidad y establecidas tres categorías de factores de análisis externos:_x000a_generales, misionales y estratégicos. _x000a_Presentación del informe final de la revisión estratégica 2018 – Secretaría Jurídica Distrital, en el cual se relacionaron las actividades adelantadas y los objetivos, metodología, resultados y la relación de propuestas para incluir acciones y estrategias a desarrollar tanto en los planes de acción de la entidad como en la hoja de ruta de la Arquitectura Empresarial (componente misional), Mipg y Sistema de_x000a_Calidad, esto con el fin de superar las dificultades o brechas encontradas identificadas. Participación en las reuniones organizadas en la sede del grupo_x000a_INDUDATA sobre &quot;Recorrido al Diseño del SIISJD&quot;."/>
    <m/>
    <m/>
    <m/>
    <m/>
    <m/>
    <s v="CREACIÓN"/>
    <s v="VERSIÓN  1"/>
    <s v="ND"/>
    <s v="ND"/>
    <m/>
  </r>
  <r>
    <x v="1"/>
    <x v="50"/>
    <s v="MODERNIZACIÓN DE SISTEMAS DE INFORMACIÓN. "/>
    <s v="GESTIÓN DE TIC"/>
    <x v="2"/>
    <m/>
    <s v="Plan de Gestión"/>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m/>
    <s v="N.A."/>
    <s v="ND"/>
    <s v="ND"/>
    <x v="1"/>
    <s v="Trimestral"/>
    <s v="Eficacia"/>
    <s v="Profesional Especializado"/>
    <s v="Profesional Especializado"/>
    <s v="Jefe Oficina TIC"/>
    <n v="0"/>
    <n v="0.1"/>
    <n v="0.4"/>
    <n v="0.25"/>
    <n v="0.25"/>
    <n v="0"/>
    <n v="0.1"/>
    <n v="0.21000000000000002"/>
    <m/>
    <m/>
    <n v="0.05"/>
    <n v="0.08"/>
    <n v="0.08"/>
    <n v="0.09"/>
    <n v="0"/>
    <n v="0.13"/>
    <n v="0.08"/>
    <m/>
    <m/>
    <m/>
    <s v="En cuanto al correo electrónico se realizó la sincronización de la firma con los perfiles de usuario del directorio activo, se automatizó la tarea para que se realice todos los días a las 5:00 a.m. Con la implementación de Internet en la entidad, se solicitaron las pruebas de conmutación con el protocolo de comunicación ipv6, lo que arrojó como resultado, el cambio de Router por parte del proveedor en la primera semana de septiembre, en la última semana de septiembre se presenta degradación del servicio y se le solicita al proveedor la revisión y optimización del canal de internet de la sede principal. En cuanto al servicio de impresión se han atendido los soportes técnicos en relación con el funcionamiento de las impresiones en cuanto a configuración y cambio de toner de las impresoras._x000a_Se actualizó la Intranet de la entidad, implementando para ello la plataforma CMS Govimentum, que busca facilitar el uso, la implementación y la estandarización de las páginas web para la entidad a un mínimo costo, el cual facilita la gestión y mantenimiento del sitio brindando un servicio eficaz y eficiente en la publicación de información en la intranet._x000a_Los incidentes de soporte técnico son atendidos y clasificados por medio de la Herramienta de Soporte GLPI, resolviendo dudas, absolviendo consultas, solucionando inconvenientes, explicando la operatividad y realizando las pruebas respectivas, priorizando las soluciones del mismo en los tiempos establecidos para tal efecto y gestionar los incidentes reportados con el fin de tener el registro de una base de conocimiento."/>
    <m/>
    <m/>
    <m/>
    <m/>
    <m/>
    <s v="SE SOLICITA MODIFICACIÓN RAD 3-2017-4325, alineado con el indicador AVANCE EN LA ACTUALIZACIÓN DE LA INFRAESTRUCTURA HW SW COM"/>
    <m/>
    <m/>
    <m/>
    <m/>
  </r>
  <r>
    <x v="0"/>
    <x v="51"/>
    <s v="OPTIMIZACIÓN DE PROCESOS"/>
    <s v="GESTION DOCUMENTAL"/>
    <x v="5"/>
    <m/>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x v="2"/>
    <s v="Trimestral"/>
    <s v="Eficacia"/>
    <s v="Contratista"/>
    <s v="Contratista"/>
    <s v="Director (a) de Gestión Corporativa"/>
    <s v="ND"/>
    <s v="ND"/>
    <n v="0.3"/>
    <n v="0.8"/>
    <n v="1"/>
    <s v="ND"/>
    <s v="ND"/>
    <n v="0.03"/>
    <m/>
    <m/>
    <n v="0.02"/>
    <n v="0.05"/>
    <n v="0.15"/>
    <n v="0.3"/>
    <n v="0.02"/>
    <n v="0.01"/>
    <n v="0.03"/>
    <m/>
    <s v="Se vienen elaborando los documentos y formatos para formalizar los instrumentos archivísticos para la SJD, establecidos en el decreto 2609 de 2012: Procedimiento de Bancos Terminológicos, Procedimiento Guía de Servicios y Tramites Internos de la SJD, Procedimiento Levantamiento Información de Tablas de Retención Documental,  Modelo de Requisitos para Implementación del SGDEA - MOREQ, Formato de Tabla de Retención Documental,  y Formato Único de Inventario Documental FUID"/>
    <s v="Con corte al segundo trimestre de la vigencia:_x000a_Se reporta para los mese  _x000a_Abril - Mayo: Se elaboro el Estudio Previo para la Licitación de los Instrumentos Archivístcos con el Estudio de Mercado, el cual esta en proceso de revisión por parte del Archivo de Distrital._x000a_Se vienen elaborando los documentos y formatos para convalidar los instrumentos archivístcos para la SJD, establecidos en el decreto 2609 de 2012:_x000a_- Procedimiento de Bancos Terminológicos,_x000a_- Procedimiento Guía de Servicios y Tramites Internos de la SJD,_x000a_- Procedimiento Levantamiento Información de Tablas de Retención Documental,_x000a_- Modelo de Requisitos para Implementación del SGDEA - MOREQ,_x000a_- Formato de Tablas de Retención Documental,_x000a_- Formato Único de Inventario Documental FUID,_x000a_- Acompañamiento para realizar las encuestas respectvas a los funcionarios para_x000a_el levantamiento de información para construir los insumos de las TRD de Contratación, Financiera,_x000a_Oficina Asesora de Planeación, Oficina de Control Interno y Oficina de las Tecnologías, de la_x000a_Información y las Comunicaciones_x000a_- Tablas de Retención Documental versión 0 de OAP, TICS, OCI, DGC, TH, GC, GD, GF, GA, GAU,_x000a_IVC, PIJ, AD, DJ_x000a_Reporte Junio: Durante el mes de junio la revisión de los documentos reportados en el periodo anterior, son objeto de evaluación en el marco de la Directiva 001 de 2018 (IGA+10), Directiva que le permite a las entidades Distritales tener un acompañamiento durante la construcción de los instrumentos archivísticos._x000a_Acometida la revisión de los mismos esta Dirección procedió a reportar cero (0%) en el mes de junio, en virtud de la no ejecución de lo estableció en la programación mensualizada de la meta &quot;Implementar el 100% de las herramientas de gestión y administrativas&quot; Como quiera que el propósito del mes de junio era la convalidación de los instrumentos archivísticos ante el Archivo Distrital. "/>
    <s v="Para el tercer trimestre se reporta un avance de 3% . En el marco de la Directiva 001 de 2018 (IGA+10), Directiva que le permite a las entidades Distritales tener un acompañamiento durante la construcción de los instrumentos archivísticos, esta Dirección decidió reformular su plan de acción en virtud del cumplimiento de los compromisos suscritos con el Archivo Distrital._x000a__x000a_Para el 19 de septiembre se presento al comité interno de archivo la política de gestión documental la cual aprobada. Adicionalmente se tiene un avance en la elaboración del PGD  y se adelantaron las entrevistas para el levantamiento de información para las TRD. "/>
    <m/>
    <m/>
    <m/>
    <m/>
    <m/>
    <m/>
    <m/>
    <m/>
    <m/>
    <m/>
  </r>
  <r>
    <x v="0"/>
    <x v="52"/>
    <s v="OPTIMIZACIÓN DE PROCESOS"/>
    <s v="GESTION ADMINISTRATIVA"/>
    <x v="5"/>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x v="1"/>
    <s v="Trimestral"/>
    <s v="Eficacia"/>
    <m/>
    <m/>
    <m/>
    <s v="ND"/>
    <s v="ND"/>
    <n v="1"/>
    <n v="1"/>
    <n v="1"/>
    <s v="ND"/>
    <s v="ND"/>
    <n v="0.52"/>
    <m/>
    <m/>
    <n v="0"/>
    <n v="0.3"/>
    <n v="0.65"/>
    <n v="0.05"/>
    <n v="0"/>
    <n v="0.3"/>
    <n v="0.22"/>
    <m/>
    <s v="Se analiza el informe de inspección ergonómica de puestos de trabajo entregado por Positiva Compañía de Seguros, para establecer las necesidades de dotación ergonómica según las recomendaciones (Ver anexo 1)"/>
    <s v="Se elaboró el Estudio Previo para el “Suministro e instalación el mobiliario necesario para adecuar y dotar las instalaciones de la Secretaría Jurídica Distrital asignadas en el edificio municipal de la manzana Liévano”, el cual esta en proceso de revisión y en estudio de mercado  (Estudios previos adquisición mobiliario&quot;). De otra parte la Directora de Gestión Corporativa y su equipo de trabajo procedio a desarrollar la gestión necesaria para la adquisición de vehiculos, ya que la Secretaría Jurídica no cuenta con vehiculos de su propiedad para atender las necesidades transporte para fines misionales a los servidores de la Secretaría Juridica Distrital, lo anterior con la correspondiente aprobación de la Secretaría de Hacienda Distrital.  &quot;Justificación Vehiculos&quot;."/>
    <s v="Se revisaron los planos existentes entregados por la Secretaria General, con el fin de elaborar nuevos planos para la reubicación o readecuación de los espacios de las instalación y los puestos de trabajo requeridos por la Entidad. _x000a__x000a_Se presentaron dos (2) propuesta de reubicación y readecuación de los espacios para el número de puestos de trabajo solicitados por la Secretaría Jurídica Distrital, de acuerdo con el Organigrama de la Entidad. Dichas propuestas se sustentaran ante el Comité Directivo._x000a__x000a_La entidad adquirió vehículos para fines misionales y así dar atención a las necesidades de transporte de los servidores de la Secretaría Jurídica Distrital, lo anterior con la correspondiente aprobación de la Secretaría de Hacienda Distrital."/>
    <m/>
    <m/>
    <m/>
    <m/>
    <m/>
    <m/>
    <m/>
    <m/>
    <m/>
    <m/>
  </r>
  <r>
    <x v="1"/>
    <x v="53"/>
    <s v="OPTIMIZACIÓN DE PROCESOS"/>
    <s v="GESTIÓN NORMATIVA Y CONCEPTUAL"/>
    <x v="0"/>
    <s v="Plan de Gestión"/>
    <m/>
    <m/>
    <m/>
    <m/>
    <m/>
    <m/>
    <s v="Por definir"/>
    <s v="Por definir"/>
    <s v="Por definir"/>
    <s v="Por definir"/>
    <s v="Por definir"/>
    <s v="Por definir"/>
    <s v="Por definir"/>
    <x v="1"/>
    <m/>
    <m/>
    <m/>
    <m/>
    <m/>
    <s v="ND"/>
    <s v="ND"/>
    <n v="1"/>
    <m/>
    <m/>
    <s v="ND"/>
    <s v="ND"/>
    <n v="0.6"/>
    <m/>
    <m/>
    <n v="0.1"/>
    <n v="0.25"/>
    <n v="0.25"/>
    <n v="0.4"/>
    <n v="0.1"/>
    <n v="0.25"/>
    <n v="0.25"/>
    <m/>
    <s v="Durante el periodo se definió un primer borrador de metodología para desarrollar el espacio_x000a_de dialogo (10%), la cual está sujeta a los ajustes que resulten del proceso de diagnóstico_x000a_de necesidades y socialización con el equipo de la DDDAN en los meses de abril y mayo4_x000a_."/>
    <s v="Durante el periodo se diagnosticaron las necesidades y se definieron las tareas en el equipo_x000a_de la Dirección (5%) y se socializó la metodología para desarrollar el espacio de dialogo,_x000a_actividades estas realizadas en el Subcomité de Autocontrol del 27 de abril de 2018._x000a_Además, se desarrolló el primer espacio de diálogo, relacionado con los criterios para tener_x000a_en cuenta en la formulación del proyecto de Decreto de consolidación de las delegaciones_x000a_del Alcalde Mayor6."/>
    <s v="Esta meta presenta el avance propuesto para el trimestre dado que se llevaron a cabo las siguientes actividades:_x000a_- Presentación de proyectos de actos administrativos el 13 de julio de 2018. Cada uno de los profesionales (9) de la Dirección presentó una versión del proyecto._x000a_- Desarrollar espacio de diálogo el 28 de agosto de 2018._x000a_- Revisión de borradores de actos administrativos durante el mes de septiembre de 2018 que generó 3 actos administrativos trabajados en grupos."/>
    <m/>
    <m/>
    <m/>
    <m/>
    <m/>
    <s v="FALTA FICHA "/>
    <m/>
    <m/>
    <m/>
    <m/>
  </r>
  <r>
    <x v="2"/>
    <x v="54"/>
    <s v="POSICIONAMIENTO COMO ENTE RECTOR"/>
    <s v="GESTIÓN JURÍDICA DISTRITAL"/>
    <x v="1"/>
    <s v="Plan de Gestión"/>
    <m/>
    <m/>
    <m/>
    <m/>
    <m/>
    <m/>
    <m/>
    <m/>
    <m/>
    <m/>
    <m/>
    <m/>
    <m/>
    <x v="4"/>
    <m/>
    <m/>
    <m/>
    <m/>
    <m/>
    <m/>
    <m/>
    <m/>
    <m/>
    <m/>
    <m/>
    <m/>
    <n v="0"/>
    <m/>
    <m/>
    <m/>
    <m/>
    <m/>
    <n v="1"/>
    <n v="0"/>
    <n v="0"/>
    <n v="0"/>
    <m/>
    <s v="Se tiene programada la ejecución de la meta para el cuarto trimestre de la vigencia no obstante se han ralizado algunas actividades como :  Remisión de la herramienta de adopción e implementación del Decreto que adopta el modelo, y del documento de prevención del daño antijurídico y revisión del plan de acción para la implementación del Modelo de Gerencia."/>
    <s v="Se vienen adelantando las siguientes actividades:_x000a_- Proyecto de Decreto Modelo de Gestión Jurídica Pública_x000a_- Elaboración de la Política de Prevención del Daño Antijurídico_x000a_- Realizar el seguimiento a la Dirección de Doctrina en la elaboración de estándar mínimo, para la emisión de Conceptos._x000a_- Realizar modelos estándar de matriz de riesgos, actas de liquidación y estudios previos. entre otras."/>
    <s v="Para el indicador Modelo de Gerencai Juridca adelantaron las siguientes actividades:_x000a_a. Expedición del Decreto 430 de 2018. Él cual puede ser consultado en el siguiente link:_x000a_http://www.alcaldiabogota.gov.co/sisjur/normas/Norma1.jsp?i=80062_x000a_b. Socialización del Modelo de Gestión Jurídica así:_x000a_- En 5 Subcomités de autocontrol de las dependencias de la Secretaría juridica_x000a_- En los comités intersectoriales de 7 sectores_x000a_-En el Seminario de Asuntos Disciplinarios (350 personas),_x000a_-En el Seminario Internacional de Gestión Jurídica Pública (520 personas)._x000a_c. Elaboración y expedición de la Resolución 088 de 2018, “Por la cual se expiden los_x000a_lineamientos para la revisión y trámite de los proyectos de actos administrativos y demás_x000a_documentos que debe suscribir, sancionar y/o expedir el Alcalde Mayor; así como el_x000a_procedimiento para determinar la vigencia de los decretos, resoluciones, directivas y_x000a_circulares del Alcalde Mayor”. Este acto puede consultarse en el siguiente link_x000a_http://www.alcaldiabogota.gov.co/sisjur/normas/Norma1.jsp?i=81071_x000a_c) Elaboración de proyecto de Resolución conjunta sobre la definición de los parámetros_x000a_para publicación de los actos y documentos administrativos en el Registro Distrital, la cual_x000a_al finalizar el trimestre se encontraba en trámite de firmas por parte de los Secretarios Jurídico_x000a_y General, a la fecha de este informe ya fue expedida y corresponde al número 440 de_x000a_2018. Este acto puede consultarse en el siguiente link http://www.alcaldiabogota.gov.co/sisjur/normas/Norma1.jsp?i=81163_x000a_d. Elaboración de Proyecto de Resolución acerca “Por la cual se establecen los parámetros_x000a_para la administración, seguridad y la gestón de la información jurídica a través de los Sistemas de_x000a_Información Jurídica”., a la fecha se encuentra en trámite de firma de la Secretaria."/>
    <m/>
    <m/>
    <m/>
    <m/>
    <m/>
    <m/>
    <m/>
    <m/>
    <m/>
    <m/>
  </r>
  <r>
    <x v="2"/>
    <x v="55"/>
    <m/>
    <m/>
    <x v="11"/>
    <m/>
    <m/>
    <m/>
    <m/>
    <m/>
    <m/>
    <m/>
    <m/>
    <m/>
    <m/>
    <m/>
    <m/>
    <m/>
    <m/>
    <x v="4"/>
    <m/>
    <m/>
    <m/>
    <m/>
    <m/>
    <m/>
    <m/>
    <m/>
    <m/>
    <m/>
    <m/>
    <m/>
    <m/>
    <m/>
    <m/>
    <m/>
    <m/>
    <m/>
    <m/>
    <m/>
    <m/>
    <m/>
    <m/>
    <m/>
    <m/>
    <m/>
    <m/>
    <m/>
    <m/>
    <m/>
    <m/>
    <m/>
    <m/>
    <m/>
    <m/>
    <m/>
  </r>
  <r>
    <x v="2"/>
    <x v="55"/>
    <m/>
    <m/>
    <x v="11"/>
    <m/>
    <m/>
    <m/>
    <m/>
    <m/>
    <m/>
    <m/>
    <m/>
    <m/>
    <m/>
    <m/>
    <m/>
    <m/>
    <m/>
    <x v="4"/>
    <m/>
    <m/>
    <m/>
    <m/>
    <m/>
    <m/>
    <m/>
    <m/>
    <m/>
    <m/>
    <m/>
    <m/>
    <m/>
    <m/>
    <m/>
    <m/>
    <m/>
    <m/>
    <m/>
    <m/>
    <m/>
    <m/>
    <m/>
    <m/>
    <m/>
    <m/>
    <m/>
    <m/>
    <m/>
    <m/>
    <m/>
    <m/>
    <m/>
    <m/>
    <m/>
    <m/>
  </r>
  <r>
    <x v="2"/>
    <x v="55"/>
    <m/>
    <m/>
    <x v="11"/>
    <m/>
    <m/>
    <m/>
    <m/>
    <m/>
    <m/>
    <m/>
    <m/>
    <m/>
    <m/>
    <m/>
    <m/>
    <m/>
    <m/>
    <x v="4"/>
    <m/>
    <m/>
    <m/>
    <m/>
    <m/>
    <m/>
    <m/>
    <m/>
    <m/>
    <m/>
    <m/>
    <m/>
    <m/>
    <m/>
    <m/>
    <m/>
    <m/>
    <m/>
    <m/>
    <m/>
    <m/>
    <m/>
    <m/>
    <m/>
    <m/>
    <m/>
    <m/>
    <m/>
    <m/>
    <m/>
    <m/>
    <m/>
    <m/>
    <m/>
    <m/>
    <m/>
  </r>
  <r>
    <x v="2"/>
    <x v="55"/>
    <m/>
    <m/>
    <x v="11"/>
    <m/>
    <m/>
    <m/>
    <m/>
    <m/>
    <m/>
    <m/>
    <m/>
    <m/>
    <m/>
    <m/>
    <m/>
    <m/>
    <m/>
    <x v="4"/>
    <m/>
    <m/>
    <m/>
    <m/>
    <m/>
    <m/>
    <m/>
    <m/>
    <m/>
    <m/>
    <m/>
    <m/>
    <m/>
    <m/>
    <m/>
    <m/>
    <m/>
    <m/>
    <m/>
    <m/>
    <m/>
    <m/>
    <m/>
    <m/>
    <m/>
    <m/>
    <m/>
    <m/>
    <m/>
    <m/>
    <m/>
    <m/>
    <m/>
    <m/>
    <m/>
    <m/>
  </r>
  <r>
    <x v="2"/>
    <x v="55"/>
    <m/>
    <m/>
    <x v="11"/>
    <m/>
    <m/>
    <m/>
    <m/>
    <m/>
    <m/>
    <m/>
    <m/>
    <m/>
    <m/>
    <m/>
    <m/>
    <m/>
    <m/>
    <x v="4"/>
    <m/>
    <m/>
    <m/>
    <m/>
    <m/>
    <m/>
    <m/>
    <m/>
    <m/>
    <m/>
    <m/>
    <m/>
    <m/>
    <m/>
    <m/>
    <m/>
    <m/>
    <m/>
    <m/>
    <m/>
    <m/>
    <m/>
    <m/>
    <m/>
    <m/>
    <m/>
    <m/>
    <m/>
    <m/>
    <m/>
    <m/>
    <m/>
    <m/>
    <m/>
    <m/>
    <m/>
  </r>
  <r>
    <x v="2"/>
    <x v="55"/>
    <m/>
    <m/>
    <x v="11"/>
    <m/>
    <m/>
    <m/>
    <m/>
    <m/>
    <m/>
    <m/>
    <m/>
    <m/>
    <m/>
    <m/>
    <m/>
    <m/>
    <m/>
    <x v="4"/>
    <m/>
    <m/>
    <m/>
    <m/>
    <m/>
    <m/>
    <m/>
    <m/>
    <m/>
    <m/>
    <m/>
    <m/>
    <m/>
    <m/>
    <m/>
    <m/>
    <m/>
    <m/>
    <m/>
    <m/>
    <m/>
    <m/>
    <m/>
    <m/>
    <m/>
    <m/>
    <m/>
    <m/>
    <m/>
    <m/>
    <m/>
    <m/>
    <m/>
    <m/>
    <m/>
    <m/>
  </r>
  <r>
    <x v="2"/>
    <x v="55"/>
    <m/>
    <m/>
    <x v="11"/>
    <m/>
    <m/>
    <m/>
    <m/>
    <m/>
    <m/>
    <m/>
    <m/>
    <m/>
    <m/>
    <m/>
    <m/>
    <m/>
    <m/>
    <x v="4"/>
    <m/>
    <m/>
    <m/>
    <m/>
    <m/>
    <m/>
    <m/>
    <m/>
    <m/>
    <m/>
    <m/>
    <m/>
    <m/>
    <m/>
    <m/>
    <m/>
    <m/>
    <m/>
    <m/>
    <m/>
    <m/>
    <m/>
    <m/>
    <m/>
    <m/>
    <m/>
    <m/>
    <m/>
    <m/>
    <m/>
    <m/>
    <m/>
    <m/>
    <m/>
    <m/>
    <m/>
  </r>
  <r>
    <x v="2"/>
    <x v="55"/>
    <m/>
    <m/>
    <x v="11"/>
    <m/>
    <m/>
    <m/>
    <m/>
    <m/>
    <m/>
    <m/>
    <m/>
    <m/>
    <m/>
    <m/>
    <m/>
    <m/>
    <m/>
    <x v="4"/>
    <m/>
    <m/>
    <m/>
    <m/>
    <m/>
    <m/>
    <m/>
    <m/>
    <m/>
    <m/>
    <m/>
    <m/>
    <m/>
    <m/>
    <m/>
    <m/>
    <m/>
    <m/>
    <m/>
    <m/>
    <m/>
    <m/>
    <m/>
    <m/>
    <m/>
    <m/>
    <m/>
    <m/>
    <m/>
    <m/>
    <m/>
    <m/>
    <m/>
    <m/>
    <m/>
    <m/>
  </r>
  <r>
    <x v="2"/>
    <x v="55"/>
    <m/>
    <m/>
    <x v="11"/>
    <m/>
    <m/>
    <m/>
    <m/>
    <m/>
    <m/>
    <m/>
    <m/>
    <m/>
    <m/>
    <m/>
    <m/>
    <m/>
    <m/>
    <x v="4"/>
    <m/>
    <m/>
    <m/>
    <m/>
    <m/>
    <m/>
    <m/>
    <m/>
    <m/>
    <m/>
    <m/>
    <m/>
    <m/>
    <m/>
    <m/>
    <m/>
    <m/>
    <m/>
    <m/>
    <m/>
    <m/>
    <m/>
    <m/>
    <m/>
    <m/>
    <m/>
    <m/>
    <m/>
    <m/>
    <m/>
    <m/>
    <m/>
    <m/>
    <m/>
    <m/>
    <m/>
  </r>
  <r>
    <x v="2"/>
    <x v="55"/>
    <m/>
    <m/>
    <x v="11"/>
    <m/>
    <m/>
    <m/>
    <m/>
    <m/>
    <m/>
    <m/>
    <m/>
    <m/>
    <m/>
    <m/>
    <m/>
    <m/>
    <m/>
    <x v="4"/>
    <m/>
    <m/>
    <m/>
    <m/>
    <m/>
    <m/>
    <m/>
    <m/>
    <m/>
    <m/>
    <m/>
    <m/>
    <m/>
    <m/>
    <m/>
    <m/>
    <m/>
    <m/>
    <m/>
    <m/>
    <m/>
    <m/>
    <m/>
    <m/>
    <m/>
    <m/>
    <m/>
    <m/>
    <m/>
    <m/>
    <m/>
    <m/>
    <m/>
    <m/>
    <m/>
    <m/>
  </r>
  <r>
    <x v="2"/>
    <x v="55"/>
    <m/>
    <m/>
    <x v="11"/>
    <m/>
    <m/>
    <m/>
    <m/>
    <m/>
    <m/>
    <m/>
    <m/>
    <m/>
    <m/>
    <m/>
    <m/>
    <m/>
    <m/>
    <x v="4"/>
    <m/>
    <m/>
    <m/>
    <m/>
    <m/>
    <m/>
    <m/>
    <m/>
    <m/>
    <m/>
    <m/>
    <m/>
    <m/>
    <m/>
    <m/>
    <m/>
    <m/>
    <m/>
    <m/>
    <m/>
    <m/>
    <m/>
    <m/>
    <m/>
    <m/>
    <m/>
    <m/>
    <m/>
    <m/>
    <m/>
    <m/>
    <m/>
    <m/>
    <m/>
    <m/>
    <m/>
  </r>
  <r>
    <x v="2"/>
    <x v="55"/>
    <m/>
    <m/>
    <x v="11"/>
    <m/>
    <m/>
    <m/>
    <m/>
    <m/>
    <m/>
    <m/>
    <m/>
    <m/>
    <m/>
    <m/>
    <m/>
    <m/>
    <m/>
    <x v="4"/>
    <m/>
    <m/>
    <m/>
    <m/>
    <m/>
    <m/>
    <m/>
    <m/>
    <m/>
    <m/>
    <m/>
    <m/>
    <m/>
    <m/>
    <m/>
    <m/>
    <m/>
    <m/>
    <m/>
    <m/>
    <m/>
    <m/>
    <m/>
    <m/>
    <m/>
    <m/>
    <m/>
    <m/>
    <m/>
    <m/>
    <m/>
    <m/>
    <m/>
    <m/>
    <m/>
    <m/>
  </r>
  <r>
    <x v="2"/>
    <x v="55"/>
    <m/>
    <m/>
    <x v="11"/>
    <m/>
    <m/>
    <m/>
    <m/>
    <m/>
    <m/>
    <m/>
    <m/>
    <m/>
    <m/>
    <m/>
    <m/>
    <m/>
    <m/>
    <x v="4"/>
    <m/>
    <m/>
    <m/>
    <m/>
    <m/>
    <m/>
    <m/>
    <m/>
    <m/>
    <m/>
    <m/>
    <m/>
    <m/>
    <m/>
    <m/>
    <m/>
    <m/>
    <m/>
    <m/>
    <m/>
    <m/>
    <m/>
    <m/>
    <m/>
    <m/>
    <m/>
    <m/>
    <m/>
    <m/>
    <m/>
    <m/>
    <m/>
    <m/>
    <m/>
    <m/>
    <m/>
  </r>
  <r>
    <x v="2"/>
    <x v="55"/>
    <m/>
    <m/>
    <x v="11"/>
    <m/>
    <m/>
    <m/>
    <m/>
    <m/>
    <m/>
    <m/>
    <m/>
    <m/>
    <m/>
    <m/>
    <m/>
    <m/>
    <m/>
    <x v="4"/>
    <m/>
    <m/>
    <m/>
    <m/>
    <m/>
    <m/>
    <m/>
    <m/>
    <m/>
    <m/>
    <m/>
    <m/>
    <m/>
    <m/>
    <m/>
    <m/>
    <m/>
    <m/>
    <m/>
    <m/>
    <m/>
    <m/>
    <m/>
    <m/>
    <m/>
    <m/>
    <m/>
    <m/>
    <m/>
    <m/>
    <m/>
    <m/>
    <m/>
    <m/>
    <m/>
    <m/>
  </r>
  <r>
    <x v="2"/>
    <x v="55"/>
    <m/>
    <m/>
    <x v="11"/>
    <m/>
    <m/>
    <m/>
    <m/>
    <m/>
    <m/>
    <m/>
    <m/>
    <m/>
    <m/>
    <m/>
    <m/>
    <m/>
    <m/>
    <x v="4"/>
    <m/>
    <m/>
    <m/>
    <m/>
    <m/>
    <m/>
    <m/>
    <m/>
    <m/>
    <m/>
    <m/>
    <m/>
    <m/>
    <m/>
    <m/>
    <m/>
    <m/>
    <m/>
    <m/>
    <m/>
    <m/>
    <m/>
    <m/>
    <m/>
    <m/>
    <m/>
    <m/>
    <m/>
    <m/>
    <m/>
    <m/>
    <m/>
    <m/>
    <m/>
    <m/>
    <m/>
  </r>
  <r>
    <x v="2"/>
    <x v="55"/>
    <m/>
    <m/>
    <x v="11"/>
    <m/>
    <m/>
    <m/>
    <m/>
    <m/>
    <m/>
    <m/>
    <m/>
    <m/>
    <m/>
    <m/>
    <m/>
    <m/>
    <m/>
    <x v="4"/>
    <m/>
    <m/>
    <m/>
    <m/>
    <m/>
    <m/>
    <m/>
    <m/>
    <m/>
    <m/>
    <m/>
    <m/>
    <m/>
    <m/>
    <m/>
    <m/>
    <m/>
    <m/>
    <m/>
    <m/>
    <m/>
    <m/>
    <m/>
    <m/>
    <m/>
    <m/>
    <m/>
    <m/>
    <m/>
    <m/>
    <m/>
    <m/>
    <m/>
    <m/>
    <m/>
    <m/>
  </r>
  <r>
    <x v="2"/>
    <x v="55"/>
    <m/>
    <m/>
    <x v="11"/>
    <m/>
    <m/>
    <m/>
    <m/>
    <m/>
    <m/>
    <m/>
    <m/>
    <m/>
    <m/>
    <m/>
    <m/>
    <m/>
    <m/>
    <x v="4"/>
    <m/>
    <m/>
    <m/>
    <m/>
    <m/>
    <m/>
    <m/>
    <m/>
    <m/>
    <m/>
    <m/>
    <m/>
    <m/>
    <m/>
    <m/>
    <m/>
    <m/>
    <m/>
    <m/>
    <m/>
    <m/>
    <m/>
    <m/>
    <m/>
    <m/>
    <m/>
    <m/>
    <m/>
    <m/>
    <m/>
    <m/>
    <m/>
    <m/>
    <m/>
    <m/>
    <m/>
  </r>
  <r>
    <x v="2"/>
    <x v="55"/>
    <m/>
    <m/>
    <x v="11"/>
    <m/>
    <m/>
    <m/>
    <m/>
    <m/>
    <m/>
    <m/>
    <m/>
    <m/>
    <m/>
    <m/>
    <m/>
    <m/>
    <m/>
    <x v="4"/>
    <m/>
    <m/>
    <m/>
    <m/>
    <m/>
    <m/>
    <m/>
    <m/>
    <m/>
    <m/>
    <m/>
    <m/>
    <m/>
    <m/>
    <m/>
    <m/>
    <m/>
    <m/>
    <m/>
    <m/>
    <m/>
    <m/>
    <m/>
    <m/>
    <m/>
    <m/>
    <m/>
    <m/>
    <m/>
    <m/>
    <m/>
    <m/>
    <m/>
    <m/>
    <m/>
    <m/>
  </r>
</pivotCacheRecords>
</file>

<file path=xl/pivotCache/pivotCacheRecords5.xml><?xml version="1.0" encoding="utf-8"?>
<pivotCacheRecords xmlns="http://schemas.openxmlformats.org/spreadsheetml/2006/main" xmlns:r="http://schemas.openxmlformats.org/officeDocument/2006/relationships" count="53">
  <r>
    <s v="DIRECCIÓN DISTRITAL DE DOCTRINA Y ASUNTOS NORMATIVOS"/>
    <s v="ACCIÓN"/>
    <x v="0"/>
    <x v="0"/>
    <x v="0"/>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n v="23"/>
    <n v="22.7"/>
    <n v="22.5"/>
    <n v="22.3"/>
    <n v="22"/>
    <n v="15"/>
    <n v="21.9"/>
    <n v="13.5"/>
    <m/>
    <m/>
    <n v="22.5"/>
    <n v="22.5"/>
    <n v="22.5"/>
    <n v="22.5"/>
    <n v="12"/>
    <n v="22.3"/>
    <n v="13.5"/>
    <m/>
    <s v="Durante el primer trimestre de 2018, se emitieron 6 conceptos jurídicos en un tiempo promedio de 12 días hábiles, el menor tiempo de respuesta fue de 7 días hábiles y el mayor tiempo de respuesta fue de 30 días hábiles. Logrando así mantener el tiempo promedio para la emisión de conceptos jurídicos_x000a_por debajo de la meta."/>
    <s v="Se emitieron conceptos jurídicos en un tiempo promedio de 22.3 días hábiles, disminuyendo el tiempo de respuesta el cual tiene como meta 22,5 días hábiles para la vigencia 2018. Estos conceptos se elaboraron con base en los siguientes temas:_x000a_ Elección de miembros del consejo de administración de la propiedad horizontal._x000a_ Manejo información contable convenios interadministrativos Fondo de Vigilancia y Seguridad de Bogotá en liquidación - Fondos de Desarrollo Local._x000a_ Aplicación ley de garantías._x000a_ Vigencias Política Pública Distrital de comunicación comunitaria adoptada mediante Decreto Distrital 150 de 2008._x000a_ Facultades del Alcalde Mayor para devolver las ternas de los Alcaldes Locales elaboradas por las Juntas Administradoras Locales._x000a_ Consulta relacionada con la reglamentación para las Fundaciones._x000a_ Elección y período de miembros de junta directiva de ESAL."/>
    <s v="Para el tercer trimestre de la vigencia 2018, se logro la disminución en el tiempo de emisión de conceptos juridicos alcanzando un promedio de 13,5 dias desarrollando actividades tales como: _x000a_- Presentación de borrador de guía para el análisis y trámite de requerimientos de la Dirección como anexo al procedimiento del proceso de gestión normativa y conceptual._x000a_- Seguimiento y monitoreo a los asuntos relativos al Concejo de Bogotá y al Congreso de la República._x000a_- Revisión de legalidad de actos administrativos, conceptos jurídicos, pronunciamientos sobre Proyectos de Acuerdo y de Ley."/>
    <m/>
    <m/>
    <m/>
    <m/>
    <m/>
    <s v="CREACIÓN"/>
    <s v="VERSIÓN  1"/>
    <s v="ND"/>
    <s v="ND"/>
    <m/>
  </r>
  <r>
    <s v="DIRECCIÓN DISTRITAL DE POLÍTICA E INFORMÁTICA JURÍDICA"/>
    <s v="ACCIÓN"/>
    <x v="1"/>
    <x v="1"/>
    <x v="1"/>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s v="Eficacia"/>
    <s v="Profesional Universitario Grado 1"/>
    <s v="Profesional Universitario Grado 2"/>
    <s v="Director(a) Distirtal de Política e Informática Jurídica "/>
    <n v="2"/>
    <n v="5"/>
    <n v="6"/>
    <n v="5"/>
    <n v="2"/>
    <n v="2"/>
    <n v="5"/>
    <n v="3"/>
    <m/>
    <m/>
    <m/>
    <n v="2"/>
    <n v="2"/>
    <n v="2"/>
    <n v="0"/>
    <n v="2"/>
    <n v="1"/>
    <m/>
    <s v="No presenta retrasos, toda vez que la ejecución se realizará para el segundo trimestre de acuerdo con la programación establecida.  No obstante, se realizan avances tales como: el registro de informacion en los sistemas de informaciónb jurídica : SIPROJ y Régimen Legal, para facilitar la busqueda de información para la realización de los estudios jurídicos."/>
    <s v="Se dio cumplimiento a lo programado , con la emisión de dos estudios juridicos estudios jurídicos terminados y entregados , anunciados a continuación: _x000a_1. Manual de prevención y detección de la colusión en procesos de contratación estatal_x000a_2. Régimen Jurídico de la expropiación aplicable en el Distrito Capital."/>
    <s v="Para el tercer trimestre de la vigencia, se realizo el estudio &quot; Ocupación ilegal del Espacio Público – Vendedores Informales.&quot; logrando el cumplimiento parcial de lo programado. "/>
    <m/>
    <m/>
    <m/>
    <m/>
    <m/>
    <s v="CREACIÓN"/>
    <s v="VERSIÓN  1"/>
    <s v="ND"/>
    <s v="ND"/>
    <m/>
  </r>
  <r>
    <s v="OFICINA DE TECNOLOGÍAS DE LA INFORMACIÓN Y LAS COMUNICACIONES "/>
    <s v="ACCIÓN"/>
    <x v="2"/>
    <x v="2"/>
    <x v="2"/>
    <s v="OFICINA DE TECNOLOGÍAS DE LA INFORMACIÓN Y LAS COMUNICACIONES "/>
    <s v="Plan de Desarrollo"/>
    <m/>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s v="Eficacia"/>
    <s v="Profesional Especializado TIC"/>
    <s v="Profesional Especializado TIC"/>
    <s v="Jefe Oficina TIC"/>
    <n v="1"/>
    <n v="1"/>
    <n v="2"/>
    <n v="2"/>
    <n v="1"/>
    <n v="0.3"/>
    <n v="1.7"/>
    <n v="1"/>
    <m/>
    <m/>
    <n v="0"/>
    <n v="0"/>
    <n v="1"/>
    <n v="1"/>
    <n v="0"/>
    <n v="0"/>
    <n v="1"/>
    <m/>
    <s v="Se reportará los dos sistemas informáticos con diagnóstico o intervenidos en el segundo semestre de la vigencia"/>
    <s v="Para el segundo trimestre de la vigencia se vienen adelantando varias actividades, que se describen a continuación: Contratación de las Impresoras con la Orden de Compra No. 28672, alquilando catorce (14) Impresoras Multifuncionales B/ N y una (1) Impresora de color.                                                                                                                                       Se contrató Correo Electrónico Orden de Compra No. 15171, se adquirieron 200 buzones de Correo con capacidad ilimitada de Almacenamiento – Acceso a las Apps for Work para cada uno de ellos, además un servicio de respaldo información de los buzones y Soporte técnico Categoría 1 Plata pago por Horas. Se contrató el Hosting con la Orden de Compra No. 2851, se realizó la adquisición del servicio de Hosting para el Portal Web de la entidad. Se contrató el Canal de Internet con la Orden de Compra No. 28803, realizando la compra del servicio de conexión a Internet hasta el 31 de diciembre del 2018 requerido por la entidad, este proceso se llevó a cabo por la plataforma de Tienda Virtual del Estado Colombiano para las instalaciones de la Secretaría Jurídica Distrital y el punto de atención Cade CAD.                                                                                                                                                                                                      En cuanto a modernizar los Sistemas de Información Misionales y Administrativos de la SJD, se realizaron las siguientes actividades: Se realizó diagnóstico y afinamientos en las bases de datos de los sistemas administrativos con el objeto de optimizar el software en la infraestructura de la entidad. Se atendió y clasificó las solicitudes o requerimientos cuando se presenta la ocurrencia de mensajes de error no previstos durante las etapas de soporte y mantenimiento de los Sistemas Misionales, Administrativos por medio de la Herramienta de Soporte GLPI.                                                                                     En el proyecto de Análisis, Diseño de la solución del Sistema Integrado Jurídico y la documentación generada en el desarrollo del proyecto es la siguiente:_x000a_Se realizaron reuniones de validación de requerimientos con las diferentes Direcciones Misionales, para identificar que la información recogida por el contratista en la etapa de entendimiento fue clara y comprendió el funcionamientos actual de los procesos misionales que hacen parte del proyecto, con el objeto de documentar los requerimientos y las necesidades expresadas por los usuarios, la cual dio como resultado la culminación de la fase de análisis, con la entrega de los siguientes documentos: Documento de Actores, Matriz RACI y el Documento de Análisis con el cual se entrega el Documento de Análisis de la solución, Documentos de Requerimientos y Documentos de Casos de Uso y el proyecto se encuentra en fase de Diseño"/>
    <s v="Para este tercer trimestre se intevino el Sistema de Información de Personas Jurídicas –SIPEJ, en el cual se realizó un desarrollo dirigido al ciudadano con el objeto de validar la legalidad de las certificaciones, que se generan en la Dirección Distrital de Inspección, Vigilancia y Control de Entidades sin Ánimo de Lucro.Este desarrollo consistió en la mejora a las  solicitudes de  certificación, el sistema debe generar el certificado en formato PDF con un código de verificación único, el cual se encuentra en la parte inferior del certificado así: , este código queda guardado en el sistema para que una vez se cague el archivo, se pueda seleccionar el código y vincularlo a la certificación._x000a_Con este desarrollo para la Verificación de Certificados, el objetivo es garantizar las características de autenticidad, integridad y disponibilidad de las certificaciones expedidos por la Dirección Distrital de Inspección, Vigilancia y Control de Personas Jurídicas Sin Ánimo de Lucro, el cual pone a disposición de la ciudadanía una opción que le permite ver la representación digital de dichos documentos."/>
    <m/>
    <m/>
    <m/>
    <m/>
    <m/>
    <s v="CREACIÓN"/>
    <s v="VERSIÓN  1"/>
    <s v="ND"/>
    <s v="ND"/>
    <m/>
  </r>
  <r>
    <s v="DIRECCIÓN DISTRITAL DE POLÍTICA E INFORMÁTICA JURÍDICA"/>
    <s v="ACCIÓN"/>
    <x v="3"/>
    <x v="1"/>
    <x v="1"/>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s v="Eficacia"/>
    <s v="Profesional Universitario Grado 1"/>
    <s v="Profesional Universitario Grado 1"/>
    <s v="Director(a) Distirtal de Política e Informática Jurídica "/>
    <n v="4"/>
    <n v="14"/>
    <n v="10"/>
    <n v="13"/>
    <n v="5"/>
    <n v="4"/>
    <n v="14"/>
    <n v="6"/>
    <m/>
    <m/>
    <m/>
    <n v="2"/>
    <n v="4"/>
    <n v="4"/>
    <n v="0"/>
    <n v="2"/>
    <n v="4"/>
    <m/>
    <s v="No presenta retrasos, toda vez que la ejecución se realizará para el segundo trimestre de acuerdo con la programación establecida. Se avanzó en la proyección y planeación de los eventos de orientación jurídica, tales como: la elaboración de estudio previos y prepliegos, publicación de los mismos en la plataforma SECOP II, y se proyectó por parte de la Dirección de Política la Circular que define los temas y fechas de los eventos de orientación jurídica."/>
    <s v="Se realizaron dos (2) Jornadas de Orientación Jurídica:_x000a_1. Ley de infraestructura - aspectos contractuales para la construcción en el distrito_x000a_2. Liquidación de contratos, convenios y tasación de perjuicios_x000a_"/>
    <s v="Se llevaron a cabo los eventos programados, denominados:_x000a_- Delitos contra la administración pública_x000a_- Habitante de calle y restablecimiento de derechos_x000a_- XV Seminario Internacional de Gerencia Jurídica Pública_x000a_- Medios de control en la Ley 1437 de 2011-Aspectos prácticos (respuestas)._x000a_"/>
    <m/>
    <m/>
    <m/>
    <m/>
    <m/>
    <s v="CREACIÓN"/>
    <s v="VERSIÓN  1"/>
    <s v="ND"/>
    <s v="ND"/>
    <m/>
  </r>
  <r>
    <s v="DIRECCIÓN DISTRITAL DE INSPECCIÓN, VIGILANCIA Y CONTROL DE PERSONAS JURÍDICAS SIN ÁNIMO DE LUCRO"/>
    <s v="ACCIÓN"/>
    <x v="4"/>
    <x v="3"/>
    <x v="3"/>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s v="Eficacia"/>
    <s v="Profesional Universitario Grado 18/ Contratista"/>
    <s v="Profesional Universitario Grado 18/ Contratista"/>
    <s v="Director(a) Distirtal de Inspección Vigilancia y Control de PJ Sin Ánimo de Lucro"/>
    <n v="400"/>
    <n v="600"/>
    <n v="800"/>
    <n v="800"/>
    <n v="400"/>
    <n v="402"/>
    <n v="663"/>
    <n v="819"/>
    <m/>
    <m/>
    <n v="0"/>
    <n v="250"/>
    <n v="300"/>
    <n v="250"/>
    <n v="0"/>
    <n v="385"/>
    <n v="434"/>
    <m/>
    <s v="No presenta retrasos, toda vez que la ejecución se realizará para el segundo trimestre de acuerdo con la programación establecida."/>
    <s v="Se realizó la jornada de orientación, cuyo tema fue “la sostenibilidad de las entidades sin ánimo de lucro”, la cual se desarrolló el día 26 de junio de 2018 en el Auditorio Huitaca en el horario de 7:30 am a 12:00 pm. Contó con la participación de 385 personas caracterizadas como Representantes de Entidades sin ánimo de lucro y ciudadanía en general"/>
    <s v="Durante el período se realizó la jornada de orientación sobre &quot;¿CÓMO ASEGURAR SU ESTADO TRIBUTARIO EN EL NUEVO REGIMEN FISCAL?&quot;, en el auditorio Huitaca de la Alcaldía Mayor de Bogotá D.C., dirigido por el Dr. Juan Carlos Jaramillo Díaz. la asistencia fue de un total de 434 personas, dando cumplimiento a la meta proyectada durante la presente vigencia. "/>
    <m/>
    <m/>
    <m/>
    <m/>
    <m/>
    <s v="CREACIÓN"/>
    <s v="VERSIÓN  1"/>
    <s v="ND"/>
    <s v="ND"/>
    <m/>
  </r>
  <r>
    <s v="DIRECCIÓN DISTRITAL DE INSPECCIÓN, VIGILANCIA Y CONTROL DE PERSONAS JURÍDICAS SIN ÁNIMO DE LUCRO"/>
    <s v="ACCIÓN"/>
    <x v="5"/>
    <x v="1"/>
    <x v="3"/>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n v="0.87"/>
    <n v="0.91300000000000003"/>
    <n v="0"/>
    <m/>
    <m/>
    <m/>
    <n v="0.87"/>
    <m/>
    <n v="0.87"/>
    <n v="0"/>
    <n v="0.95"/>
    <n v="0"/>
    <m/>
    <s v="Se suscribieron 9 contratos de prestación de servicios en el marco del proyecto de inversión 7501_x000a_1.Se expidió la circular 003 del 2018 por la cual se da orientaciones de carácter informativo y reporte de la correspondiente información financiera a las entidades distritales que ejercen la función de inspección, vigilancia y control de entidades sin ánimo de lucro domiciliadas en Bogotá, D.C._x000a_*Se realizó una mesa de trabajo con el grupo de financieros con el fin de unificar criterios_x000a_*Se identificaron las ESAL que reciben recursos publicos y se analizó información jurídica de las Entidades Sin Ánimo de Lucro, en el desarrollo de su objeto social, cumplimiento de obligaciones legales y estatutarias. _x000a_*Se realizaron visitas administrativas a las Esal que reciben aportes de entidades u organismos distritales y durante el periodo se efectuaron 5 visitas administrativas._x000a_*Se realizaron 755 gestiones en el SIPEJ con el animo de verificar el cumplimiento de las Esal_x000a_Aumento en la percepción de los servicios prestados dada la estandarización de la presentación de información, unificación de criterios del ejercicio de la función de inspección, vigilancia y control y verificación del cumplimiento del objeto social de las Esal._x000a_Miembros de entidades sin ánimo de lucro y/o ciudadanía en general"/>
    <s v="Se dio aplicación a la encuesta de percepción dirigida a la ciudadanía que usa los servicios en el punto de atención obteniendo un total 163 encuestas diligenciadas, de manera general se observa que el 95% califica los servicios de la Dirección como excelente y bueno."/>
    <s v="Para este trimestre no se tenia prevista la aplicación de la encuesta. "/>
    <m/>
    <m/>
    <m/>
    <m/>
    <m/>
    <s v="CREACIÓN"/>
    <s v="VERSIÓN  1"/>
    <s v="ND"/>
    <s v="ND"/>
    <m/>
  </r>
  <r>
    <s v="DIRECCIÓN DISTRITAL DE ASUNTOS DISCIPLINARIOS"/>
    <s v="ACCIÓN"/>
    <x v="6"/>
    <x v="3"/>
    <x v="4"/>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s v="Eficacia"/>
    <s v="Profesional universitario grado15"/>
    <s v="Profesional universitario grado15 "/>
    <s v="Director (a) Distrital de Asuntos Disciplinarios"/>
    <n v="0"/>
    <n v="2"/>
    <n v="2"/>
    <n v="2"/>
    <n v="2"/>
    <n v="0"/>
    <n v="2"/>
    <n v="2"/>
    <m/>
    <m/>
    <n v="0"/>
    <n v="1"/>
    <n v="1"/>
    <n v="0"/>
    <n v="0"/>
    <n v="1"/>
    <n v="1"/>
    <m/>
    <s v="No presenta retrasos, toda vez que la ejecución se realizará para el segundo trimestre de acuerdo con la programación establecida. En el primer trimestre del año se ha realizado el levantamiento de los insumos para la construcción de las directrices en materia de política pública."/>
    <s v="En el segundo trimestre del año se formuló la directiva denominada &quot; Directriz para precisar que conductas son consideradas como actos de corrupción para facilitar su adecuación típica en materia disciplinaria &quot;, realizando el proceso de socialización a los 15 miembros del Comité Distrital de Asuntos Disciplinarios y posterior a la revisión de la Dirección de Doctrina y normativa de la SJD._x000a_El día 13 de junio el Comité Distrital de Asuntos Disciplinarios Aprobó el proyecto de directiva"/>
    <s v="En el tercer trimestre del año se formuló la directiva denominada &quot; Directriz para el trámite de la ejecución y cobro persuasivo de sanciones disciplinarias de caracter pecuniario &quot;, realizando el proceso de socialización a los 15 miembros del Comité Distrital de Asuntos Disciplinarios y posterior a la revisión de la Dirección de Doctrina y normativa de la SJD._x000a_El día 17 de septiembre de manera virtual el Comité Distrital de Asuntos Disciplinarios Aprobó el proyecto de directiva"/>
    <m/>
    <m/>
    <m/>
    <m/>
    <m/>
    <s v="CREACIÓN"/>
    <s v="VERSIÓN  1"/>
    <s v="ND"/>
    <s v="ND"/>
    <m/>
  </r>
  <r>
    <s v="DIRECCIÓN DISTRITAL DE ASUNTOS DISCIPLINARIOS"/>
    <s v="ACCIÓN"/>
    <x v="7"/>
    <x v="1"/>
    <x v="4"/>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s v="Eficacia"/>
    <s v="Profesional universitario grado15"/>
    <s v="Profesional universitario grado15"/>
    <s v="Director (a) Distrital de Asuntos Disciplinarios"/>
    <n v="0"/>
    <n v="2000"/>
    <n v="4000"/>
    <n v="4000"/>
    <n v="2000"/>
    <n v="0"/>
    <n v="2426"/>
    <n v="3803"/>
    <m/>
    <m/>
    <n v="0"/>
    <n v="750"/>
    <n v="1750"/>
    <n v="1500"/>
    <n v="0"/>
    <n v="865"/>
    <n v="2938"/>
    <m/>
    <s v="No presenta retrasos, toda vez que la ejecución se realizará para el segundo trimestre de acuerdo con la programación establecida. "/>
    <s v="En el segundo trimestre del año se orientaron a 865 servidores públicos y particulares que ejercen funciones públicas, en materia de responsabilidad disciplinaria conforme a lo solicitado por cada entidad."/>
    <s v="En el tercer trimestre del año se orientaron a 2938 servidores públicos y particulares que ejercen funciones públicas, en materia de responsabilidad disciplinaria conforme a lo solicitado por cada entidad, mejorando el conocimiento en responsabilidad disciplinaria de los servidores públicos del Distrito Capital para la mitigación de las conductas disciplinarias."/>
    <m/>
    <m/>
    <m/>
    <m/>
    <m/>
    <s v="CREACIÓN"/>
    <s v="VERSIÓN  1"/>
    <s v="ND"/>
    <s v="ND"/>
    <m/>
  </r>
  <r>
    <s v="DIRECCIÓN DISTRITAL DE ASUNTOS DISCIPLINARIOS"/>
    <s v="ACCIÓN"/>
    <x v="8"/>
    <x v="1"/>
    <x v="4"/>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s v="Eficacia"/>
    <s v="Profesional universitario grado15"/>
    <s v="Profesional universitario grado15"/>
    <s v="Director (a) Distrital de Asuntos Disciplinarios"/>
    <n v="1"/>
    <n v="1"/>
    <n v="2"/>
    <n v="1"/>
    <n v="0"/>
    <n v="1"/>
    <n v="1"/>
    <n v="2"/>
    <m/>
    <m/>
    <n v="0"/>
    <n v="1"/>
    <n v="1"/>
    <n v="0"/>
    <n v="0"/>
    <n v="0"/>
    <n v="2"/>
    <m/>
    <s v="No presenta retrasos, toda vez que la ejecución se realizará para el segundo trimestre de acuerdo con la programación establecida. En el primer trimestre del año se realizó la etapa precontractual para llevar a cabo la actividad."/>
    <s v="En el segundo trimestre del año se realizó la etapa contractual con el acompañamiento y apoyo de la Dirección de gestión corporativa, en ejecución del contrato No. 088-2018 se está adelantando de manera mancomunada con el contratista Douglas Trade S.A.S, los términos, características y demás detalles para el desarrollo de las capacitaciones que se van a desarrollar en el tercer trimestre del año. De igual manera se está realizando la convocatoria y divulgación de la capacitación por medio de la circular 03 a todas las entidades del Distrito Capital"/>
    <s v="Durante el tercer trimestre se llevaron a cabo dos eventos: _x000a_- El 24 de julio se realizo la capacitación de Régimen Probatorio en las aulas Barule teniendo un aforo de 97 Personas._x000a_- El 19 y 20 de septiembre la Dirección Distrital de Asuntos Discipliarios desarrollo el VI Encuentro Nacional de Operadores Disciplinarios contando con la participación de 13 conferencistas nacionales e internacionales expertos en la rama del Derecho disicplinario, asistiendo al evento 300 Operadores y sustanciadores disciplinarios, este evneto se realizó en el auditorio Huitaca ubicado en la Alcaldia Mayor de Bogotá"/>
    <m/>
    <m/>
    <m/>
    <m/>
    <m/>
    <s v="CREACIÓN"/>
    <s v="VERSIÓN  1"/>
    <s v="ND"/>
    <s v="ND"/>
    <m/>
  </r>
  <r>
    <s v="DIRECCIÓN DE GESTIÓN CORPORATIVA"/>
    <s v="GESTIÓN"/>
    <x v="9"/>
    <x v="0"/>
    <x v="5"/>
    <s v="DIRECCIÓN DE GESTIÓN CORPORATIVA"/>
    <m/>
    <m/>
    <s v="Procesos"/>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s v="ND"/>
    <n v="1"/>
    <n v="1"/>
    <n v="1"/>
    <n v="1"/>
    <s v="ND"/>
    <n v="1"/>
    <n v="1"/>
    <m/>
    <m/>
    <n v="1"/>
    <n v="1"/>
    <n v="1"/>
    <n v="1"/>
    <n v="1"/>
    <n v="1"/>
    <n v="1"/>
    <m/>
    <s v="Publicación oportuna en la página web de los informes de PQRS, con los respectivos análisis y conclusiones Iniciación del proceso de cualificación en el proceso de atención a la ciudadanía para 15 servidores de la Secretaría Jurídica Distrital Revisión del portafolio de bienes y servicios (pendiente publicación) Inicio del proyecto piloto para la puesta en marcha del punto de atención a la ciudadanía en el Supercade de la Cra 30 a partir del 2 de mayo de 2018 Inclusión en el Plan de Incentivos 2018, del sistema para destacar el desempeño de los servidores con relación al servicio prestado a la ciudadanía Actualización permanente de la página web de la SJD con el directorio de servidores y contratistas Publicación oportuna del informe de PQRS a la Veeduría Distrital"/>
    <s v="Correspondiente al segundo trimestre de 2018, se público en la pagina WEB los informes de PQRS con los respectivos análisis y conclusiones. En cumplimiento del Decreto 531 de 2000 .Se evidencia el el 100% de los requerimientos presentados por la ciudadania se registraron en el Sistema. "/>
    <s v="Para el tercer trimestre se reporta el cumplimiento en la asignación de requerimientos a traves del SDQS ,  el canal WEB es el más usado por la ciudadanía para interactuar con la Secretaría Jurídica Distrital, seguido por el canal ESCRITO,  el canal E-MAIL y  El Canal TELEFÓNICO, siendo los medios más utilizados para incluir peticiones ciudadanas en el mes de septiembre de 2018.  _x000a__x000a_En cumplimiento del Decreto 531 de 2010, se evidencia que el 100% de los requerimientos presentados por la ciudadanía se registraron en el Sistema."/>
    <m/>
    <m/>
    <m/>
    <m/>
    <m/>
    <m/>
    <m/>
    <m/>
    <m/>
    <m/>
  </r>
  <r>
    <s v="DIRECCIÓN DISTRITAL DE INSPECCIÓN, VIGILANCIA Y CONTROL DE PERSONAS JURÍDICAS SIN ÁNIMO DE LUCRO"/>
    <s v="GESTIÓN"/>
    <x v="10"/>
    <x v="1"/>
    <x v="3"/>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s v="Creciente"/>
    <s v="Trimestral"/>
    <s v="Eficacia"/>
    <m/>
    <m/>
    <m/>
    <s v="ND"/>
    <n v="0.3"/>
    <n v="0.6"/>
    <n v="1"/>
    <m/>
    <s v="ND"/>
    <n v="0.3"/>
    <n v="0.49"/>
    <m/>
    <m/>
    <n v="0.3"/>
    <n v="0.1"/>
    <n v="0.1"/>
    <n v="0.1"/>
    <n v="0.3"/>
    <n v="0.1"/>
    <n v="0.09"/>
    <m/>
    <s v="Se estableció la metodología para recolectar información primaria que de cuenta de la problemática, la aplicación de encuestas a las entidades sin ánimo de lucro y ciudadanía en general y la realización de mesas de trabajo con las entidades definidas como actores.   /     Se realizó durante el mes de marzo una mesas de trabajo con la Secretaría de Educación con el fin de establecer la metodología de trabajo a seguir"/>
    <s v="Se efectuaron diferentes mesas de trabajo con las cuales se avanzó en la recolección de información, Durante el mes de abril se realizaron tres (3) mesas de trabajo con la Secretaría de Ambiente, Secretaría de Salud y Secretaría de Cultura, Recreación y Deporte a fin de socializar la metodología de participación en la construcción del documento técnico, obteniendo una respuesta favorable, producto de las cuales se delegaron representantes que apoyaron el desarrollo de las mesas de trabajo programadas. Adicionalmente, con la colaboración de la Secretaría de Planeación Distrital, se efectuó el taller sobre la formulación de políticas públicas en el marco de la Guía Metodológica, que tuvo la participación de los delegados de las cuatro (4) Secretarías y funcionarios de la Secretaría Jurídica."/>
    <s v="Para el trimestre presenta una ejecución parcial según las actividades programadas, dado que se inició la aplicación de la encuesta, la cual, se remitió a los correos electrónicos de las entidades sin ánimo de lucro, que se encuentran en estado activo en Cámara de Comercio de Bogotá; así mismo, se solicitó a las Secretarías de Educación y de Salud, remitieran la encuesta a las ESAL sobre las cuales realizan la función de registro. Se evaluó la necesidad de ampliar en período de aplicación de la encuesta, toda vez que es importante tener una mayor participación de las entidades sin ánimo de lucro, del sector educativo y salud."/>
    <m/>
    <m/>
    <m/>
    <m/>
    <m/>
    <s v="FALTA FICHA "/>
    <m/>
    <m/>
    <m/>
    <m/>
  </r>
  <r>
    <s v="DIRECCIÓN DISTRITAL DE INSPECCIÓN, VIGILANCIA Y CONTROL DE PERSONAS JURÍDICAS SIN ÁNIMO DE LUCRO"/>
    <s v="GESTIÓN"/>
    <x v="11"/>
    <x v="3"/>
    <x v="3"/>
    <s v="DIRECCIÓN DISTRITAL DE INSPECCIÓN, VIGILANCIA Y CONTROL DE PERSONAS JURÍDICAS SIN ÁNIMO DE LUCRO"/>
    <s v="Plan de Gestión"/>
    <m/>
    <m/>
    <m/>
    <s v="Porcentaje de avance en el fortalecmiento de un canal  de comunicaciónque optimice la atención a la ciudadanía"/>
    <m/>
    <m/>
    <m/>
    <m/>
    <m/>
    <m/>
    <m/>
    <m/>
    <m/>
    <s v="Suma"/>
    <s v="Trimestral"/>
    <s v="Eficacia"/>
    <m/>
    <m/>
    <m/>
    <s v="ND"/>
    <n v="1"/>
    <s v="CUMPLIDA"/>
    <m/>
    <m/>
    <s v="ND"/>
    <n v="1"/>
    <s v="CUMPLIDA"/>
    <m/>
    <m/>
    <m/>
    <m/>
    <m/>
    <m/>
    <m/>
    <m/>
    <m/>
    <m/>
    <s v="CUMPLIDA"/>
    <s v="CUMPLIDA"/>
    <s v="CUMPLIDA"/>
    <s v="CUMPLIDA"/>
    <m/>
    <m/>
    <m/>
    <m/>
    <s v="FALTA FICHA "/>
    <m/>
    <m/>
    <m/>
    <s v="FINALIZADA"/>
  </r>
  <r>
    <s v="OFICINA DE TECNOLOGÍAS DE LA INFORMACIÓN Y LAS COMUNICACIONES "/>
    <s v="GESTIÓN"/>
    <x v="12"/>
    <x v="2"/>
    <x v="2"/>
    <s v="OFICINA DE TECNOLOGÍAS DE LA INFORMACIÓN Y LAS COMUNICACIONES "/>
    <m/>
    <s v="Plan de Gestión"/>
    <m/>
    <m/>
    <s v="Porcentaje de avance en la actualización del software administrativo y misional"/>
    <s v="% de actualización"/>
    <m/>
    <m/>
    <m/>
    <m/>
    <m/>
    <m/>
    <m/>
    <m/>
    <s v="Suma"/>
    <s v="Trimestral"/>
    <s v="Eficacia"/>
    <s v="por definir"/>
    <s v="por definir"/>
    <s v="Jefe Oficina TIC"/>
    <n v="0"/>
    <n v="0.35"/>
    <n v="0.35"/>
    <n v="0.3"/>
    <n v="0"/>
    <n v="0"/>
    <n v="0.35"/>
    <n v="0.54999999999999993"/>
    <m/>
    <m/>
    <n v="0.15"/>
    <n v="0.3"/>
    <n v="0.1"/>
    <n v="0.1"/>
    <n v="0.15"/>
    <n v="0.3"/>
    <n v="0.1"/>
    <m/>
    <m/>
    <s v="Se atendió y clasificó las solicitudes de los incidentes y requerimientos cuando se presenta la ocurrencia de mensajes de error no previstos durante las etapas de soporte y mantenimiento de los Sistemas Misionales, Administrativos por medio de la Herramienta de Soporte GLPI, resolviendo dudas, absolviendo consultas, solucionando inconvenientes, explicando la operatividad y realizando las pruebas respectivas, de tal forma que facilite la identificación de mantenimiento de los componentes requeridos, priorizando las soluciones del mismo en los tiempos establecidos para tal efecto y gestionar los incidentes reportadas con el fin de tener el registro de una base de conocimiento para los sistemas misionales y administrativos de la entidad. Por otra parte, se realizó una mesa de trabajo con los ingenieros Ingeniero Edgar Ovalle y los ingenieros que soportan los sistemas administrativos, para realizar un diagnóstico y afinamientos en la plataforma de bases de datos Oracle de la entidad, con el objeto de optimizar el software administrativo."/>
    <s v="para el tercer trimestre se atendió y clasificó las solicitudes de los incidentes y requerimientos cuando se presenta la ocurrencia de mensajes de error no previstos durante las etapas de soporte y mantenimiento de los Sistemas Misionales, Administrativos, así como los incidentes de soporte técnico por medio de la Herramienta de Soporte GLPI, resolviendo dudas, absolviendo consultas, solucionando inconvenientes, explicando la operatividad y realizando las pruebas respectivas, de tal forma que facilite la identificación de mantenimiento de los componentes requeridos, priorizando las soluciones del mismo en los tiempos establecidos para tal efecto y gestionar los incidentes reportadas con el fin de tener el registro de una base de conocimiento para los sistemas misionales y administrativos de la entidad. Por otra parte, se han venido realizando reuniones conjuntas con la Secretaria de Hacienda, para realizar el análisis, diseño y desarrollo de la nueva metodología de Contingente Judicial."/>
    <m/>
    <m/>
    <m/>
    <m/>
    <m/>
    <s v="FALTA FICHA "/>
    <m/>
    <m/>
    <m/>
    <m/>
  </r>
  <r>
    <s v="DIRECCIÓN DISTRITAL DE ASUNTOS DISCIPLINARIOS"/>
    <s v="GESTIÓN"/>
    <x v="13"/>
    <x v="0"/>
    <x v="4"/>
    <s v="DIRECCIÓN DISTRITAL DE ASUNTOS DISCIPLINARIOS"/>
    <s v="Plan de Gestión"/>
    <s v="Procesos"/>
    <m/>
    <m/>
    <s v="Porcentaje de avance en la implementación de la herramienta de seguimiento y control a coNDuctas con mayor incidencia disiciplinaria"/>
    <s v="Herramienta de seguimiento y control"/>
    <m/>
    <m/>
    <m/>
    <m/>
    <m/>
    <m/>
    <m/>
    <m/>
    <s v="Suma"/>
    <s v="Trimestral"/>
    <s v="Eficacia"/>
    <s v="Profesional universitario grado15"/>
    <s v="Profesional universitario grado15"/>
    <s v="Director (a) Distrital de Asuntos Disciplinarios"/>
    <s v="ND"/>
    <n v="0.6"/>
    <n v="0.4"/>
    <m/>
    <m/>
    <s v="ND"/>
    <n v="0.6"/>
    <n v="0.30000000000000004"/>
    <m/>
    <m/>
    <n v="0.1"/>
    <n v="0.1"/>
    <n v="0.1"/>
    <n v="0.1"/>
    <n v="0.1"/>
    <n v="0.1"/>
    <n v="0.1"/>
    <m/>
    <s v="En el primer trimestre del año en curso la DDAD realizó 11 visitas a las oficinas de control interno disciplinario o las que cumplan sus funciones de las siguientes entidades: Secretaría Distrital de Salud, Instituto Distrital de la Participación y Acción Comunal IDPAC, Secretaría Distrital de Movilidad, Secretaría Distrital de Seguridad, Conviviencia y Justicia, UAE de Rehabilitación y Mantenimiento Vial UAERMV, UAE de Catastro Distrital UAECD, Bomberos, Secretaría Distrital de Planeación, Fondo de Prestaciones Económicas, cesantías y Pensiones FONCEP, Empresa de Transporte del Tercer Milenio Trasmilenio S.A, Secretaría Distrital del Hábitat. "/>
    <s v="En el segundo trimestre del año en curso la DDAD realizó 10 visitas a las oficinas de control interno disciplinario o las que cumplan sus funciones de las siguientes entidades: Instituto para la Economía Social -IPES-, Orquesta Filarmónica de Bogotá -OFB-, Jardín Botánico Jose Celestino Mutis -JBB-, Instituto Distrital de Desarrollo y Deporte -IDRD-, Caja de Vivienda Popular, Instituto para la Protección de la niñez y la juventud -IDIPRON- Instituto Desarrollo Urbano -IDU-, Instituto para la Investigación Educativa y el Desarrollo Pedagógico -IDEP-, Instituto Distrital de Turismo -IDT-, Unidad Administrativa Especial de Servicios Públicos UAESP"/>
    <s v="En el Tercer trimestre del año en curso la DDAD realizó 10 visitas a las oficinas de control interno disciplinario o las que cumplan sus funciones de las siguientes entidades: Fundación Gilberto Alzate Avendaño, Instituto Distrital de las Artes, Instituto Distrital de Patrimonio Culturas, IDIGER, Subred Sur Occidente, Servicio Civil Distrital, Loteria de Bogotá, Empresa Metro, IDPYBA, Subred Norte. En las visitas se realizó la implementanción de la herramienta de seguimiento y control de las directivas en materia disciplinaria, evidenciando el interes por parte de las diferentes entidades visitadas en el buen uso y desarrollo de las directivas al interior de cada entidad,  de igual manera construir estrategias para el desarrollo de un trabajo articulado entre las OCID con la DDAD."/>
    <m/>
    <m/>
    <m/>
    <m/>
    <m/>
    <s v="FALTA FICHA "/>
    <m/>
    <m/>
    <m/>
    <m/>
  </r>
  <r>
    <s v="DIRECCIÓN DISTRITAL DE DOCTRINA Y ASUNTOS NORMATIVOS"/>
    <s v="GESTIÓN"/>
    <x v="14"/>
    <x v="0"/>
    <x v="0"/>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s v="ND"/>
    <n v="1"/>
    <s v="CUMPLIDA"/>
    <m/>
    <m/>
    <s v="ND"/>
    <n v="1"/>
    <s v="CUMPLIDA"/>
    <m/>
    <m/>
    <m/>
    <m/>
    <m/>
    <m/>
    <m/>
    <m/>
    <m/>
    <m/>
    <m/>
    <m/>
    <m/>
    <m/>
    <m/>
    <m/>
    <m/>
    <m/>
    <s v="FALTA FICHA "/>
    <m/>
    <m/>
    <m/>
    <m/>
  </r>
  <r>
    <s v="DESPACHO SECRETARÍA JURÍDICA"/>
    <s v="GESTIÓN"/>
    <x v="15"/>
    <x v="1"/>
    <x v="6"/>
    <s v="DESPACHO SECRETARÍA JURÍDICA"/>
    <m/>
    <m/>
    <s v="Plan de Gestión"/>
    <s v="Plan de Gestión"/>
    <s v="Porcentaje de avance del Plan de Comunicaciones de la Secretaría Jurídica Distrital"/>
    <s v="Acciones"/>
    <s v="Acciones ejecutadas en el periodo"/>
    <s v="Total acciones programdas en el Plan de la vigencia"/>
    <s v="Son las acciones programadas y cumplida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s v="ND"/>
    <n v="1"/>
    <n v="1"/>
    <n v="1"/>
    <n v="1"/>
    <s v="ND"/>
    <n v="1"/>
    <n v="0.75"/>
    <m/>
    <m/>
    <n v="0.25"/>
    <n v="0.25"/>
    <n v="0.25"/>
    <n v="0.25"/>
    <n v="0.25"/>
    <n v="0.25"/>
    <n v="0.25"/>
    <m/>
    <s v="1. Se realizaron estrategias comunicativas externas con el fin de contribuir a divulgar y posicionar ante la opinión pública a la Secretaría Jurídica Distrital como la máxima autoridad en materia jurídica en Bogotá._x000a__x000a_2. Generación de acciones estratégicas en redes sociales que permitan informar a la opinión pública sobre las actividades de la Secretaría Jurídica Distrital._x000a__x000a_3. Se realizo la seleccion del material de interes, difundido por los medios de comunicación para el conocimiento de la Secretaria Jurídica Distrital, Dalila Hernández Corzo, y la entidad."/>
    <s v="Se divulga información de interés para la opinión pública, respecto de la gestión de la Entidad ante los medios de comunicación y ciudadanía en general. Para el segundo trimestre de la vigencia, mediante la página www.secretariajuridica.gov.co y el twitter juridicadistri ,   la ciudadanía en general, servidores públicos y partes interesadas, tienen la oportunidad de obtener información en diferentes temas:_x000a_ 10 Actualizaciones en normatividad jurídica para el Distrito – Política e Informática Jurídica._x000a_ Día de la familia._x000a_ Fallo niega demanda que pretendía quitar derechos salariales a funcionarios del Distrito._x000a_ Investigación a dos entidades sin ánimo de lucro por desviación de su objeto social._x000a_ Dirección de Asuntos Disciplinarios superó meta del segundo trimestre en orientación a servidores públicos._x000a_ Secretaría Jurídica Distrital comprometida con la defensa del régimen salariales de los servidores del Distrito._x000a_ Se incrementan los controles a entidades sin ánimo de lucro._x000a_ Ahorros representativos de la Bogotá Jurídica._x000a_ Distrito dará mayor puntaje a licitantes con trabajadores en situación de discapacidad._x000a_ Estrategias para la Implementación del Modelo Integrado de Planeación y Gestión – MIPG._x000a_ |Portafolio de Bienes y Servicios – Secretaria Jurídica Distrital."/>
    <s v="Para el tercer trimestre se logro el cumplimiento de lo programado frente alas siguientes actividades:_x000a_* Asesorar a las áreas en el desarrollo logístico de eventos._x000a_* Coordinación logística para la puesta en escena del evento._x000a_* Hacer seguimiento al desarrollo previsto en la agenda de cada evento._x000a__x000a_*Gestionar entrevistas con los medios masivos de comunicación locales y nacionales y programar y atender ruedas de prensa._x000a__x000a_*Promover la articulación entre dependencias y apoyar el fortalecimiento de la excelencia como factor clave en la cultura organizacional."/>
    <m/>
    <m/>
    <m/>
    <m/>
    <m/>
    <m/>
    <m/>
    <m/>
    <m/>
    <m/>
  </r>
  <r>
    <s v="OFICINA ASESORA DE PLANEACIÓN"/>
    <s v="GESTIÓN"/>
    <x v="16"/>
    <x v="0"/>
    <x v="7"/>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s v="Eficacia"/>
    <m/>
    <m/>
    <m/>
    <s v="ND"/>
    <n v="0.3"/>
    <n v="0.7"/>
    <m/>
    <m/>
    <s v="ND"/>
    <n v="0.3"/>
    <n v="0.65"/>
    <m/>
    <m/>
    <n v="0.15"/>
    <n v="0.25"/>
    <n v="0.25"/>
    <n v="0.35"/>
    <n v="0.15"/>
    <n v="0.25"/>
    <n v="0.25"/>
    <m/>
    <m/>
    <s v="Se adelantaron varias actividades que apuntan a la mejores practicas de la gestión institucional de la SJD : _x000a_- Divulgación de piezas comunicacionales que evidencian logros y resultados alcanzados por la entidad._x000a_- Divulgación de videos en donde se presentan los Bienes y Servicios de la Entidad. _x000a_- Seguimiento al cumplimiento de actividades del PAAC de la Secretaría Jurídica Distrital, a partir de la revisión constante a las actividades de responsabilidad de la Oficina Asesora de Planeación para desarrollar en el mes de junio de 2018.._x000a_- Se efectuó retroalimentación a las diferentes áreas responsables de los temas, se consolidó y se divulgó el primer seguimiento del Plan Anticorrupción y de Atención al Ciudadano 2018._x000a_- Ley de Transparencia: publicación de documentos del sistema integrado de gestión en la intranet, noticias y otros documentos en la página web, de acuerdo de los requisitos de la ley de transparencia y las necesidades de la Oficina Asesora de Planeación._x000a_-Liderado por la Oficina Asesora de Planeación, se consolida el Portafolio de Bienes y Servicios de la Secretaría Jurídica Distrital._x000a_- Participación en : Política Pública LGBTI, Política Pública de Discapacidad, Plan Estadístico de Bogotá, Política Pública Distrital de Transparencia, Integridad y no Tolerancia con la Corrupción, Plan Institucional de Gestión Ambiental –PIGA. "/>
    <s v="Se presenta el avance de la meta con la realización de las siguientes actividades:_x000a_- Aplicativo Smart: administración general y de los módulos de Producto No Conforme y Gestión Ambiental. Reportes de las incidencias presentadas, ante la empresa ITS. Consolidación y presentación de propuestas de reporteadores. Seguimiento al plan de transición mediante la gestión con administradores de módulos. Parametrización del módulo de Producto No Conforme. Gestión para ambiente de pruebas con el servidor de la Secretaría Jurídica Distrital. Consolidación y presentación de propuestas para mejoras al aplicativo mediante mantenimiento evolutivo.  _x000a_- Plan Anticorrupción y de Atención al Ciudadano – PAAC: solicitud de resultados obtenidos en el segundo cuatrimestre de la vigencia, respecto al avance en la programación y las respectivas evidencias. Se efectúa seguimiento y retroalimentación a los responsables de actividades dentro del PAAC. Seguimiento constante a las actividades a cargo de la Oficina Asesora de Planeación. _x000a_- Medición del Índice de Transparencia de Bogotá: participación en talleres de la Veeduría Distrital, en representación de la Secretaría Jurídica Distrital. Ley de Transparencia: actualización de la página web conforme a los lineamientos de la norma. Se inició valoración del componente de visibilidad del Índice de Transparencia y se llevó a cabo la revisión de los documentos del Índice de Información Clasificada y Reservada y Esquema de publicación. _x000a_- Gestión contractual: se terminó la elaboración de los estudios previos, análisis de sector y solicitud de contratación de los servicios para realizar pre-auditoria y auditoria al Sistema de Gestión de Calidad de la entidad para otorgamiento de certificación bajo la Norma Técnica Colombiana NTC-ISO 9001:2015. _x000a_- Revisión de informes de los contratistas de la Oficina Asesora de Planeación._x000a_- Se adelanta la gestión para el proceso de selección de mínima cuantía “Adquirir elementos de apoyo para el fortalecimiento y apropiación del Sistema Integrado de Gestión de la SJD”. _x000a_- Políticas Públicas Distritales: participación en las siguientes Políticas Públicas Distritales en representación de la Secretaría Jurídica Distrital: Política Publica LGBTI, Política Publica de Derechos Humanos, Política Pública Distrital de Servicio al Ciudadano – PPDSC, Plan Estadístico de Bogotá, Política Pública Distrital de Transparencia, Integridad y No Tolerancia con la Corrupción. _x000a_-Programa de Gestión Documental: diseño y presentación de un (1) documento en el cual se establece una relación entre la planeación estratégica de la entidad, el Sistema Integrado de Gestión y el programa de gestión documental. Producto No Conforme - PNC: documentación del procedimiento de PNC, con ocasión a las funcionalidadesd el aplicativo Smart y su implementación._x000a_- Plan Institucional de Gestión Ambiental –PIGA–: cargue de informes ante la Secretaría Distrital de Ambiente, participación en mesas de trabajo para la construcción de la política con el objetivo de adoptar buenas prácticas para el uso racional de los recursos, la gestión integral de residuos, consumo sustentable, cero papel y optimización de recursos financieros en la Secretaría Jurídica Distrital. _x000a_-Asistencia a reuniones convocadas por la Secretaría Distrital de ambiente. Emisión de documentos técnicos para emitir disposiciones normativas en la materia."/>
    <m/>
    <m/>
    <m/>
    <m/>
    <m/>
    <m/>
    <m/>
    <m/>
    <m/>
    <m/>
  </r>
  <r>
    <s v="DIRECCIÓN DISTRITAL DE POLÍTICA E INFORMÁTICA JURÍDICA"/>
    <s v="GESTIÓN"/>
    <x v="17"/>
    <x v="2"/>
    <x v="1"/>
    <s v="DIRECCIÓN DISTRITAL DE POLÍTICA E INFORMÁTICA JURÍDICA"/>
    <s v="Plan de Gestión"/>
    <m/>
    <m/>
    <m/>
    <m/>
    <m/>
    <m/>
    <m/>
    <m/>
    <m/>
    <m/>
    <m/>
    <m/>
    <m/>
    <s v="Suma"/>
    <s v="Trimestral"/>
    <s v="Eficacia"/>
    <m/>
    <m/>
    <m/>
    <s v="ND"/>
    <n v="1"/>
    <n v="0"/>
    <n v="0"/>
    <n v="0"/>
    <s v="ND"/>
    <n v="1"/>
    <s v="CUMPLIDO"/>
    <m/>
    <m/>
    <m/>
    <m/>
    <m/>
    <m/>
    <m/>
    <m/>
    <m/>
    <m/>
    <s v="CUMPLIDO"/>
    <s v="CUMPLIDO"/>
    <s v="CUMPLIDO"/>
    <s v="CUMPLIDO"/>
    <m/>
    <m/>
    <m/>
    <m/>
    <s v="FALTA FICHA "/>
    <m/>
    <m/>
    <m/>
    <m/>
  </r>
  <r>
    <s v="DIRECCIÓN DISTRITAL DE DEFENSA JUDICIAL Y PREVENCIÓN DEL DAÑO ANTIJURÍDICO"/>
    <s v="GESTIÓN"/>
    <x v="18"/>
    <x v="1"/>
    <x v="8"/>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s v="Eficacia"/>
    <s v="Profesional Universitario Grado 1"/>
    <s v="Profesional Universitario Grado 1"/>
    <s v="Director(a) Distirtal de Defensa Judicial y Prevención del Daño Antijurídico  "/>
    <s v="ND"/>
    <n v="1"/>
    <n v="1"/>
    <n v="1"/>
    <n v="1"/>
    <s v="ND"/>
    <n v="1"/>
    <n v="0.75"/>
    <m/>
    <m/>
    <n v="0.25"/>
    <n v="0.25"/>
    <n v="0.25"/>
    <n v="0.25"/>
    <n v="0.25"/>
    <n v="0.25"/>
    <n v="0.25"/>
    <m/>
    <s v="Se Proyectaron y presentararon los documentos procesales necesarios para la adecuado representación y Defensa de los intereses del D.C. . Durante el primer trimestre de 2018 se programaron 90 audiencias en los diferentes despachos, las cuales fueron atendidas por los abogados de Representación de la Dirección. Los abogados de representación realizaron 17 fichas de conciliación y 3 de pacto de cumplimiento. Los abogados asistieron a 9 entidades distritales para realizar acompañamiento a los Comites de Conciliación. De igual manera presentaron los informes mensuales correspondientes a las actividades realizadas durante el periodo"/>
    <s v="Durante el Trimestre se notificaron y registraron en SIPROJ 473 procesos judiciales, 190 Conciliaciones Judiciales, 22 subsanaciones a Conciliaciones Extrajudiciales. y se gestionaron 1415 tutelas. Se realizaron 24 mesas de seguimiento con la participación de 19 entidades y 147_x000a_funcionarios. Se realizaron 22 mesas de trabajo relacionadas con el tema contable y en las cuales se solicita la participación del área financiera y jurídica de 19 entidades y 68 funcionarios. Se realizaron 47 sesiones de capacitación a usuarios nuevos con la participación de 36_x000a_entidades y 83 funcionarios. Se realizaron 18 mesas de trabajo y seguimiento a procesos penales con la participación de 16 entidades y 53 funcionarios. Se crearon 30 usuarios nuevos y se activaron 66 usuarios de diferentes entidades. Se realizaron las parametrizaciones_x000a_solicitadas por los usuarios. Se realizaron 4 mesas de trabajo con Secretaría de Hacienda para adelantar el desarrollo de la nueva metodología de contingente judicial. Se participó en 4 mesas de trabajo con la firma INDUDATA para el levantamiento de requerimientos para el_x000a_desarrollo del nuevo sistema de información. Se realizó análisis de Informe de Gestión de las Entidades Distritales. "/>
    <s v="Durante el tercer trimestre de 2018 en la Secretaría Jurídica Distrital se notificaron 318 procesos judiciales _x000a_TIPO DE PROCESO CANTIDAD PORCENTAJE_x000a_NULIDAD Y RESTABLECIMIENTO  227 _x000a_REPARACION DIRECTA  20 _x000a_EJECUTIVO  18 _x000a_CONTRACTUAL  12 _x000a_NULIDAD SIMPLE  10 _x000a_ACCIÓN POPULAR  8 _x000a_REPARACIÓN DIRECTA 7 _x000a_LABORAL ORDINARIO  6 _x000a_FUERO SINDICAL  4 _x000a_ACCIÓN DE CUMPLIMIENTO  2 _x000a_ACCIÓN DE CUMPLIMIENTO 1 _x000a_ACCIÓN DE GRUPO 1 _x000a_ACCIÓN DE GRUPO  1 _x000a_"/>
    <m/>
    <m/>
    <m/>
    <m/>
    <m/>
    <s v="FALTA FICHA "/>
    <m/>
    <m/>
    <m/>
    <m/>
  </r>
  <r>
    <s v="DIRECCIÓN DISTRITAL DE DEFENSA JUDICIAL Y PREVENCIÓN DEL DAÑO ANTIJURÍDICO"/>
    <s v="ACCIÓN"/>
    <x v="19"/>
    <x v="3"/>
    <x v="8"/>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9"/>
    <n v="0.89"/>
    <n v="0.88"/>
    <m/>
    <m/>
    <n v="0.82"/>
    <n v="0.82"/>
    <n v="0.82"/>
    <n v="0.82"/>
    <n v="0.89"/>
    <n v="0.89"/>
    <n v="0.88"/>
    <m/>
    <s v="A 31 de marzo de 2018 se logró el 89% de eficiencia fiscal, representado en el valor de las pretensiones indexadas de los procesos que finalizaron con fallo a favor de las entidades del Distrito Capital. Se identificaron 29 procesos de mayor impacto cuyo cumplimiento se encuentra en seguimiento por parte de la Dirección de Defensa Judicial. Se asistió a 7 audiencias de cumplimiento. Se participó en 7 comités de verificación con órganos de control. De igual manera, se participó en la coordinación de 27 mesas de trabajo con las diferentes entidades distritales vinculas en el cumplimiento de sentencias. Durante el primer trimestre de 2018 la Dirección Distrital de Defensa Judicial y Prevención del Daño Antijurídico realizó acompañamiento a diferentes entidades distritales en temas de impacto para el Distrito. El impacto del éxito de eficiencia fiscal acumulado en términos de pretensiones indexadas ha permitido ahorrar a la ciudad $1.8 Billones de pesos y el D.C. ha sido condenado en 225 mil millones de pesos, lo cual representa un éxito del 89%.  Como población beneficiada se identifica a la ciudadanía en general ya que se puede beneficiar con nuevos proyectos sociales en educación y salud. "/>
    <s v="LOGRO EFICIENCIA FISCAL A JUNIO DE 2018: A la fecha, se mantiene el nivel de eficiencia fiscal el cual se ubica en el 89% representado en el valor de las pretensiones indexadas de los procesos que finalizaron con fallo a favor de las entidades del Distrito Capital._x000a_BENEFICIOS: El impacto del éxito de eficiencia fiscal acumulado en términos de pretensiones indexadas ha permitido ahorrar a la ciudad $2.0 Billones de pesos y el D.C. ha sido condenado en 238 mil millones de pesos, lo cual representa una eficiencia fiscal del 89%."/>
    <s v="Para el tercer trimestre se presento una ejecución del 88% representado en el valor de las pretensiones indexadas de los procesos que finalizaron con fallo a favor de las entidades del Distrito Capital.    _x000a__x000a_IMPACTO: El impacto del éxito de eficiencia fiscal acumulado en términos de pretensiones indexadas ha permitido ahorrar a la ciudad $2,1 Billones de pesos aproximadamente, y el D.C. ha sido condenado en cerca de 288 mil millones de pesos._x000a__x000a_POBLACION BENEFICIADA: La ciudadanía en general ya que se puede beneficiar con nuevos proyectos sociales en educación y salud, etc._x000a_"/>
    <m/>
    <m/>
    <m/>
    <m/>
    <m/>
    <s v="MODIFICACIÓN"/>
    <s v="VERSIÓN  2"/>
    <m/>
    <m/>
    <m/>
  </r>
  <r>
    <s v="SUBSECRETARÍA JURÍDICA DISTRITAL"/>
    <s v="GESTIÓN"/>
    <x v="20"/>
    <x v="0"/>
    <x v="1"/>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s v="Eficacia"/>
    <s v="PROFESIONAL ESPECIALIZADO DIRECCIUÓN CORPORATIVA"/>
    <s v="PROFESIONAL ESPECIALIZADO SUBSECRETARÍA"/>
    <s v="SUBSECRETARIO DE DESPACHO"/>
    <s v="ND"/>
    <n v="0.95"/>
    <n v="0.95"/>
    <n v="0.95"/>
    <n v="0.95"/>
    <s v="ND"/>
    <n v="0.98"/>
    <n v="0.82"/>
    <m/>
    <m/>
    <n v="0.65"/>
    <n v="0.75"/>
    <n v="0.85"/>
    <n v="0.95"/>
    <n v="0.72"/>
    <n v="0.78"/>
    <n v="0.82"/>
    <m/>
    <m/>
    <s v="El Proyecto alcanzó una ejecución del 78,41% sobrepasando la meta establecida para el trimestre que fue del 75%, El impacto es significativo, tal y como se puede observar en el desarrollo de las metas físicas y presupuestales del proyecto que muchas de ellas sobrepasaron las expectativas fijadas para el trimestre."/>
    <s v="El Proyecto alcanzó una ejecución del 81,83% , se debe tener en cuenta que se realizaron ajustes en la programación de la meta lo que justifica el avance reportado. "/>
    <m/>
    <s v="3-2018-1040"/>
    <m/>
    <m/>
    <m/>
    <m/>
    <m/>
    <m/>
    <m/>
    <m/>
  </r>
  <r>
    <s v="DIRECCIÓN DISTRITAL DE DEFENSA JUDICIAL Y PREVENCIÓN DEL DAÑO ANTIJURÍDICO"/>
    <s v="GESTIÓN"/>
    <x v="21"/>
    <x v="1"/>
    <x v="8"/>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s v="Eficacia"/>
    <s v="Profesional Universitario Grado 1"/>
    <s v="Profesional Universitario Grado 1"/>
    <s v="Director(a) Distirtal de Defensa Judicial y Prevención del Daño Antijurídico  "/>
    <s v="ND"/>
    <n v="2"/>
    <n v="2"/>
    <n v="2"/>
    <n v="2"/>
    <s v="ND"/>
    <n v="7"/>
    <n v="2"/>
    <m/>
    <m/>
    <n v="0"/>
    <n v="1"/>
    <n v="0"/>
    <n v="1"/>
    <n v="0"/>
    <n v="1"/>
    <n v="1"/>
    <m/>
    <s v="Se encuentra en selección del tema sobre el cual se van a realizar dichos documentos. Sin embargo, se relacionan los actos administrativos que se han proyectado desde la Dirección Distrital de Defensa Judicial y Prevención del Daño Antijurídico (8 Circulares)"/>
    <s v="Decreto 2012 5-04-2018 • Por medio del cual se establecen disposiciones para el ejercicio de la representación judicial y extrajudicial de las Entidades del Nivel Central de Bogotá, D.C., se efectúan unas delegaciones y se dictan otras disposiciones._x000a_Directiva 15 31-05-2018 Lineamientos Para la Prevención del Daño Antijurídico en materia de Contrato Realidad._x000a_Adicionalmente desde la Direción Distrital de Defensa Judicial y Prevención del Daño Antijurídico se proyecto: Resolucion 45 del 24-05-2018, Resolución 49 del 29-05-2018 y las Circulares 13, 15 y 17. "/>
    <s v="Para el tercer trimestre no se tenia previsto porcentaje de ejecución para esta meta, no obstante, se elaboró la Directiva Distrital No. 10 del 12 de julio de 2018 &quot;por medio de la cual se establecen lineamientos para la adecuada y eficiente defensa técnica en acciones de tutela del sector central del Distrito Capital de Bogotá&quot;"/>
    <m/>
    <m/>
    <m/>
    <m/>
    <m/>
    <s v="FALTA FICHA "/>
    <m/>
    <m/>
    <m/>
    <m/>
  </r>
  <r>
    <s v="DIRECCIÓN DE GESTIÓN CORPORATIVA "/>
    <s v="GESTIÓN"/>
    <x v="22"/>
    <x v="0"/>
    <x v="7"/>
    <s v="DIRECCIÓN DE GESTIÓN CORPORATIVA"/>
    <s v="Plan de Gestión"/>
    <m/>
    <m/>
    <m/>
    <s v="Porcentaje de avance de entrega de la propuesta de mejora continua de la Dirección de Gestión Corporativa"/>
    <s v="propuesta de mejora"/>
    <s v="Por definir"/>
    <s v="Por definir"/>
    <s v="Por definir"/>
    <s v="Por definir"/>
    <s v="Por definir"/>
    <s v="Por definir"/>
    <s v="Por definir"/>
    <s v="Por definir"/>
    <s v="Suma"/>
    <s v="Trimestral"/>
    <s v="Eficacia"/>
    <m/>
    <m/>
    <m/>
    <s v="ND"/>
    <n v="1"/>
    <s v="CUMPLIDA"/>
    <m/>
    <m/>
    <s v="ND"/>
    <n v="1"/>
    <s v="CUMPLIDA"/>
    <m/>
    <m/>
    <m/>
    <m/>
    <m/>
    <m/>
    <s v="CUMPLIDA"/>
    <s v="CUMPLIDA"/>
    <s v="CUMPLIDA"/>
    <m/>
    <s v="CUMPLIDA"/>
    <s v="CUMPLIDA"/>
    <s v="CUMPLIDA"/>
    <m/>
    <m/>
    <m/>
    <m/>
    <m/>
    <s v="FALTA FICHA "/>
    <m/>
    <m/>
    <m/>
    <m/>
  </r>
  <r>
    <s v="SUBSECRETARÍA JURÍDICA DISTRITAL"/>
    <s v="GESTIÓN"/>
    <x v="23"/>
    <x v="1"/>
    <x v="1"/>
    <s v="SUBSECRETARÍA JURÍDICA DISTRITAL"/>
    <s v="Plan de Gestión"/>
    <m/>
    <m/>
    <m/>
    <m/>
    <m/>
    <m/>
    <m/>
    <m/>
    <m/>
    <m/>
    <m/>
    <m/>
    <m/>
    <s v="Suma"/>
    <m/>
    <m/>
    <m/>
    <m/>
    <m/>
    <m/>
    <m/>
    <m/>
    <n v="1"/>
    <m/>
    <m/>
    <m/>
    <m/>
    <m/>
    <m/>
    <m/>
    <m/>
    <m/>
    <m/>
    <m/>
    <m/>
    <m/>
    <m/>
    <m/>
    <m/>
    <m/>
    <m/>
    <m/>
    <m/>
    <m/>
    <m/>
    <s v="FALTA FICHA "/>
    <m/>
    <m/>
    <m/>
    <m/>
  </r>
  <r>
    <s v="DIRECCIÓN DISTRITAL DE INSPECCIÓN, VIGILANCIA Y CONTROL DE PERSONAS JURÍDICAS SIN ÁNIMO DE LUCRO"/>
    <s v="GESTIÓN"/>
    <x v="24"/>
    <x v="2"/>
    <x v="3"/>
    <s v="DIRECCIÓN DISTRITAL DE INSPECCIÓN, VIGILANCIA Y CONTROL DE PERSONAS JURÍDICAS SIN ÁNIMO DE LUCRO"/>
    <s v="Plan de Gestión"/>
    <m/>
    <m/>
    <m/>
    <s v="Porcentaje de avance de la estrategia para la optimización del SIPEJ"/>
    <m/>
    <m/>
    <m/>
    <m/>
    <m/>
    <m/>
    <m/>
    <m/>
    <m/>
    <s v="Suma"/>
    <s v="Trimestral"/>
    <s v="Eficacia"/>
    <m/>
    <m/>
    <m/>
    <s v="ND"/>
    <n v="1"/>
    <s v="CUMPLIDA"/>
    <m/>
    <m/>
    <s v="ND"/>
    <n v="1"/>
    <s v="CUMPLIDA"/>
    <m/>
    <m/>
    <m/>
    <m/>
    <m/>
    <m/>
    <m/>
    <m/>
    <m/>
    <m/>
    <s v="CUMPLIDA"/>
    <s v="CUMPLIDA"/>
    <s v="CUMPLIDA"/>
    <s v="CUMPLIDA"/>
    <m/>
    <m/>
    <m/>
    <m/>
    <s v="FALTA FICHA "/>
    <m/>
    <m/>
    <m/>
    <s v="FINALIZADA"/>
  </r>
  <r>
    <s v="OFICINA ASESORA DE PLANEACIÓN"/>
    <s v="GESTIÓN"/>
    <x v="25"/>
    <x v="1"/>
    <x v="7"/>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s v="Eficacia"/>
    <m/>
    <m/>
    <m/>
    <s v="ND"/>
    <s v="ND"/>
    <n v="1"/>
    <n v="1"/>
    <m/>
    <s v="ND"/>
    <s v="ND"/>
    <n v="0.4"/>
    <m/>
    <m/>
    <n v="0"/>
    <n v="0"/>
    <n v="0.4"/>
    <n v="0.6"/>
    <n v="0"/>
    <n v="0"/>
    <n v="0.4"/>
    <m/>
    <s v="La ejecución inicia en el tercer trimestre, no obstante se adelantaron actividades. "/>
    <s v="La ejecución inicia en el tercer trimestre, no obstante se adelantaron actividades. "/>
    <s v="Durante el tercer trimestre se llevaron a cabo actividades de gran impacto como: _x000a_- Participación en la gestión de la estrategia de participación ciudadana, “reto ciudadano”, en la cual se convocó a la ciudadanía a exponer un problema jurídico de interés para la comunidad, a través de la plataforma www.bogotaabierta.co en respuesta a la pregunta: ¿cuál es la problemática que su comunidad quisiera que el gobierno aclarara desde el punto de vista jurídico? Para el cierre del tercer trimestre de la vigencia, se contó con un total aproximado de ciento veinte (120) participaciones, las cuales equivalen al 60% de las participaciones requeridas para ganar el reto –doscientas (200)– y dar inicio a la etapa de implementación."/>
    <m/>
    <m/>
    <m/>
    <m/>
    <m/>
    <m/>
    <m/>
    <m/>
    <m/>
    <m/>
  </r>
  <r>
    <s v="DIRECCIÓN DISTRITAL DE DEFENSA JUDICIAL Y PREVENCIÓN DEL DAÑO ANTIJURÍDICO"/>
    <s v="ACCIÓN"/>
    <x v="26"/>
    <x v="1"/>
    <x v="8"/>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89"/>
    <n v="0.87270000000000003"/>
    <n v="0.85"/>
    <m/>
    <m/>
    <n v="0.82"/>
    <n v="0.82"/>
    <n v="0.82"/>
    <n v="0.82"/>
    <n v="0.86880000000000002"/>
    <n v="0.8589"/>
    <n v="0.85"/>
    <m/>
    <s v="Se recibieron 140 fallos de sentencias los cuales los cuales fueron remitidos a las entidades competentes. Se realizaron 1193 gestiones relacionadas con tutelas: 1012 traslados, 97 archivos y 84 Tutelas que son representadas directamente por abogados de representación judicial. El impacto del éxito de eficiencia fiscal acumulado en términos de pretensiones indexadas ha permitido ahorrar a la ciudad $1.8 Billones de pesos y el D.C. ha sido condenado en 225 mil millones de pesos, lo cual representa un éxito del 89%. La ciudadanía en general ya que se puede beneficiar con nuevos proyectos sociales en educación y salud"/>
    <s v="LOGRO DE ÉXITO PROCESAL A JUNIO DE 2018: A la fecha El Distrito Capital presenta 5.117 procesos terminados: 4.395 favorables y 722 desfavorables alcanzando un éxito procesal cualitativo del 85.89%."/>
    <s v="LOGRO DE ÉXITO PROCESAL A JUNIO DE 2018: A la fecha El Distrito Capital presenta 5684 procesos terminados: 4.813 favorables y 871 desfavorables alcanzando un éxito procesal cualitativo del 84.68%."/>
    <m/>
    <m/>
    <m/>
    <m/>
    <m/>
    <s v="MODIFICACIÓN"/>
    <s v="VERSIÓN  2"/>
    <m/>
    <m/>
    <m/>
  </r>
  <r>
    <s v="DIRECCIÓN DE GESTIÓN CORPORATIVA"/>
    <s v="GESTIÓN"/>
    <x v="27"/>
    <x v="0"/>
    <x v="9"/>
    <s v="DIRECCIÓN DE GESTIÓN CORPORATIVA"/>
    <m/>
    <m/>
    <s v="Procesos"/>
    <m/>
    <s v="Porcentaje de ejecución presupuestal"/>
    <s v="presupuesto ejecutado"/>
    <s v="Presupuesto ejecutado"/>
    <s v="Presupuesto disponible"/>
    <s v="Valor acumulado de los registros presupuestales"/>
    <s v="Resultado de la apropiación inicial y las modificaciones que se den a la apropiación (suspenciones, reducciones, adiciones)"/>
    <s v="SECRETARÍA DE HACIEndA - REPORTE PREDIS"/>
    <s v="SECRETARÍA DE HACIEndA - REPORTE PREDIS"/>
    <n v="0.63"/>
    <s v="SECRETARÍA DE HACIEndA - REPORTE PREDIS 2016"/>
    <s v="Creciente"/>
    <s v="Trimestral"/>
    <s v="Eficacia"/>
    <s v="Profesional Universitario"/>
    <s v="Profesional Especializado"/>
    <s v="Director (a) de Gestión Corporativa"/>
    <s v="ND"/>
    <n v="0.9"/>
    <n v="0.92"/>
    <n v="0.93"/>
    <n v="0.94"/>
    <s v="ND"/>
    <n v="0.76890000000000003"/>
    <n v="0.5"/>
    <m/>
    <m/>
    <n v="0.25"/>
    <n v="0.3"/>
    <n v="0.5"/>
    <n v="0.82"/>
    <n v="0.35"/>
    <n v="0.41799999999999998"/>
    <n v="0.5"/>
    <m/>
    <s v="En enero de 2018, Tesorería Distrital pago las cuentas por pagar que la SJD emitió a 29 de diciembre de 2018.  _x000a__x000a_Las Reservas de los Contratos de Combustibles y Mantenimiento de vehículos se están ejecutando conforme a los gastos que los carros asignados a la Secretaría Jurídica Distrital demandan._x000a__x000a_A la fecha se tienen los saldos iniciales a 1 de enero de 2018 aplicando el nuevo marco normativo contable de la SJD_x000a_"/>
    <s v="Se reporta el  cumplimiento de lo programado (Programado 30%) dado que se superó el porcentaje de ejecución (Ejecutado 42%) para el segundo trimestre , teniendo en cuenta que los gastos de Funcionamiento superaron el porcentaje programado para el segundo trimestre debido a la interacción constante entre el proceso de Gestión Contractual y Gestión Financiera, por lo anterior a la fecha se tienen:_x000a_- Comprometido (41,8%) _x000a_- Girados (29%)_x000a_"/>
    <s v="Se reporta el  cumplimiento de lo programado (50%)  dado que los gastos de funcionamiento superan el porcentaje programado para el segundo trimestre (55%) ,debido a la interacción constante entre el proceso de Gestión Contractual y Gestión Financiera, por lo anterior a la fecha se tienen:_x000a_- Comprometido (62,03%) _x000a_- Girados (55%)"/>
    <m/>
    <m/>
    <m/>
    <m/>
    <m/>
    <s v="FALTA FICHA "/>
    <m/>
    <m/>
    <m/>
    <m/>
  </r>
  <r>
    <s v="DIRECCIÓN DISTRITAL DE DOCTRINA Y ASUNTOS NORMATIVOS"/>
    <s v="GESTIÓN"/>
    <x v="28"/>
    <x v="0"/>
    <x v="0"/>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s v="Suma"/>
    <m/>
    <m/>
    <m/>
    <m/>
    <m/>
    <s v="ND"/>
    <n v="0.6"/>
    <n v="0.4"/>
    <m/>
    <m/>
    <s v="ND"/>
    <n v="0.6"/>
    <n v="1"/>
    <m/>
    <m/>
    <n v="0.4"/>
    <n v="0.6"/>
    <n v="0"/>
    <n v="0"/>
    <n v="0.4"/>
    <n v="0.6"/>
    <m/>
    <m/>
    <s v="Se realizo la migrarción de  la información en herramienta de seguimiento de Microsoft Excel a Drive de Google (20%) e incorporación de nuevas funcionalidades / Realizar Pruebas de confiabilidad de la Información (20%). "/>
    <s v="Durante el segundo trimestre se desarrollaron las tareas de: 1) evaluar la unificación de las_x000a_herramientas de seguimiento (20%), la cual se realizó mediante capacitaciones_x000a_desarrolladas por la empresa Xertica, en las que, a partir del conocimiento de las posibles_x000a_funcionalidades, se plantearon sugerencias para la unificación7. 2) Proponer una_x000a_metodología de unificación de herramientas, a través de una propuesta presentada por la_x000a_empresa Xertica, la cual se basó en las capacitaciones y reuniones previas8. 3) Unificar la_x000a_herramienta de seguimiento en google drive con base en el trabajo previo realizado9, la cual_x000a_se encuentra disponible en el enlace electrónico_x000a_https://drive.google.com/open?id=1GtAGCrWSChhQ7ekILBG3S7lHtPSSojOIapMPHS0_O_x000a_I8.                     / META CUMPLIDA"/>
    <s v="Este indicador fue realizado en el segundo trimestre de 2018 en su totalidad."/>
    <m/>
    <m/>
    <m/>
    <m/>
    <m/>
    <s v="FALTA FICHA "/>
    <m/>
    <m/>
    <m/>
    <m/>
  </r>
  <r>
    <s v="DIRECCIÓN DE GESTIÓN CORPORATIVA"/>
    <s v="GESTIÓN"/>
    <x v="29"/>
    <x v="1"/>
    <x v="10"/>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s v="ND"/>
    <n v="0.25"/>
    <n v="0.75"/>
    <n v="0.9"/>
    <n v="1"/>
    <s v="ND"/>
    <n v="0.25"/>
    <n v="0.5"/>
    <m/>
    <m/>
    <n v="0"/>
    <n v="0.25"/>
    <n v="0.25"/>
    <n v="0.25"/>
    <n v="0"/>
    <n v="0.25"/>
    <n v="0.25"/>
    <m/>
    <s v="Se tiene proyectado avance a partir del segundo trimestre, no obstante en conjunto con la oficina Asesora de Planeación procede a desarrollar una mesa de trabajo con la Dirección de Gestión Corporativa con el fin de definir los puntos a desarrollar de manera mancomunada para la implementación del Modelo Integrado de Planeación y Gestión, identificando así que la participación de la DGC es vital en el componente de talento humano, para ello la DGC procede a poner a disposición los recursos necesarios (Físico y Económicos) para  cumplimiento de los requisitos establecidos en el componente de Talento Humano de Modelo Integrado de Planeación y Gestión. _x000a__x000a_Respecto del análisis de Cargas a efectuar en la Organización se ha recibido una propuesta de parte de una empresa consultora, la cual nos da un punto de vista económico para proceder con la contratación a partir del segundo semestre del año en curso._x000a_"/>
    <s v="Durante el segundo trimestre de la vigencia se adelantaron actividades para el diagnóstico y desarrollo del componente de Talento Humano articulado con El Modelo Integrado de Planeación y Gestión de la SJD, La Dirección de Gestión Corporativa procede al diligenciamiento del autodiagnóstico y la respectiva creación del Plan de acción para la Implementación del componente de talento humano. / Asi mismo se adelanto el análisis de cargas a nivel institucional para mejorar el desempeño de la Entidad, se procedio a la cosntrucción de los estudios previos con el fin de establecer los requisitos necesarios de personal y dar inicio a la construcción de la planeación del talento humano de la SJD."/>
    <s v="Durante el tercer trimestre se adelantaron las actividades necesarias para finalizar con la construcción de los estudios previos, estudio de mercado y análisis de sector, por lo anterior el proceso de gestión contractual se encuentra desarrollando las actividades necesarias para la dar inicio al concurso de méritos durante el mes de octubre. La información generada por el análisis de cargas permitirá que la SJD en pro de la mejora continua, fortalezca la planeación del talento humano como lo define el Modelo Integrado de Planeación y Gestión - MIPG en el autodiagnóstico elaborado."/>
    <m/>
    <m/>
    <m/>
    <m/>
    <m/>
    <s v="FALTA FICHA "/>
    <m/>
    <m/>
    <m/>
    <m/>
  </r>
  <r>
    <s v="DIRECCIÓN DE GESTIÓN CORPORATIVA"/>
    <s v="GESTIÓN"/>
    <x v="30"/>
    <x v="0"/>
    <x v="11"/>
    <s v="DIRECCIÓN DE GESTIÓN CORPORATIVA"/>
    <m/>
    <s v="Plan de Gestión"/>
    <s v="Procesos"/>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s v="ND"/>
    <n v="0.5"/>
    <n v="0.4"/>
    <n v="0.1"/>
    <n v="0"/>
    <s v="ND"/>
    <n v="0.5"/>
    <s v="ARMONIZADO"/>
    <m/>
    <m/>
    <m/>
    <m/>
    <m/>
    <m/>
    <m/>
    <m/>
    <m/>
    <m/>
    <s v="Este indicador fue armonizado con el indicador de herramientas AVANCE EN LA IMPLEMENTACIÓN DE LAS HERRAMIENTAS DE GESTIÓN Y ADMINISTRATIVAS y se le hara seguimiento a travez del indicador mencionado. "/>
    <s v="Este indicador fue armonizado con el indicador de herramientas AVANCE EN LA IMPLEMENTACIÓN DE LAS HERRAMIENTAS DE GESTIÓN Y ADMINISTRATIVAS y se le hara seguimiento a travez del indicador mencionado. "/>
    <s v="Este indicador fue armonizado con el indicador de herramientas AVANCE EN LA IMPLEMENTACIÓN DE LAS HERRAMIENTAS DE GESTIÓN Y ADMINISTRATIVAS y se le hara seguimiento a travez del indicador mencionado. "/>
    <m/>
    <m/>
    <m/>
    <m/>
    <m/>
    <m/>
    <m/>
    <m/>
    <m/>
    <m/>
  </r>
  <r>
    <s v="OFICINA ASESORA DE PLANEACIÓN"/>
    <s v="ACCIÓN"/>
    <x v="31"/>
    <x v="0"/>
    <x v="7"/>
    <s v="OFICINA ASESORA DE PLANEACIÓN"/>
    <m/>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s v="Eficacia"/>
    <s v="Contratista OAP"/>
    <s v="Contratista OAP"/>
    <s v="JEFE OAP"/>
    <n v="0.1"/>
    <n v="0.3"/>
    <n v="0.3"/>
    <n v="0.2"/>
    <n v="0.1"/>
    <n v="0.03"/>
    <n v="0.35"/>
    <n v="0.24000000000000002"/>
    <m/>
    <m/>
    <n v="0.04"/>
    <n v="0.1"/>
    <n v="0.1"/>
    <n v="0.08"/>
    <n v="0.04"/>
    <n v="0.1"/>
    <n v="0.1"/>
    <m/>
    <s v="Como avance para el primer trimestre de la vigencia se cuenta con el Plan de Trabajo para efectuar la implementación del Modelo Integrado de Planeación y Gestión-MIPG en la Entidad, se elabora proyecto de Resolución para la creación del Comité Institucional de Gestión y Desempeño, como parte fundamental para la instauración de la institucionalidad del MIPG en la Secretaría Jurídica Distrital. _x000a_Así mismo durante el primer trimestre del año en curso, se brindó acompañamiento y apoyo a los gestores de los diferentes procesos en el levantamiento y/o actualización de la documentación del Sistema de Gestión de la Entidad, así mismo, se realizó el análisis de capacidad e interacción de los procesos y procedimientos a través de la medición de la duración de las actividades definidas, así como puntos de control entre otros. De manera simultánea, se efectuaron actividades encaminadas a la divulgación de los Procesos y Procedimientos publicados en la Intranet para conocimiento y apropiación de todos los servidores de la Secretaría Jurídica Distrital._x000a_Con el fin de evidenciar el avance de la documentación de los procesos y procedimientos de la Secretaría Jurídica Distrital, los documentos fueron inventariados de acuerdo al tipo, conforme con a los criterios de oficialización, publicación o flujo de creación por parte del proceso. A partir de la información obtenida en dicha revisión, fue posible realizar control detallado sobre los documentos de la entidad. En cuanto al aplicativo del Sistema de Gestión S.M.A.R.T., se realizaron cargues de información en los módulos, necesarios para la puesta en marcha del aplicativo e inicio de los flujos documentales en la entidad. Así mismo, se llevó a cabo el respectivo cargue de información al aplicativo SIG en el módulo de Indicadores, necesarios para la puesta en marcha del aplicativo y los seguimientos posteriores. Se da inicio a la actualización de los procedimientos de la Oficina Asesora de Planeación, en razón a la acción de mejora formulada por la revisión al Proceso de Planeación y Mejora Continua. En el primer trimestre se realiza la actualización del procedimiento de Elaboración y Control de Documentos, por medio del flujo documental del aplicativo del Sistema Integrado de Gestión.Se asignaron los administradores de cada módulo del aplicativo del Sistema Integrado de Gestión y, de acuerdo con las temáticas, se habilitaron los permisos, roles y perfiles asignados para cada uno de ellos. _x000a_Se dictaron capacitaciones técnicas y funcionales a los administradores de módulos, gestores calidad de la entidad, gestores de activos de información, entre otros servidores interesados, en las cuales fueron indicadas las pautas para la parametrización y uso del aplicativo del Sistema Integrado de Gestión.  Así mismo, se brindó mantenimiento y soporte a los requerimientos de los usuarios de los módulos, por medio de la gestión de comunicación con los desarrolladores del aplicativo. Dentro de las actividades orientadas a adelantar las gestiones para la certificación de la entidad bajo la norma NTC ISO 9001: 2015, en el mes de marzo del presente año se definió el alcance del Sistema de Gestión de Calidad, los objetivos de calidad los cuales se encuentran alineados con la política del Sistema Integrado de Gestión vigente y los Imperativos Estratégicos. Igualmente se definieron las cuestiones internas de la Entidad en lo relacionado con los grupos de interés, tramites, productos y servicios.  Actualmente se está definiendo una metodología integrada que permita actualizar información relacionada con el contexto de la organización que facilite su utilización en el marco del Sistema de Gestión de Calidad, Modelo Integrado de Planeación y Gestión, así como Arquitectura Empresarial. Se tiene prevista su aplicación para el mes de abril.   _x000a__x000a_De otra parte, se adelantó el seguimiento a los informes de autogestión de los planes y proyectos de la Secretaria Jurídica Distrital, correspondiente al último trimestre vigencia 2017, así como el Análisis, verificación, actualización, validación y cierre de la información relacionada con el seguimiento y avance de las metas de los proyectos de inversión a través del SEGPLAN, correspondiente al cuarto trimestre del 2017, en los componentes de gestión, inversión, territorialización y actividades. Igualmente, se realizó la reprogramación de los Componentes de Inversión y de Gestión y la programación de la territorialización de la inversión Distrital y las actividades para la vigencia 2018. Se llevó a cabo la consolidación del Informe de Gestión y Resultados de la Secretaria Jurídica Distrital vigencia 2017._x000a_Se consolido la encuesta de satisfacción de los servicios prestados por la Secretaria Jurídica Distrital (Circular 001 de 2018) realizada a 50 Entidades Distritales la cual determinó, que el nivel de satisfacción de los servicios prestados por la Secretaria Jurídica Distrital fue del 94.57% de percepción favorable, logrando aumentar la precepción favorable respecto de la vigencia anterior la cual fue del 90%. _x000a_Se adelantaron las acciones pertinentes en lo referente al componente de racionalización de trámites del Plan Anticorrupción y de Atención al Ciudadano. Adicionalmente, se emite la certificación mensual de los trámites publicados en la guía de trámites y servicios del Distrito, y se consolida el Informe de identificación de trámites y Opas. _x000a_Se efectuó la revisión de las actividades realizadas en cada uno de los Subsistemas del Sistema Integrado de Gestión durante la vigencia 2017 y se presenta informe del avance y estado de la implementación del Sistema Integrado de Gestión. Así mismo, se documentan las acciones que dan cumplimiento a los planes de mejoramiento formulados para dar tratamiento a las oportunidades de mejora con ocasión de la auditoría interna de la vigencia 2017._x000a_Se brinda asesoría y acompañamiento a las dependencias, en cuanto a la formulación de las acciones preventivas y registro del plan de mejoramiento a través del Módulo Mejora del aplicativo que soporta el Sistema Integrado de Gestión de la Secretaría Jurídica Distrital._x000a_Se realizó el cargue de la información correspondiente a MECI 2017, en el aplicativo del Sistema Integrado de Gestión, con el fin de trazar los antecedentes del Modelo en la vigencia anterior, en aprovechamiento de la herramienta tecnológica para la sistematización de los seguimientos realizados de forma manual._x000a__x000a_"/>
    <s v="Para el segundo trimestre de la vigencia la OAP viene adelantando la Implementación del aplicativo S.M.A.R.T. – Sistema para la medición, análisis, y reporte para la toma de decisiones-, el cual está conformado por módulos tales como planes y proyectos, riesgos, indicadores, gestión ambiental, mejora, documentos y producto no conforme, entre otros; lo que permite realizar la programación y seguimiento a la gestión realizada por las dependencias que conforman la Entidad. Se da continuidad al cargue progresivo de información necesaria para la operación del aplicativo el cual se viene realizando desde el primer trimestre de la vigencia._x000a_Así mismo, se viene realizando la adecuación y ajuste del Modelo de Operación de Planes, Programas y Proyectos de la Secretaría Jurídica con el Modelo Integrado de Planeación y Gestión (MIPG)._x000a_- Dentro de las actividades orientadas a adelantar las gestiones para la certificación de la entidad bajo la norma NTC ISO 9001: 2015, en el segundo trimestre se adelantaron mesas Mesas técnicas orientadas a caracterizar los productos y servicios de la entidad. / Control y seguimiento a la construcción de las tablas de retención documental / Dos jornadas de sensibilización sobre Fundamentos en gestión de calidad y preparación auditoría de certificación, dirigidas a los colaboradores de los procesos de Gestión Normativa y Conceptual y Defensa Judicial y Extrajudicial._x000a_"/>
    <s v="Smart: Administración y seguimiento de siete (7) módulos del aplicativo Smart y acompañamiento a las dependencias de la S.JD. Relacionadas con los módulos en mención. _x000a_Ahora bien en cuamto al Modelo Integrado de Planeación y Gestión se realizo: revisión, ajuste y evaluación de la Política de Direccionamiento y Planeación y formulación del plan de implementación. Solicitud de diligenciamiento de autodiagnósticos para efectuar la evaluación y formulación de planes de implementación de políticas del modelo. Desarrollo de estrategias para la implementación del Mipg, definiendo roles por cada una de las dimensiones y políticas. Plan Anticorrupción y de Atención al Ciudadano – PAAC: Seguimiento e inscripción de la acción de racionalización de trámites propuesta para la vigencia. Seguimiento al componente racionalización de trámites. Informe de Gestión y Resultados de la Entidad: Consolidación, análisis y publicación del informe de gestión y resultados de la Secretaría Jurídica Distrital, correspondiente al segundo trimestre de la vigencia. Planes de trabajo OAP: se realiza seguimiento mensual a los planes de trabajo de la Oficina Asesora de Planeación y la documentación de compromisos. Derechos de petición: respuesta a solicitudes de información provenientes del Concejo de Bogotá. PMR: actualización del indicador en el sistema de información respectivo. Elaboración y diseño de piezas comunicacionales: grabación de cinco (5) videos para diferentes eventos, doce (12) Sesiones fotográficas y ciento setenta y seis (176) piezas de diseño que incluyen mailings, headers, banner web e imágenes para el home del aplicativo Smart. Presupuesto: justificación para traslado entre proyectos 7501 y 7508. Elaboración de documentos de presentación y seguimiento presupuestal orientados a gestionar el anteproyecto de presupuesto_x000a_Planes de Mejoramiento institucionales: asesoría en la formulación y seguimiento de PM. Implementación, seguimiento, finalización y cierre de los PM del Proceso de Planeación y Mejora Continua. d. Riesgos de Gestión y de Corrupción: Desarrollo y documentación del instrumento “Metodología para la Gestión de los Riesgos de Gestión y Corrupción&quot; y su socialización. Validación, consolidación y publicación en página web e intranet del segundo reporte del monitoreo a los riesgos de gestión y corrupción de la entidad. Monitoreo a los riesgos de gestión y riesgos de corrupción del Proceso de Planeación y Mejora Continua, a través del aplicativo Smart. _x000a_"/>
    <m/>
    <m/>
    <m/>
    <m/>
    <m/>
    <s v="CREACIÓN"/>
    <s v="VERSIÓN  1"/>
    <s v="ND"/>
    <s v="ND"/>
    <m/>
  </r>
  <r>
    <s v="DIRECCIÓN DISTRITAL DE POLÍTICA E INFORMÁTICA JURÍDICA"/>
    <s v="GESTIÓN"/>
    <x v="32"/>
    <x v="3"/>
    <x v="1"/>
    <s v="DIRECCIÓN DISTRITAL DE POLÍTICA E INFORMÁTICA JURÍDICA"/>
    <s v="Plan de Gestión"/>
    <m/>
    <m/>
    <m/>
    <m/>
    <m/>
    <m/>
    <m/>
    <m/>
    <m/>
    <m/>
    <m/>
    <m/>
    <m/>
    <s v="Constante"/>
    <s v="Trimestral"/>
    <s v="Eficacia"/>
    <m/>
    <m/>
    <m/>
    <s v="ND"/>
    <n v="1"/>
    <n v="1"/>
    <n v="1"/>
    <n v="1"/>
    <s v="ND"/>
    <n v="1"/>
    <n v="0.25"/>
    <m/>
    <m/>
    <n v="0.25"/>
    <n v="0.25"/>
    <n v="0.25"/>
    <n v="0.25"/>
    <n v="0.25"/>
    <n v="0.25"/>
    <n v="0.25"/>
    <m/>
    <s v="a) Normas incorporadas: En el período comprendido entre el 1 de enero y el 31 de_x000a_marzo, se han incorporado 562 normas al sistema de Información Jurídica Régimen_x000a_Legal._x000a_b) Tematizaciones: En el mismo período, fueron tematizadas 543 normas en el_x000a_sistema de información jurídico Régimen Legal._x000a_c) Boletines Jurídicos: Han sido expedidos 13 Boletines Jurídicos: Boletín No. 1_x000a_(01/01/2018) – Boletín No. 13 (26/03/2018). Estos Boletines son remitidos a un_x000a_número de 2300 personas y publicados en Régimen Legal para consulta de los_x000a_usuarios; contienen de manera semanal las normas distritales y nacionales de_x000a_mayor impacto en el Distrito, de las cuales se exalta una noticia de interés y una_x000a_noticia destacada para el Distrito, y se agrega un dato curioso de la ciudad de_x000a_Bogotá. (Además estos pueden ser consultados en la página web de la Secretaría_x000a_Jurídica Distrital y en Régimen Legal."/>
    <s v="Normas incorporadas: En el período comprendido entre Abril y Junio se han incorporado 584 normas al sistema de Información Jurídica Régimen_x000a_Legal._x000a_b) Tematizaciones: En el mismo período, fueron tematizadas 795 normas en el_x000a_sistema de información jurídico Régimen Legal._x000a_c) Boletines Jurídicos: Han sido expedidos 13 Boletines Jurídicos:  Estos Boletines son publicados en Régimen Legal para consulta de los usuarios; contienen de manera semanal las normas distritales y nacionales de mayor impacto en el Distrito, de las cuales se exalta una noticia de interés y una noticia destacada para el Distrito, y se agrega un dato curioso de la ciudad de_x000a_Bogotá. (Además estos pueden ser consultados en la página web de la Secretaría_x000a_Jurídica Distrital y en Régimen Legal)"/>
    <s v="Para el tercer trimestre se incorporaron 498 normas distribuidas asi: _x000a__x000a_-381 normas de nivel distrital_x000a_-105 normas de nivel nacional_x000a_-12 Jurisprudencia_x000a_Asi mismo de realizaron:_x000a_-316 Tematizaciones_x000a_-13 Boletines juridicos con 133 suscriptores. "/>
    <m/>
    <m/>
    <m/>
    <m/>
    <m/>
    <s v="FALTA FICHA "/>
    <m/>
    <m/>
    <m/>
    <m/>
  </r>
  <r>
    <s v="OFICINA ASESORA DE PLANEACIÓN"/>
    <s v="GESTIÓN"/>
    <x v="33"/>
    <x v="0"/>
    <x v="7"/>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s v="Eficacia"/>
    <m/>
    <m/>
    <m/>
    <s v="ND"/>
    <n v="1"/>
    <n v="4"/>
    <n v="4"/>
    <n v="4"/>
    <s v="ND"/>
    <n v="1"/>
    <n v="3"/>
    <m/>
    <m/>
    <n v="1"/>
    <n v="1"/>
    <n v="1"/>
    <n v="1"/>
    <n v="1"/>
    <n v="1"/>
    <n v="1"/>
    <m/>
    <s v="Para el primer trimestre de la vigencia se consolido el Informe de Gestión y Resultados correspondiente al 1er trimestre de la vigencia, el cual se publico en la pagina de la Entidad"/>
    <s v="Para el periodo comprendido entre los meses de Abril y  Junio 2018 ( segundo trimestre),  se consolido el Informe de Gestión y Resultados correspondiente al 2do trimestre de la vigencia, el cual se publico en la pagina de la Secretaria Juridica Distrital. _x000a_Dentro de la meta, se contempla la administración de las herramientas de gestión y seguimiento definidas por la entidad, para su análisis y mejora, cuyos resultados se reportaron de manera periódica a la Alta Dirección. Así mismo, se adelantan las siguientes actividades:_x000a_* Verificación y registro de la información de los indicadores de acción y gestión de la entidad y su publicación en la página web e intranet._x000a_* Presentación del seguimiento a la ejecución presupuestal de la entidad, así como a cada uno de los cuatro proyectos de inversión, analizando desde la expedición de CDP hasta los giros realizados, de manera comparativa entre diferentes comités._x000a_* Asesoría y acompañamiento en la elaboración de Fichas Técnicas de indicadores._x000a_* Se realizaron los seguimientos presupuestales a los proyectos de inversión de la Entidad."/>
    <s v="Para el tercer trimestre se viene realizando la consolidacion y análisis de la información para el informe correspondiente al mismo periodo. Dentro de la meta, se contempla la administración de las herramientas de gestión y seguimiento definidas por la entidad, para su análisis y mejora, cuyos resultados se reportaron de manera periódica a la Alta Dirección. Así mismo, se adelantan las siguientes actividades:_x000a_* Verificación y registro de la información de los indicadores de acción y gestión de la entidad y su publicación en la página web e intranet._x000a_* Presentación del seguimiento a la ejecución presupuestal de la entidad, así como a cada uno de los cuatro proyectos de inversión, analizando desde la expedición de CDP hasta los giros realizados, de manera comparativa entre diferentes comités._x000a_* Asesoría y acompañamiento en la elaboración de Fichas Técnicas de indicadores._x000a_* Se realizaron los seguimientos presupuestales a los proyectos de inversión de la Entidad."/>
    <m/>
    <m/>
    <m/>
    <m/>
    <m/>
    <m/>
    <m/>
    <m/>
    <m/>
    <m/>
  </r>
  <r>
    <s v="DIRECCIÓN DISTRITAL DE POLÍTICA E INFORMÁTICA JURÍDICA"/>
    <s v="GESTIÓN"/>
    <x v="34"/>
    <x v="1"/>
    <x v="1"/>
    <s v="DIRECCIÓN DISTRITAL DE POLÍTICA E INFORMÁTICA JURÍDICA"/>
    <s v="Plan de Gestión"/>
    <m/>
    <m/>
    <m/>
    <m/>
    <m/>
    <m/>
    <m/>
    <m/>
    <m/>
    <m/>
    <m/>
    <m/>
    <m/>
    <s v="Suma"/>
    <s v="Trimestral"/>
    <s v="Eficacia"/>
    <m/>
    <m/>
    <m/>
    <s v="ND"/>
    <n v="8"/>
    <n v="8"/>
    <n v="8"/>
    <n v="8"/>
    <s v="ND"/>
    <n v="9"/>
    <n v="11"/>
    <m/>
    <m/>
    <n v="4"/>
    <n v="4"/>
    <n v="5"/>
    <n v="3"/>
    <n v="4"/>
    <n v="3"/>
    <n v="4"/>
    <m/>
    <s v="Se proyectaron lineamientos con el fin de mejorar los procesos contractuales en los que participan las diferentes Entidades del Distrito._x000a_a.  Directiva 001 (Lineamientos y buenas prácticas para la liquidación de contratos) _x000a__x000a_b.   Circular 001 de 2018 (Buenas prácticas en materia de expedición y publicación de adendas en los procesos de licitación pública). _x000a__x000a_c.  Circular 002 de 2018 (Buenas prácticas en el contenido de los manuales de contratación de las entidades distritales con régimen especial). _x000a__x000a_d. Directiva 002 de 2018 (Tratamiento de datos personales). _x000a__x000a_Adicionalmente la Dirección Distrital de Política e Informática Jurídica, expidió:_x000a__x000a_- Circular 008 de 2018, el cual puede consultarse en: http://www.bogotajuridica.gov.co/ sisjur/normas/Norma1.jsp?i=75003._x000a_- Circular 005 de 2018, “Solicitud de información de propiedad intelectual en las entidades del sector central y cronograma de trabajo”._x000a_"/>
    <s v="Se expidieron un total de 3 lineamientos, orientados a la mejora de las prácticas de contratación en el Distrito Capital:_x000a_1. Protección de la mujer embarazada en el contrato de prestación de servicios_x000a_2. Alcance a la Directiva 003 de 2017 referente a la contratación con Entidades Sin Ánimo de Lucro - Decreto 092 de 2017._x000a_3.Lineamientos para la prevención del daño antijurídico en materia de Contrato Realidad._x000a__x000a_No obstante, el cuarto lineamiento programado sera presentado para el tercer trimestre dado que su publicación sera en el mes de Julio:_x000a_- Recomendaciones en Materia de Contratación. (Se proyectó, reviso y aprobó en el mes de junio, el trámite de numeración y publicación tardo hasta el día 5 de julio 2018.)"/>
    <s v="Se desarrollaron los lineamientos propuestos para la vigencia y el linemiento programado en el segundo trimestre ajustando la programación._x000a_-Lineamiento 1: Recomendaciones en materia de Contratación. (Directiva 016 de_x000a_2018 - SJD)._x000a__x000a_-Lineamiento 2: Registro Nacional de Bases de Datos - RNBD (Directiva 017 de_x000a_2018 – SJD)._x000a__x000a_-Lineamiento 3: Medidas para la prevención del daño antijurídico en relación al enriquecimiento sin justa causa y los hechos cumplidos. (Directiva 019 de 2018 –SJD)._x000a__x000a_-Lineamiento 4: Por medio de la cual la Secretaría Jurídica Distrital adopta la Política_x000a_de Tratamiento de Datos Personales (Resolución 070 de 2018)._x000a_-Lineamiento 5: Orientaciones sobre la aplicación del Decreto 392 de 2018 (Circular_x000a_022 de 2018)._x000a__x000a_-Lineamiento 6: Orientaciones sobre la aplicación del Decreto 1273 de 2018_x000a_(Circular 025 de 2018)._x000a_"/>
    <m/>
    <m/>
    <m/>
    <m/>
    <m/>
    <s v="FALTA FICHA "/>
    <m/>
    <m/>
    <m/>
    <m/>
  </r>
  <r>
    <s v="DIRECCIÓN DISTRITAL DE ASUNTOS DISCIPLINARIOS"/>
    <s v="GESTIÓN"/>
    <x v="35"/>
    <x v="0"/>
    <x v="4"/>
    <s v="DIRECCIÓN DISTRITAL DE ASUNTOS DISCIPLINARIOS"/>
    <s v="Plan de Gestión"/>
    <m/>
    <m/>
    <m/>
    <m/>
    <m/>
    <m/>
    <m/>
    <m/>
    <m/>
    <m/>
    <m/>
    <m/>
    <m/>
    <s v="Constante"/>
    <m/>
    <m/>
    <m/>
    <m/>
    <m/>
    <m/>
    <m/>
    <n v="1"/>
    <n v="1"/>
    <n v="1"/>
    <m/>
    <m/>
    <n v="1"/>
    <m/>
    <m/>
    <n v="0"/>
    <n v="1"/>
    <n v="1"/>
    <n v="1"/>
    <n v="0"/>
    <n v="1"/>
    <n v="1"/>
    <m/>
    <s v="Para el primer trimestre no se tenia programado avance, la ejecución inicia en el segundo trimestre de la vegencia "/>
    <s v="Se recibieron en el trimestre un total de 4 quejas disciplinarias correspondientes al control interno de la Secretaría Jurídcia Distrital. Se radicaron en el libro correspondiente, posteriormente se hizo radicación en el  SID3; se conformó el cuaderno de copias (art. 96 de la Ley 734 de 2002), se realizó el reparto de las quejas, con sus respectivas actas de reparto, entregandole a los abogados cuaderno original y de copias para su para su evaluación. Estando asi cumplido el 100 % de la Metaestablecida para el presente trimestre. "/>
    <s v="Se cumplio el 100 % de la Meta establecida para el presente trimestre, la Dirección recibio 1 queja correspondiente al control interno  disciplinario  de la Secretaría Jurídica Distrital. Se radicó en el libro correspondiente, posteriormente se hizo radicación en el  SID3; se conformó el cuaderno de copias (art. 96 de la Ley 734 de 2002), se realizó el reparto de la queja, con su respectiva acta de reparto, entregándole al abogado el cuaderno original y de copias para su para su evaluación. "/>
    <m/>
    <m/>
    <m/>
    <m/>
    <m/>
    <m/>
    <m/>
    <m/>
    <m/>
    <m/>
  </r>
  <r>
    <s v="DIRECCIÓN DISTRITAL DE ASUNTOS DISCIPLINARIOS"/>
    <s v="GESTIÓN"/>
    <x v="36"/>
    <x v="0"/>
    <x v="4"/>
    <s v="DIRECCIÓN DISTRITAL DE ASUNTOS DISCIPLINARIOS"/>
    <s v="Plan de Gestión"/>
    <s v="Procesos"/>
    <m/>
    <m/>
    <s v="Porcentaje de avance en la metodología de verificación de la impelementación y actualización del SID"/>
    <s v="Metodología de verificación"/>
    <m/>
    <m/>
    <m/>
    <m/>
    <m/>
    <m/>
    <m/>
    <m/>
    <s v="Suma"/>
    <s v="Trimestral"/>
    <s v="Eficacia"/>
    <m/>
    <m/>
    <m/>
    <s v="ND"/>
    <n v="0.4"/>
    <s v="CUMPLIDA    60%"/>
    <m/>
    <m/>
    <s v="ND"/>
    <n v="0.39999999999999997"/>
    <n v="0.6"/>
    <m/>
    <m/>
    <s v="CUMPLIDA    60%"/>
    <m/>
    <m/>
    <m/>
    <n v="0.6"/>
    <m/>
    <m/>
    <m/>
    <s v="Se desarrollo el 100% de la Implementación de la metodologia para verificar la implementación y actualización del S.I.D., con la aplicación de una encuesta y realizando un ánalisis de las visitas y las capacitaciones, evidenciando que las entidades Distritales no reportan en el SID, los procesos que se encuentran en las OCID, este ánalisis logró la creación de estrategias por parte de la DDAD para la utilización e implementación del SID en las entidades Distritales.META CUMPLIDA."/>
    <m/>
    <m/>
    <m/>
    <m/>
    <m/>
    <m/>
    <m/>
    <s v="FALTA FICHA "/>
    <m/>
    <m/>
    <m/>
    <s v="CUMPLIDA"/>
  </r>
  <r>
    <s v="DIRECCIÓN DE GESTIÓN CORPORATIVA"/>
    <s v="GESTIÓN"/>
    <x v="37"/>
    <x v="0"/>
    <x v="10"/>
    <s v="DIRECCIÓN DE GESTIÓN CORPORATIVA"/>
    <m/>
    <m/>
    <s v="Procesos"/>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s v="ND"/>
    <n v="0.9"/>
    <n v="0.91"/>
    <n v="0.92"/>
    <n v="0.93"/>
    <s v="ND"/>
    <n v="0.9"/>
    <n v="0.82"/>
    <m/>
    <m/>
    <s v="ND"/>
    <n v="0.9"/>
    <s v="ND"/>
    <n v="0.9"/>
    <s v="ND"/>
    <n v="0.82"/>
    <m/>
    <m/>
    <s v="Para el 1er trimestre no se programó resultado de medición de la Satisfacción, no obstante, procedemos a poner a su conocimiento los avances del proceso de talento humano. _x000a__x000a_1) Adopción de la Política de Seguridad y Salud en el Trabajo, Reglamento de Higiene y Seguridad Industrial, como documentos marco de la gestión en SST._x000a_ 2) Construcción, revisión, aprobación y publicación de procedimientos de SST._x000a_3). Funcionamiento del Comité Paritario de Seguridad y Salud en el Trabajo y Comité de Convivencia Laboral._x000a_ 4). Desarrollo del Programa de capacitación en SST. _x000a_5) Formulación y ejecución de actividades de promoción y prevención, programas de vigilancia epidemiológica, caracterización del ausentismo. _x000a_6. Gestión de peligros y riesgos: aplicación metodología evaluación de riesgos y formulación plan de intervención de los mismos; seguimiento a la ejecución de las acciones de intervención. _x000a_7). Gestión de amenazas: elaboración y socialización del Plan de emergencias, conformación y capacitación de la brigada, participación en Comité de Ayuda Mutua de la Localidad, adquisición de elementos para la prevención y atención de emergencias._x000a__x000a_Desarrollo de actividades en el marco del Programa de Bienestar Social de la Entidad - Se proyectó:  el Plan de Incentivos de la Entidad, los criterios de desempate al mejor empleado de la entidad, los criterios para la financiación de la educación formal de los servidores y sus hijos, para aprobación del Comité de Bienestar, Capacitación e Incentivos. Proyección del Plan Institucional de Capacitación para la vigencia de 2018, para aprobación del mencionado Comité. _x000a_Creación de los Gestores de la felicidad, Conmemoración del día de la mujer, Conmemoración del día del hombre, dentro del marco del Programa de Bienestar Social._x000a_Desarrollo de campañas de gestión de la felicidad &quot;El poder de la sonrisa&quot; y &quot;Comunicación Asertiva&quot;, Video concurso gestión de la felicidad, Envió de piezas publicitarias de ambientes inclusivos, envío de inscripciones a gimnasio, inscripción y acompañamiento de los funcionarios de la Entidad a los juegos inter - entidades organizados por el DASCD."/>
    <s v="Para el segundo trimestre de la vigencia de reporta : _x000a__x000a_TOTAL CALIFICACIÓN CLIMA LABORAL SJD 4,1 (ALTO)_x000a_El 4,1 equivale al 82 %._x000a__x000a_El clima laboral es la percepción que tienen los empleados sobre las condiciones del trabajo que realizan, se mide con base en la interacción de diversas variables como:_x000a_1. Ambiente de trabajo_x000a_2. Aportes personales_x000a_3. Comunicación_x000a_4. Pertenencia y compromiso_x000a_5. Condiciones de trabajo_x000a_6. Direccionamiento_x000a_7. Conocimiento de la Entidad_x000a_8. Desarrollo humano_x000a__x000a_Se utiliza una escala Liker con los siguientes valores: _x000a_1 MUY BAJO, 2 BAJO, 3 MEDIO, 4 ALTO, 5 MUY ALTO._x000a_"/>
    <s v="Aunque durante el 3er trimestre no se debe reportar la medición, la dirección de gestión corporativa procedió a efectuar en materia de: _x000a__x000a_Bienestar:_x000a_Financiación de educación formal, Beneficiarios:  4 servidores_x000a_Entrega de bonos de cine_x000a_Entrega de bonos spa_x000a_Actividad Pre pensionados _x000a_Actividad aniversario de la Entidad _x000a_Se promovió la decoración de las oficinas como parte de la gestión de la felicidad."/>
    <m/>
    <m/>
    <m/>
    <m/>
    <m/>
    <m/>
    <m/>
    <m/>
    <m/>
    <m/>
  </r>
  <r>
    <s v="OFICINA DE CONTROL INTERNO"/>
    <s v="GESTIÓN"/>
    <x v="38"/>
    <x v="0"/>
    <x v="12"/>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s v="ND"/>
    <n v="1"/>
    <n v="1"/>
    <n v="1"/>
    <n v="1"/>
    <s v="ND"/>
    <n v="1"/>
    <n v="0.70720000000000005"/>
    <m/>
    <m/>
    <n v="0.16700000000000001"/>
    <n v="0.34699999999999998"/>
    <n v="0.219"/>
    <n v="0.26700000000000002"/>
    <n v="0.16700000000000001"/>
    <n v="0.34820000000000001"/>
    <n v="0.192"/>
    <m/>
    <s v="Para el primer trimestre se elaboraron los siguientes informes de ley definidos en el Plan Anual de Auditoria - 2018:_x000a_1.    Informe de Control Interno Contable (publicado en la Web)_x000a_2.    Evaluación Institucional por Dependencias _x000a_3.    Austeridad en el Gasto (Publicado Pagina Web)_x000a_4.    Informe PQRS (publicado Pagina Web)_x000a_5.    Informe Pormenorizado del Sistema de Control Interno (Pagina Web)_x000a_6.    Reporte Plan Anual Auditoria (Anexo Físico)Las Auditorias a procesos darán inicio el miércoles cuatro (04) de abril de 2018._x000a_Se elaboraron los siguientes seguimientos establecidos en el Plan Anual de Auditoria - 2018:_x000a_1.Análisis y diseño del Sistema Integrado misional_x000a_2.Seguimiento al Plan de mejoramiento con la Contraloría Distrital _x000a_3.Seguimiento a los planes de mejoramiento resultado de las_x000a_auditorías internas _x000a_4.Seguimiento a la consolidación y rendición de la cuenta anual a la_x000a_Contraloría Distrital _x000a_5.Seguimiento al plan anticorrupción y mapas de riesgos _x000a_6.Seguimiento Informe Contable cumplimiento resolución 706 de 2016_x000a_7.Seguimiento al Informe Derechos de Autor Software_x000a_8.Seguimiento a las funciones del Comité de Conciliaciones"/>
    <s v="_x000a_Para el primer trimestre se elaboraron los siguientes informes de ley definidos en el Plan Anual de Auditoria - 2018:_x000a_1.    AUSTERIDAD DEL GASTO_x000a_2.    INFORMES DE REPORTE AL PLAN ANUAL DE AUDITORIA_x000a_3.    INFORME DE CUMPLIMIENTO A LA DIRECTIVA 003 DE 2013_x000a__x000a_Se realizaron las auditorías programadas en el P.A.A. en el segundo trimestre de la vigencia, a las siguientes dependencias de la Secretaria Jurídica Distrital:_x000a__x000a_1. DIRECCIÓN DE GESTIÓN NORMATIVA Y CONCEPTUAL _x000a_2. DIRECCIÓN DE DEFENSA JUDICIAL Y PREVENCIÓN DEL DAÑO ANTIJURÍDICO _x000a_3. OFICINA ASESORA DE PLANEACIÓN OFICINA TIC_x000a_4. DIRECCIÓN DE GESTIÓN CORPORATIVA (3 procesos)_x000a_"/>
    <s v="Para el primer trimestre se elaboraron los siguientes informes de ley definidos en el Plan Anual de Auditoria - 2018:_x000a__x000a_1. AUSTERIDAD DEL GASTO – AGOSTO_x000a_2. INFORME SOBRE LAS PETICIONES, QUEJAS, SUGERENCIAS Y RECLAMOS PQR´S_x000a_3. INFORME PORMENORIZADO DE CONTROL INTERNO_x000a_4. INFORME AVANCE DE LA EJECUCIÓN DEL PLAN DE AUDITORIA._x000a_5.INFORME DE SEGUIMIENTO Y RECOMENDACIONES ORIENTADAS AL CUMPLIMIENTO DE LAS_x000a_METAS DEL PLAN DE DESARROLLO A CARGO DE LA ENTIDAD_x000a__x000a_De otra parte, para la actividad “Realizar las auditorías a los procesos definidos en el_x000a_PAA 2018” se llevaron a cabo las siguientes auditorias: _x000a_1. GESTIÓN JURÍDICA DISTRITAL_x000a_2. GESTIÓN ADMINISTRATIVA_x000a_3. NOTIFICACIONES_x000a_4. GESTIÓN DISCIPLINARIA DISTRITAL_x000a_5. ATENCIÓN A LA CIUDADANÍA_x000a_6. INSPECCIÓN VIGILANCIA Y CONTROL – ESAL_x000a_7. CONTROL INTERNO DISCIPLINARIO_x000a__x000a_SEGUIMIENTOS PROGRAMADOS:_x000a__x000a_1. ANÁLISIS Y DISEÑO DEL SISTEMA INTEGRADO MISIONAL_x000a_2.SEGUIMIENTO AL PLAN DE MEJORAMIENTO CON LA CONTRALORÍA_x000a_3. SEGUIMIENTO A LOS PLANES DE MEJORAMIENTO RESULTADO DE_x000a_LAS AUDITORÍAS INTERNAS. (PRESENTACIÓN SEGUIMIENTO_x000a_PENDIENTE EN EL 2DO TRIMESTRE, CORRESPONDIENTE AL MES_x000a_DE JUNIO)_x000a_4. SEGUIMIENTO IMPLEMENTACIÓN NUEVO MARCO NORMATIVO_x000a_CONTABLE. X_x000a_5. SEGUIMIENTO CONVENIO INTERADMINISTRATIVO 095 DEL 2017. X_x000a_6. SEGUIMIENTO AL PLAN ANTICORRUPCIÓN Y MAPAS DE RIESGOS X_x000a_7. SEGUIMIENTO A INFORMACIÓN DE MULTAS, SANCIONES E_x000a_INHABILIDADES Y ACTIVIDAD CONTRACTUAL. _x000a_8. SEGUIMIENTO A LAS FUNCIONES DEL COMITÉ DE CONCILIACIONES_x000a_9. SEGUIMIENTO LEY DE TRANSPARENCIA Y ACCESO A LA_x000a_INFORMACIÓN PÚBLICA. LEY 1712 DE 2014. X_x000a_10. SEGUIMIENTO CONTRATOS SECOP II _x000a__x000a_"/>
    <m/>
    <m/>
    <m/>
    <m/>
    <m/>
    <m/>
    <m/>
    <m/>
    <m/>
    <m/>
  </r>
  <r>
    <s v="OFICINA DE CONTROL INTERNO"/>
    <s v="GESTIÓN"/>
    <x v="39"/>
    <x v="0"/>
    <x v="12"/>
    <s v="OFICINA DE CONTROL INTERNO"/>
    <m/>
    <s v="Plan de Gestión"/>
    <s v="Procesos"/>
    <m/>
    <s v="Sumatoria de seguimientos al Plan de Mejoramiento."/>
    <s v="Seguimientos"/>
    <s v="Número de seguimientos realizados al Plan de Mejoramiento"/>
    <s v="N.A."/>
    <s v="Cantidad  de seguimientos al Plan de Mejoramiento realizados en la vigencia a las diferentes dependencias de la SJD"/>
    <s v="N.A."/>
    <s v="Informe de auditorías o seguimientos con  sugerencias o recomendaciones."/>
    <s v="N.A."/>
    <s v="ND"/>
    <s v="ND"/>
    <s v="Suma"/>
    <s v="Semestral"/>
    <s v="Eficacia"/>
    <s v="Profesional Universitario 10"/>
    <s v="Profesional Especialziado Grado 24"/>
    <s v="Jefe Oficina de Control Interno"/>
    <s v="ND"/>
    <s v="finalizado"/>
    <s v="finalizado"/>
    <s v="finalizado"/>
    <s v="finalizado"/>
    <s v="ND"/>
    <m/>
    <m/>
    <m/>
    <m/>
    <m/>
    <m/>
    <m/>
    <m/>
    <m/>
    <m/>
    <m/>
    <m/>
    <m/>
    <m/>
    <m/>
    <m/>
    <m/>
    <m/>
    <m/>
    <m/>
    <s v="se anula por solicitud de la OCI rad"/>
    <m/>
    <m/>
    <m/>
    <s v="FINALIZADA"/>
  </r>
  <r>
    <s v="SUBSECRETARÍA JURÍDICA DISTRITAL"/>
    <s v="ACCIÓN"/>
    <x v="40"/>
    <x v="0"/>
    <x v="1"/>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s v="Efectividad"/>
    <s v="Profesional Especializado"/>
    <s v="Profesional Especializado"/>
    <s v="Subsecretario Jurídico"/>
    <n v="0.88"/>
    <n v="0.88"/>
    <n v="0.88"/>
    <n v="0.88"/>
    <n v="0.88"/>
    <n v="0.9"/>
    <n v="0.94569999999999999"/>
    <n v="0.87"/>
    <m/>
    <m/>
    <m/>
    <n v="0.88"/>
    <m/>
    <n v="0.88"/>
    <n v="0"/>
    <n v="0.87"/>
    <m/>
    <m/>
    <s v="Se aplica encuesta en el segundo trimestre"/>
    <s v="Se remitio encuesta a las Entidades del Distrito mediante la Circular 016 de 2018 . La misma fue contestada por 49 entidades del sector central y descentralizado, representado un 90% de la totalidad de lamuestra .Se alcanzó una precepción promedio positiva de las preguntas del 87% sumando y promediando las valoraciones consideradas como Excelente y buena. "/>
    <s v="Se aplica encuesta en el cuarto trimestre"/>
    <m/>
    <s v="3-2018-1040"/>
    <m/>
    <m/>
    <m/>
    <s v="CREACIÓN"/>
    <s v="VERSIÓN  1"/>
    <s v="ND"/>
    <s v="ND"/>
    <m/>
  </r>
  <r>
    <s v="OFICINA DE TECNOLOGÍAS DE LA INFORMACIÓN Y LAS COMUNICACIONES "/>
    <s v="GESTIÓN"/>
    <x v="41"/>
    <x v="2"/>
    <x v="2"/>
    <s v="OFICINA DE TECNOLOGÍAS DE LA INFORMACIÓN Y LAS COMUNICACIONES "/>
    <s v="Procesos"/>
    <s v="Proyecto de Inversión 7508"/>
    <s v="Plan de Gestión"/>
    <m/>
    <s v="Porcentaje de avance en la implementación de la infraestructura  tecnologica que soporta los Sistemas de Información Jurídicos"/>
    <s v="Implementación de la infraestructura  tecnologica"/>
    <s v="Sumatoria del avance en la implementación de la infraestructura  tecnologica que soporta los Sistemas de Información Jurídicos"/>
    <s v="N.A."/>
    <s v="Acciones de adecuación de la infraestructura tecnológica (redes, equipos, conectividad)"/>
    <s v="N.A."/>
    <m/>
    <s v="N.A."/>
    <m/>
    <m/>
    <s v="Suma"/>
    <s v="Trimestral"/>
    <s v="Eficacia"/>
    <s v="por definir"/>
    <s v="por definir"/>
    <s v="Jefe Oficina TIC"/>
    <n v="0.03"/>
    <n v="0.17"/>
    <n v="0.3"/>
    <n v="0.3"/>
    <n v="0.2"/>
    <n v="0.01"/>
    <n v="0.14000000000000001"/>
    <n v="0.16999999999999998"/>
    <m/>
    <m/>
    <m/>
    <m/>
    <m/>
    <m/>
    <n v="0.05"/>
    <n v="0.12"/>
    <m/>
    <m/>
    <s v="En la actividad Implementar la Infraestructura TIC (Hard, Software y Comunicaciones) se adquirieron las licencias y el soporte de ORACLE, en cuanto a la adquisición de Licencias MS esta línea de contratación fue modificada en el plan inicial y se elimina, como los recursos no se utilizaron se solicitó a la Dirección de Gestión Corporativa se incluya nuevamente esta línea, por otra parte, la contratación del correo electrónico se realizará en el mes de abril, debido a que el servicio finalizará en ese mes. De acuerdo con la actividad Modernizar los Sistemas de Información Misionales y Administrativos de la SJD se realizaron las siguientes actividades: En el proyecto de Análisis, Diseño de la solución del Sistema Integrado Jurídico y la documentación generada en el desarrollo del proyecto en su Fase de Inicio se elaboró el Project Charter, el Plan de Gestion del Proyecto, los planes subsidiarios y el Cronograma del proyecto, estos documentos fueron aprobados conjuntamente con el equipo de Interventoria y el equipo que gerencia el proyecto . En la Fase de Ejecución se realizaron las reuniones preliminares de Levantamiento de Información con cada una de las Direcciones de la SJD con acompañamiento del equipo que gerencia el proyecto y el de interventoria, asi mismo se realizaron las respectivas reuniones semanales de seguimiento al proyecto y  se han identificados las necesidades de integración o interoperabilidad con otras entidades del distrito o del orden Nacional; de igual manera, se han realizado sesiones con algunas de estas entidades._x000a_Con la adquisición de las licencias y el soporte de Oracle se mantiene un servicio opctimo de la infraestructura tecnológica, que permite que se preste un servicio oportuno en las aplicaciones misionales y administrativas de la entidad. Por otra parte, con el inicio del proyecto de Análisis, Diseño de la solución del Sistema Integrado Jurídico se ha obtenido un gran interés en la ejecución del proyecto en el cual a intervenido el Despacho, las Direcciones, el equipo que Gerencia del proyecto con el Contratista y la Interventoria en la fase de inicio y el levantamiento de requerimientos que permitirá inicar con la estructuración del diseño de la solución."/>
    <s v="Para la vigencia 2018 y con corte al segundo trimestre de la vigencia 2018, esta meta presenta un avance del 17% a la fecha, desarrollado mediante la adquisición de las Impresoras, Correo Electrónico, Hosting, garantizando el servicio de comunicación en la entidad necesario para el desarrollo de las actividades que comprenden la gestión._x000a_Así mismo mediante la adquisición del Canal de Internet, se logra independencia frente a este tema, dado que se venía contando con el apoyo de la Secretaria General frente a los servicios de comunicaciones; Mejorando la navegación, la velocidad y descargue de archivos en las instalaciones de la entidad y en el punto del Supercade C.A.D, el cual beneficiará a los ciudadanos que acudan a los servicios prestados por la Secretaria Jurídica Distrital._x000a_En cuanto a los Sistemas Misionales y Administrativos, se han atendido y clasificado las solicitudes y requerimientos, cuando se presenta la ocurrencia de mensajes de error no previstos durante las etapas de soporte y mantenimiento, para mantener el servicio y las funcionales estables, lo que permite no afectar las actividades diarias de los funcionarios y prestar un mejor servicio a la ciudadanía en general._x000a_Para el proyecto de Análisis, Diseño de la solución del Sistema Integrado Jurídico, desde el Despacho y Direcciones de la Secretaria Jurídica Distrital, se han validado los requerimientos del Sistema Integrado Jurídico de acuerdo con la fase de entendimiento, lo que permitió la finalización de la etapa de Análisis, e iniciar con la etapa de Diseño del proyecto, con el acompañamiento del Equipo de expertos y la interventoría."/>
    <m/>
    <m/>
    <m/>
    <m/>
    <m/>
    <m/>
    <s v="SE SOLICITA MODIFICACIÓN RAD 3-2017-4325, alineado con el indicador AVANCE EN LA ACTUALIZACIÓN DE LA INFRAESTRUCTURA HW SW COM"/>
    <m/>
    <m/>
    <m/>
    <m/>
  </r>
  <r>
    <s v="DIRECCIÓN DISTRITAL DE INSPECCIÓN, VIGILANCIA Y CONTROL DE PERSONAS JURÍDICAS SIN ÁNIMO DE LUCRO"/>
    <s v="GESTIÓN"/>
    <x v="42"/>
    <x v="0"/>
    <x v="3"/>
    <s v="DIRECCIÓN DISTRITAL DE INSPECCIÓN, VIGILANCIA Y CONTROL DE PERSONAS JURÍDICAS SIN ÁNIMO DE LUCRO"/>
    <s v="Plan de Gestión"/>
    <m/>
    <m/>
    <m/>
    <s v="Procentaje de procesos administrativos sancionatorios terminados"/>
    <m/>
    <s v="pendiente"/>
    <m/>
    <m/>
    <m/>
    <m/>
    <m/>
    <m/>
    <m/>
    <s v="Constante"/>
    <s v="Trimestral"/>
    <s v="Eficacia"/>
    <m/>
    <m/>
    <m/>
    <s v="ND"/>
    <n v="0.8"/>
    <n v="0.8"/>
    <n v="0.8"/>
    <n v="0.8"/>
    <s v="ND"/>
    <n v="0.9"/>
    <n v="0.61"/>
    <m/>
    <m/>
    <n v="0.14000000000000001"/>
    <n v="0.36"/>
    <n v="0.59"/>
    <n v="0.8"/>
    <n v="0.16"/>
    <n v="0.36"/>
    <n v="0.61"/>
    <m/>
    <s v="Durante el primer trimestre se profirieron un total de 31 actos administrativos con los cuales se dio fin a los procesos administrativos sancionatorios que se encontraban en curso así: 7 actos administrativos en enero, 10 actos administrativos en febrero y 15 actos administrativos en marzo"/>
    <s v="Durante el segundo trimestre se profirieron un total de 43 actos administrativos con los cuales se dio fin a los procesos administrativos sancionatorios que se encontraban en curso,"/>
    <s v="Durante el tercer trimestre se profirieron un total de 46 actos administrativos con los cuales se dio fin a los procesos administrativos sancionatorios que se encontraban en curso, alcanzando un avance del 61% de la meta planteada para la vigencia."/>
    <m/>
    <m/>
    <m/>
    <m/>
    <m/>
    <s v="FALTA FICHA "/>
    <m/>
    <m/>
    <m/>
    <m/>
  </r>
  <r>
    <s v="DIRECCIÓN DISTRITAL DE DEFENSA JUDICIAL Y PREVENCIÓN DEL DAÑO ANTIJURÍDICO"/>
    <s v="GESTIÓN"/>
    <x v="43"/>
    <x v="1"/>
    <x v="8"/>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s v="Eficacia"/>
    <s v="Profesional Universitario Grado 1"/>
    <s v="Profesional Universitario Grado 1"/>
    <s v="Director(a) Distirtal de Defensa Judicial y Prevención del Daño Antijurídico  "/>
    <s v="ND"/>
    <n v="1"/>
    <n v="1"/>
    <n v="1"/>
    <n v="1"/>
    <s v="ND"/>
    <n v="1"/>
    <n v="1"/>
    <m/>
    <m/>
    <n v="1"/>
    <n v="1"/>
    <n v="1"/>
    <n v="1"/>
    <n v="1"/>
    <n v="1"/>
    <n v="1"/>
    <m/>
    <s v="Durante el primer trimestre se profirieron un total de 31 actos administrativos con los cuales se dio fin a los procesos administrativos sancionatorios que se encontraban en curso así: 7 actos administrativos en enero, 10 actos administrativos en febrero y 15 actos administrativos en marzo"/>
    <s v=" Los abogados de representación judicial realizaron lo siguiente: Se asistió a 78 diligencias en los diferentes despachos judiciales, se relacionan las 8 fichas de conciliación y las 17 de pacto de cumplimiento realizadas por cada uno de los abogados de representación_x000a_directamente en el Sistema de Información de Procesos Judiciales SIPROJWEB. Presentaron informe mensual de los movimientos o actuaciones procesales surtidas en los procesos judiciales asignados. Asistieron a 12 entidades distritales a participar en los Comités de_x000a_Conciliación, en los cuales se trataron 108 casos y presentaron 10 casos al Comité de Conciliación de la Secretaría Jurídica. _x000a_"/>
    <s v="De los 318 procesos notificados durante el periodo, 26 están cargo de los abogados de representación judicial de la Secretaria Jurídica, además se asistió a todas las audiencias que fueron programadas por los despachos judiciales"/>
    <m/>
    <m/>
    <m/>
    <m/>
    <m/>
    <s v="CREACIÓN"/>
    <s v="VERSIÓN  1"/>
    <m/>
    <m/>
    <m/>
  </r>
  <r>
    <s v="SUBSECRETARÍA JURÍDICA DISTRITAL"/>
    <s v="GESTIÓN"/>
    <x v="44"/>
    <x v="0"/>
    <x v="1"/>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s v="Eficacia"/>
    <s v="Secretaria Subsecretaría"/>
    <s v="Profesional Especializado"/>
    <s v="SUBSECRETARIO DE DESPACHO"/>
    <s v="ND"/>
    <n v="1"/>
    <n v="1"/>
    <n v="1"/>
    <n v="1"/>
    <s v="ND"/>
    <n v="1"/>
    <n v="1"/>
    <m/>
    <m/>
    <n v="1"/>
    <n v="1"/>
    <n v="1"/>
    <n v="1"/>
    <n v="1"/>
    <n v="1"/>
    <n v="1"/>
    <m/>
    <s v="de la Dirección cargan los documentos digitalizados con las principales actuaciones procesales realizadas en cada caso asignado. "/>
    <s v="Se gestionaron oportunamente en el trimestre 256 requerimientos de competencia de la Subsecretaría. En el Anexo 1 se remite el detalle de los requerimientos y su tipología del trimestre y su acumulado."/>
    <s v="Se gestionaron oportunamente en el trimestre 262 requerimientos de competencia de la Subsecretaría, lo que significa la atención del 100% de los requerimientos. "/>
    <m/>
    <s v="3-2018-1040"/>
    <m/>
    <m/>
    <m/>
    <s v="CREACIÓN"/>
    <s v="VERSIÓN  1"/>
    <m/>
    <m/>
    <m/>
  </r>
  <r>
    <s v="DIRECCIÓN DE GESTIÓN CORPORATIVA"/>
    <s v="GESTIÓN"/>
    <x v="45"/>
    <x v="0"/>
    <x v="13"/>
    <s v="DIRECCIÓN DE GESTIÓN CORPORATIVA"/>
    <m/>
    <m/>
    <s v="Procesos"/>
    <m/>
    <s v="Sumatoria de solicitudes atendidas, dividido total de servicios requeridos"/>
    <s v="Servivios atendidos"/>
    <s v="Solicitudes de servicios atendidos"/>
    <s v="Solicitudes de servicios demandas"/>
    <s v="Son los requerimientos de servicios efecrtivamente prestados"/>
    <s v="Son las solicitudes de servicios de logísticaviabilizados (cafetería, personal de apoyo, transporte, entre otros)"/>
    <s v="Cuadro de control de consolidación de solicitud de servicios"/>
    <s v="Cuadro de control de consolidación de solicitud de servicios"/>
    <s v="ND"/>
    <s v="ND"/>
    <s v="Constante"/>
    <s v="Trimestral"/>
    <s v="Eficacia"/>
    <s v="Auxiliar administrativo de la DGC"/>
    <s v="Profesional Especializado"/>
    <s v="Director (a) de Gestión Corporativa"/>
    <s v="ND"/>
    <n v="1"/>
    <n v="1"/>
    <n v="1"/>
    <n v="1"/>
    <s v="ND"/>
    <n v="1"/>
    <n v="1"/>
    <m/>
    <m/>
    <n v="1"/>
    <n v="1"/>
    <n v="1"/>
    <n v="1"/>
    <n v="0.94"/>
    <n v="1"/>
    <n v="1"/>
    <m/>
    <s v="Servicios:  Transporte, La capacidad de respuesta frente a los servicios solicitados fue del 77%, debido a que el vehículo que presta el servicio a las diferentes dependencias, fue objeto de mantenimiento correctivo, lo que implicó estar fuera de servicio por una semana. Caja Menor: Se presentó capacidad de respuesta del 100%, teniendo en cuenta que las 18 solicitudes presentadas por las diferentes dependencias, fueron atendidas en su totalidad. Bienes. Movimientos Almacén: Se atendió el 100% de las solicitudes relacionadas con los bienes de la entidad (ingresos, traslados y egresos). Viáticos y Gastos de Viaje: Se presentaron dos solicitudes de servicio las cuales fueron atendidas en su totalidad."/>
    <s v="Se presentó capacidad de respuesta del 100%, teniendo en cuenta que las 13 solicitudes presentadas por las diferentes dependencias, fueron atendidas en su totalidad. Bienes. Movimientos Almacén: Se atendió el 100% de las solicitudes relacionadas con los bienes de la entidad (ingresos, traslados y egresos).  Viáticos y Gastos de Viaje: Se dio atención a las solicitudes presentadas."/>
    <s v="Para el tercer trimestre se gestionaron el 100% de las solicitudes administrativas, con el desarrollo de las siguientes actividades:_x000a_- Con el apoyo de los gestores de inventarios se adelantó la actualización de los inventarios correspondiente a bienes en servicio.  (bienes de La SJD)._x000a_-Asignación de parqueaderos  (rotativo)_x000a_-Adquisición de vehículos Seguimiento a los contratos en ejecución: _x000a_-Corredores de seguros y pólizas de seguros _x000a_-Contratos de mantenimiento de vehículos y combustible_x000a_-Contrato de Comodato de un vehículo _x000a_-Contrato de Telefonía celular _x000a_-Seguimiento al Convenio Interadministrativo 095 de 2017._x000a_"/>
    <m/>
    <m/>
    <m/>
    <m/>
    <m/>
    <m/>
    <m/>
    <m/>
    <m/>
    <m/>
  </r>
  <r>
    <s v="DIRECCIÓN DE GESTIÓN CORPORATIVA"/>
    <s v="GESTIÓN"/>
    <x v="46"/>
    <x v="0"/>
    <x v="14"/>
    <s v="DIRECCIÓN DE GESTIÓN CORPORATIVA"/>
    <m/>
    <m/>
    <s v="Procesos"/>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s v="ND"/>
    <n v="1"/>
    <n v="1"/>
    <n v="1"/>
    <n v="1"/>
    <s v="ND"/>
    <n v="1"/>
    <n v="1"/>
    <m/>
    <m/>
    <n v="1"/>
    <n v="1"/>
    <n v="1"/>
    <n v="1"/>
    <n v="1"/>
    <n v="1"/>
    <n v="1"/>
    <m/>
    <s v="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
    <s v="Durante el segunod trimestre, la Dirección de Gestión Corporativa cumplio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_x000a_"/>
    <s v="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_x000a_Se han presentado errores en la certificaciones expedidas por la Secretaría de General, pero lo anterior no afecta la debida notificación, no obstante la Dirección de Gestión Corporativa a procedido a solicitar los respectivos ajustes."/>
    <m/>
    <m/>
    <m/>
    <m/>
    <m/>
    <m/>
    <m/>
    <m/>
    <m/>
    <m/>
  </r>
  <r>
    <s v="DIRECCIÓN DE GESTIÓN CORPORATIVA"/>
    <s v="GESTIÓN"/>
    <x v="47"/>
    <x v="0"/>
    <x v="15"/>
    <s v="DIRECCIÓN DE GESTIÓN CORPORATIVA"/>
    <m/>
    <m/>
    <s v="Procesos"/>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s v="ND"/>
    <n v="1"/>
    <n v="1"/>
    <n v="1"/>
    <n v="1"/>
    <s v="ND"/>
    <n v="1"/>
    <n v="1"/>
    <m/>
    <m/>
    <n v="1"/>
    <n v="1"/>
    <n v="1"/>
    <n v="1"/>
    <n v="0.94"/>
    <n v="1"/>
    <n v="1"/>
    <m/>
    <s v="Durante el primer trimestre se solicitaron por parte de las dependencias 78 solicitudes de contratación, se tramitaron 77 en su totalidad, salvo una sola solicitud que no se tramito por falta de documentación. "/>
    <s v="Durante el segundo trimestre se solicitaron por parte de las dependencias 9 solicitudes de contratación, se tramitaron en su totalidad._x000a_ _x000a_Fuente: _x000a_SECOP II_x000a_El Plan Anual de Adquisiciones - PAA 2018 Segundo Trimestre._x000a_a Programadas (119) Adjudicadas (84)_x000a_"/>
    <s v="Durante el transcurso de los 3 trimestre se solicitaron por parte de las dependencias 105 solicitudes de contratación, las cuales se tramitaron en su totalidad."/>
    <m/>
    <m/>
    <m/>
    <m/>
    <m/>
    <m/>
    <m/>
    <m/>
    <m/>
    <m/>
  </r>
  <r>
    <s v="OFICINA ASESORA DE PLANEACIÓN"/>
    <s v="GESTIÓN"/>
    <x v="48"/>
    <x v="0"/>
    <x v="7"/>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s v="Eficacia"/>
    <s v="Contratista OAP"/>
    <s v="Contratista OAP"/>
    <s v="JEFE OAP"/>
    <n v="1"/>
    <s v="ND"/>
    <s v="CUMPLIDA"/>
    <m/>
    <m/>
    <n v="0.5"/>
    <n v="0.5"/>
    <s v="CUMPLIDA"/>
    <m/>
    <m/>
    <m/>
    <m/>
    <m/>
    <m/>
    <m/>
    <m/>
    <m/>
    <m/>
    <s v="CUMPLIDA"/>
    <s v="CUMPIDA"/>
    <m/>
    <m/>
    <m/>
    <s v="Correo electrónico del 9 de julio "/>
    <m/>
    <m/>
    <s v="CREACIÓN"/>
    <s v="FINALIZADO POR CUMPLIMIENTO EN EL 2017"/>
    <m/>
    <m/>
    <s v="CUMPLIDA"/>
  </r>
  <r>
    <s v="OFICINA ASESORA DE PLANEACIÓN"/>
    <s v="ACCIÓN"/>
    <x v="49"/>
    <x v="0"/>
    <x v="7"/>
    <s v="OFICINA ASESORA DE PLANEACIÓN"/>
    <m/>
    <s v="Proyecto de Inversión 7502"/>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s v="Eficacia"/>
    <s v="Contratista OAP"/>
    <s v="Contratista OAP"/>
    <s v="JEFE OAP"/>
    <s v="ND"/>
    <s v="ND"/>
    <n v="0.4"/>
    <n v="1"/>
    <m/>
    <s v="ND"/>
    <s v="ND"/>
    <n v="0.30000000000000004"/>
    <m/>
    <m/>
    <n v="0.15"/>
    <n v="0.05"/>
    <n v="0.15"/>
    <n v="0.05"/>
    <n v="0.15"/>
    <n v="0.05"/>
    <n v="0.1"/>
    <m/>
    <s v="En el trimestre se avanzó en la identificación de los elementos o insumos presentes en la SJD, que permiten identificar la arquitectura misional, el cumplimiento de su razón de ser, tales como como la normatividad asociada con la misión y las funciones de la tecnología y la información, se identificó el marco estratégico, los planes de acción, el Organigrama, las Funciones, Mapa de procesos, la documentación asociada a los procesos y procedimientos y se identificaron los grupos de interés vinculados con la misión y con el acceso a los medios tecnológicos que facilita la SJD. Se identificaron y priorizaron los procesos misionales y el direccionamiento de los planes y programas de la SJD."/>
    <s v="Esta meta presente un avance del 20% con corte al segundo trimestre de la vigencia. En cumplimiento de lo anterior, se propuso y desarrolló un modelo de revisión estratégica para la Secretaría Jurídica Distrital, como insumo para la construcción de una propuesta de ajuste al modelo actual de Arquitectura Empresarial."/>
    <s v="Se presenta el avance en el análisis de resultados de la revisión estratégica de la SJD, ajuste a la matriz Perfil de Oportunidades y Amenazas del_x000a_Medio (POAM), en la cual fueron estudiadas nueve (9) dependencias de la_x000a_entidad y establecidas tres categorías de factores de análisis externos:_x000a_generales, misionales y estratégicos. _x000a_Presentación del informe final de la revisión estratégica 2018 – Secretaría Jurídica Distrital, en el cual se relacionaron las actividades adelantadas y los objetivos, metodología, resultados y la relación de propuestas para incluir acciones y estrategias a desarrollar tanto en los planes de acción de la entidad como en la hoja de ruta de la Arquitectura Empresarial (componente misional), Mipg y Sistema de_x000a_Calidad, esto con el fin de superar las dificultades o brechas encontradas identificadas. Participación en las reuniones organizadas en la sede del grupo_x000a_INDUDATA sobre &quot;Recorrido al Diseño del SIISJD&quot;."/>
    <m/>
    <m/>
    <m/>
    <m/>
    <m/>
    <s v="CREACIÓN"/>
    <s v="VERSIÓN  1"/>
    <s v="ND"/>
    <s v="ND"/>
    <m/>
  </r>
  <r>
    <s v="OFICINA DE TECNOLOGÍAS DE LA INFORMACIÓN Y LAS COMUNICACIONES "/>
    <s v="GESTIÓN"/>
    <x v="50"/>
    <x v="2"/>
    <x v="2"/>
    <s v="OFICINA DE TECNOLOGÍAS DE LA INFORMACIÓN Y LAS COMUNICACIONES "/>
    <m/>
    <s v="Plan de Gestión"/>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m/>
    <s v="N.A."/>
    <s v="ND"/>
    <s v="ND"/>
    <s v="Suma"/>
    <s v="Trimestral"/>
    <s v="Eficacia"/>
    <s v="Profesional Especializado"/>
    <s v="Profesional Especializado"/>
    <s v="Jefe Oficina TIC"/>
    <n v="0"/>
    <n v="0.1"/>
    <n v="0.4"/>
    <n v="0.25"/>
    <n v="0.25"/>
    <n v="0"/>
    <n v="0.1"/>
    <n v="0.21000000000000002"/>
    <m/>
    <m/>
    <n v="0.05"/>
    <n v="0.08"/>
    <n v="0.08"/>
    <n v="0.09"/>
    <n v="0"/>
    <n v="0.13"/>
    <n v="0.08"/>
    <m/>
    <m/>
    <m/>
    <s v="En cuanto al correo electrónico se realizó la sincronización de la firma con los perfiles de usuario del directorio activo, se automatizó la tarea para que se realice todos los días a las 5:00 a.m. Con la implementación de Internet en la entidad, se solicitaron las pruebas de conmutación con el protocolo de comunicación ipv6, lo que arrojó como resultado, el cambio de Router por parte del proveedor en la primera semana de septiembre, en la última semana de septiembre se presenta degradación del servicio y se le solicita al proveedor la revisión y optimización del canal de internet de la sede principal. En cuanto al servicio de impresión se han atendido los soportes técnicos en relación con el funcionamiento de las impresiones en cuanto a configuración y cambio de toner de las impresoras._x000a_Se actualizó la Intranet de la entidad, implementando para ello la plataforma CMS Govimentum, que busca facilitar el uso, la implementación y la estandarización de las páginas web para la entidad a un mínimo costo, el cual facilita la gestión y mantenimiento del sitio brindando un servicio eficaz y eficiente en la publicación de información en la intranet._x000a_Los incidentes de soporte técnico son atendidos y clasificados por medio de la Herramienta de Soporte GLPI, resolviendo dudas, absolviendo consultas, solucionando inconvenientes, explicando la operatividad y realizando las pruebas respectivas, priorizando las soluciones del mismo en los tiempos establecidos para tal efecto y gestionar los incidentes reportados con el fin de tener el registro de una base de conocimiento."/>
    <m/>
    <m/>
    <m/>
    <m/>
    <m/>
    <s v="SE SOLICITA MODIFICACIÓN RAD 3-2017-4325, alineado con el indicador AVANCE EN LA ACTUALIZACIÓN DE LA INFRAESTRUCTURA HW SW COM"/>
    <m/>
    <m/>
    <m/>
    <m/>
  </r>
  <r>
    <s v="DIRECCIÓN DE GESTIÓN CORPORATIVA"/>
    <s v="ACCIÓN"/>
    <x v="51"/>
    <x v="0"/>
    <x v="16"/>
    <s v="DIRECCIÓN DE GESTIÓN CORPORATIVA"/>
    <m/>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Creciente"/>
    <s v="Trimestral"/>
    <s v="Eficacia"/>
    <s v="Contratista"/>
    <s v="Contratista"/>
    <s v="Director (a) de Gestión Corporativa"/>
    <s v="ND"/>
    <s v="ND"/>
    <n v="0.3"/>
    <n v="0.8"/>
    <n v="1"/>
    <s v="ND"/>
    <s v="ND"/>
    <n v="0.03"/>
    <m/>
    <m/>
    <n v="0.02"/>
    <n v="0.05"/>
    <n v="0.15"/>
    <n v="0.3"/>
    <n v="0.02"/>
    <n v="0.01"/>
    <n v="0.03"/>
    <m/>
    <s v="Se vienen elaborando los documentos y formatos para formalizar los instrumentos archivísticos para la SJD, establecidos en el decreto 2609 de 2012: Procedimiento de Bancos Terminológicos, Procedimiento Guía de Servicios y Tramites Internos de la SJD, Procedimiento Levantamiento Información de Tablas de Retención Documental,  Modelo de Requisitos para Implementación del SGDEA - MOREQ, Formato de Tabla de Retención Documental,  y Formato Único de Inventario Documental FUID"/>
    <s v="Con corte al segundo trimestre de la vigencia:_x000a_Se reporta para los mese  _x000a_Abril - Mayo: Se elaboro el Estudio Previo para la Licitación de los Instrumentos Archivístcos con el Estudio de Mercado, el cual esta en proceso de revisión por parte del Archivo de Distrital._x000a_Se vienen elaborando los documentos y formatos para convalidar los instrumentos archivístcos para la SJD, establecidos en el decreto 2609 de 2012:_x000a_- Procedimiento de Bancos Terminológicos,_x000a_- Procedimiento Guía de Servicios y Tramites Internos de la SJD,_x000a_- Procedimiento Levantamiento Información de Tablas de Retención Documental,_x000a_- Modelo de Requisitos para Implementación del SGDEA - MOREQ,_x000a_- Formato de Tablas de Retención Documental,_x000a_- Formato Único de Inventario Documental FUID,_x000a_- Acompañamiento para realizar las encuestas respectvas a los funcionarios para_x000a_el levantamiento de información para construir los insumos de las TRD de Contratación, Financiera,_x000a_Oficina Asesora de Planeación, Oficina de Control Interno y Oficina de las Tecnologías, de la_x000a_Información y las Comunicaciones_x000a_- Tablas de Retención Documental versión 0 de OAP, TICS, OCI, DGC, TH, GC, GD, GF, GA, GAU,_x000a_IVC, PIJ, AD, DJ_x000a_Reporte Junio: Durante el mes de junio la revisión de los documentos reportados en el periodo anterior, son objeto de evaluación en el marco de la Directiva 001 de 2018 (IGA+10), Directiva que le permite a las entidades Distritales tener un acompañamiento durante la construcción de los instrumentos archivísticos._x000a_Acometida la revisión de los mismos esta Dirección procedió a reportar cero (0%) en el mes de junio, en virtud de la no ejecución de lo estableció en la programación mensualizada de la meta &quot;Implementar el 100% de las herramientas de gestión y administrativas&quot; Como quiera que el propósito del mes de junio era la convalidación de los instrumentos archivísticos ante el Archivo Distrital. "/>
    <s v="Para el tercer trimestre se reporta un avance de 3% . En el marco de la Directiva 001 de 2018 (IGA+10), Directiva que le permite a las entidades Distritales tener un acompañamiento durante la construcción de los instrumentos archivísticos, esta Dirección decidió reformular su plan de acción en virtud del cumplimiento de los compromisos suscritos con el Archivo Distrital._x000a__x000a_Para el 19 de septiembre se presento al comité interno de archivo la política de gestión documental la cual aprobada. Adicionalmente se tiene un avance en la elaboración del PGD  y se adelantaron las entrevistas para el levantamiento de información para las TRD. "/>
    <m/>
    <m/>
    <m/>
    <m/>
    <m/>
    <m/>
    <m/>
    <m/>
    <m/>
    <m/>
  </r>
  <r>
    <s v="DIRECCIÓN DE GESTIÓN CORPORATIVA"/>
    <s v="ACCIÓN"/>
    <x v="52"/>
    <x v="0"/>
    <x v="17"/>
    <s v="DIRECCIÓN DE GESTIÓN CORPORATIVA"/>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s v="Eficacia"/>
    <m/>
    <m/>
    <m/>
    <s v="ND"/>
    <s v="ND"/>
    <n v="1"/>
    <n v="1"/>
    <n v="1"/>
    <s v="ND"/>
    <s v="ND"/>
    <n v="0.52"/>
    <m/>
    <m/>
    <n v="0"/>
    <n v="0.3"/>
    <n v="0.65"/>
    <n v="0.05"/>
    <n v="0"/>
    <n v="0.3"/>
    <n v="0.22"/>
    <m/>
    <s v="Se analiza el informe de inspección ergonómica de puestos de trabajo entregado por Positiva Compañía de Seguros, para establecer las necesidades de dotación ergonómica según las recomendaciones (Ver anexo 1)"/>
    <s v="Se elaboró el Estudio Previo para el “Suministro e instalación el mobiliario necesario para adecuar y dotar las instalaciones de la Secretaría Jurídica Distrital asignadas en el edificio municipal de la manzana Liévano”, el cual esta en proceso de revisión y en estudio de mercado  (Estudios previos adquisición mobiliario&quot;). De otra parte la Directora de Gestión Corporativa y su equipo de trabajo procedio a desarrollar la gestión necesaria para la adquisición de vehiculos, ya que la Secretaría Jurídica no cuenta con vehiculos de su propiedad para atender las necesidades transporte para fines misionales a los servidores de la Secretaría Juridica Distrital, lo anterior con la correspondiente aprobación de la Secretaría de Hacienda Distrital.  &quot;Justificación Vehiculos&quot;."/>
    <s v="Se revisaron los planos existentes entregados por la Secretaria General, con el fin de elaborar nuevos planos para la reubicación o readecuación de los espacios de las instalación y los puestos de trabajo requeridos por la Entidad. _x000a__x000a_Se presentaron dos (2) propuesta de reubicación y readecuación de los espacios para el número de puestos de trabajo solicitados por la Secretaría Jurídica Distrital, de acuerdo con el Organigrama de la Entidad. Dichas propuestas se sustentaran ante el Comité Directivo._x000a__x000a_La entidad adquirió vehículos para fines misionales y así dar atención a las necesidades de transporte de los servidores de la Secretaría Jurídica Distrital, lo anterior con la correspondiente aprobación de la Secretaría de Hacienda Distrital."/>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name="TablaDinámica4" cacheId="23" applyNumberFormats="0" applyBorderFormats="0" applyFontFormats="0" applyPatternFormats="0" applyAlignmentFormats="0" applyWidthHeightFormats="1" dataCaption="Valores" missingCaption="-" updatedVersion="6" minRefreshableVersion="3" showDrill="0" preserveFormatting="0" pageOverThenDown="1" rowGrandTotals="0" colGrandTotals="0" itemPrintTitles="1" mergeItem="1" createdVersion="6" indent="0" compact="0" compactData="0" multipleFieldFilters="0" customListSort="0">
  <location ref="A5:L43" firstHeaderRow="0" firstDataRow="1" firstDataCol="3" rowPageCount="1" colPageCount="1"/>
  <pivotFields count="56">
    <pivotField axis="axisPage" compact="0" outline="0" multipleItemSelectionAllowed="1" showAll="0" defaultSubtotal="0">
      <items count="3">
        <item h="1" x="0"/>
        <item x="1"/>
        <item h="1" x="2"/>
      </items>
    </pivotField>
    <pivotField axis="axisRow" compact="0" outline="0" showAll="0" defaultSubtotal="0">
      <items count="59">
        <item x="0"/>
        <item x="1"/>
        <item x="2"/>
        <item x="3"/>
        <item x="4"/>
        <item x="5"/>
        <item x="6"/>
        <item x="7"/>
        <item x="8"/>
        <item x="10"/>
        <item x="11"/>
        <item x="14"/>
        <item x="17"/>
        <item x="20"/>
        <item x="18"/>
        <item x="23"/>
        <item x="24"/>
        <item x="28"/>
        <item x="30"/>
        <item x="32"/>
        <item x="37"/>
        <item x="39"/>
        <item x="42"/>
        <item x="43"/>
        <item m="1" x="57"/>
        <item x="55"/>
        <item x="26"/>
        <item x="34"/>
        <item x="12"/>
        <item x="21"/>
        <item x="46"/>
        <item x="15"/>
        <item x="38"/>
        <item x="48"/>
        <item x="19"/>
        <item x="50"/>
        <item x="22"/>
        <item m="1" x="56"/>
        <item x="13"/>
        <item x="53"/>
        <item x="9"/>
        <item x="29"/>
        <item x="47"/>
        <item x="51"/>
        <item x="52"/>
        <item x="35"/>
        <item x="36"/>
        <item x="54"/>
        <item x="45"/>
        <item x="16"/>
        <item x="25"/>
        <item x="31"/>
        <item x="33"/>
        <item x="49"/>
        <item x="27"/>
        <item m="1" x="58"/>
        <item x="40"/>
        <item x="41"/>
        <item x="44"/>
      </items>
    </pivotField>
    <pivotField compact="0" outline="0" showAll="0"/>
    <pivotField compact="0" outline="0" showAll="0"/>
    <pivotField axis="axisRow" compact="0" outline="0" showAll="0" defaultSubtotal="0">
      <items count="12">
        <item x="6"/>
        <item x="5"/>
        <item x="4"/>
        <item x="8"/>
        <item x="0"/>
        <item x="3"/>
        <item x="1"/>
        <item x="7"/>
        <item x="10"/>
        <item x="2"/>
        <item x="9"/>
        <item x="11"/>
      </items>
    </pivotField>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6">
        <item x="3"/>
        <item x="2"/>
        <item x="0"/>
        <item x="1"/>
        <item x="4"/>
        <item t="default"/>
      </items>
    </pivotField>
    <pivotField compact="0" outline="0" showAll="0"/>
    <pivotField compact="0" outline="0" showAll="0"/>
    <pivotField compact="0" outline="0" showAll="0"/>
    <pivotField compact="0" outline="0" showAll="0"/>
    <pivotField compact="0" outline="0" showAll="0"/>
    <pivotField name="PROG 2016" compact="0" outline="0" showAll="0" defaultSubtotal="0"/>
    <pivotField dataField="1" compact="0" outline="0" showAll="0"/>
    <pivotField dataField="1" compact="0" outline="0" showAll="0"/>
    <pivotField dataField="1" compact="0" outline="0" showAll="0" defaultSubtotal="0"/>
    <pivotField dataField="1" compact="0" outline="0" showAll="0"/>
    <pivotField compact="0" outline="0" showAll="0" defaultSubtotal="0"/>
    <pivotField dataField="1" compact="0" outline="0" showAll="0"/>
    <pivotField dataField="1" compact="0" outline="0" showAll="0" defaultSubtota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s>
  <rowFields count="3">
    <field x="4"/>
    <field x="1"/>
    <field x="19"/>
  </rowFields>
  <rowItems count="38">
    <i>
      <x/>
      <x v="31"/>
      <x/>
    </i>
    <i>
      <x v="1"/>
      <x v="18"/>
      <x v="3"/>
    </i>
    <i r="1">
      <x v="20"/>
      <x/>
    </i>
    <i r="1">
      <x v="30"/>
      <x/>
    </i>
    <i r="1">
      <x v="36"/>
      <x v="3"/>
    </i>
    <i r="1">
      <x v="40"/>
      <x/>
    </i>
    <i r="1">
      <x v="41"/>
      <x v="1"/>
    </i>
    <i r="1">
      <x v="42"/>
      <x/>
    </i>
    <i r="1">
      <x v="48"/>
      <x/>
    </i>
    <i r="1">
      <x v="54"/>
      <x v="1"/>
    </i>
    <i>
      <x v="2"/>
      <x v="38"/>
      <x v="3"/>
    </i>
    <i r="1">
      <x v="45"/>
      <x/>
    </i>
    <i r="1">
      <x v="46"/>
      <x v="3"/>
    </i>
    <i>
      <x v="3"/>
      <x v="14"/>
      <x/>
    </i>
    <i r="1">
      <x v="23"/>
      <x/>
    </i>
    <i r="1">
      <x v="29"/>
      <x v="3"/>
    </i>
    <i>
      <x v="4"/>
      <x v="11"/>
      <x v="3"/>
    </i>
    <i r="1">
      <x v="17"/>
      <x v="3"/>
    </i>
    <i r="1">
      <x v="39"/>
      <x v="3"/>
    </i>
    <i>
      <x v="5"/>
      <x v="9"/>
      <x v="1"/>
    </i>
    <i r="1">
      <x v="10"/>
      <x v="3"/>
    </i>
    <i r="1">
      <x v="16"/>
      <x v="3"/>
    </i>
    <i r="1">
      <x v="22"/>
      <x/>
    </i>
    <i>
      <x v="6"/>
      <x v="12"/>
      <x v="3"/>
    </i>
    <i r="1">
      <x v="19"/>
      <x/>
    </i>
    <i r="1">
      <x v="27"/>
      <x v="3"/>
    </i>
    <i>
      <x v="7"/>
      <x v="33"/>
      <x v="3"/>
    </i>
    <i r="1">
      <x v="49"/>
      <x v="1"/>
    </i>
    <i r="1">
      <x v="50"/>
      <x v="3"/>
    </i>
    <i r="1">
      <x v="52"/>
      <x v="3"/>
    </i>
    <i>
      <x v="8"/>
      <x v="21"/>
      <x v="3"/>
    </i>
    <i r="1">
      <x v="32"/>
      <x v="3"/>
    </i>
    <i>
      <x v="9"/>
      <x v="28"/>
      <x v="3"/>
    </i>
    <i r="1">
      <x v="35"/>
      <x v="3"/>
    </i>
    <i r="1">
      <x v="57"/>
      <x v="3"/>
    </i>
    <i>
      <x v="10"/>
      <x v="13"/>
      <x/>
    </i>
    <i r="1">
      <x v="15"/>
      <x v="3"/>
    </i>
    <i r="1">
      <x v="58"/>
      <x/>
    </i>
  </rowItems>
  <colFields count="1">
    <field x="-2"/>
  </colFields>
  <colItems count="9">
    <i>
      <x/>
    </i>
    <i i="1">
      <x v="1"/>
    </i>
    <i i="2">
      <x v="2"/>
    </i>
    <i i="3">
      <x v="3"/>
    </i>
    <i i="4">
      <x v="4"/>
    </i>
    <i i="5">
      <x v="5"/>
    </i>
    <i i="6">
      <x v="6"/>
    </i>
    <i i="7">
      <x v="7"/>
    </i>
    <i i="8">
      <x v="8"/>
    </i>
  </colItems>
  <pageFields count="1">
    <pageField fld="0" hier="-1"/>
  </pageFields>
  <dataFields count="9">
    <dataField name="PROG 2017" fld="26" subtotal="max" baseField="2" baseItem="31"/>
    <dataField name="EJEC 2017" fld="31" subtotal="max" baseField="2" baseItem="31"/>
    <dataField name="PROG 2018" fld="27" subtotal="max" baseField="2" baseItem="31"/>
    <dataField name="EJE  2018" fld="32" subtotal="max" baseField="1" baseItem="28"/>
    <dataField name="PROG 2019" fld="28" subtotal="max" baseField="1" baseItem="28"/>
    <dataField name="EJEC 2019" fld="33" subtotal="max" baseField="2" baseItem="31"/>
    <dataField name="PROG 2020" fld="29" subtotal="max" baseField="2" baseItem="31"/>
    <dataField name="EJEC 2020" fld="34" subtotal="max" baseField="2" baseItem="31"/>
    <dataField name="Cuenta de FINALIZADA 1_x000a_CUMPLIDA 2" fld="5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LAN DE DESARROLLO" cacheId="8" applyNumberFormats="0" applyBorderFormats="0" applyFontFormats="0" applyPatternFormats="0" applyAlignmentFormats="0" applyWidthHeightFormats="1" dataCaption="Valores" missingCaption="0" updatedVersion="6" minRefreshableVersion="3" showDrill="0" showDataTips="0" enableDrill="0" preserveFormatting="0" rowGrandTotals="0" colGrandTotals="0" itemPrintTitles="1" createdVersion="6" indent="0" compact="0" compactData="0" gridDropZones="1" multipleFieldFilters="0">
  <location ref="B5:M22" firstHeaderRow="1" firstDataRow="2" firstDataCol="2"/>
  <pivotFields count="47">
    <pivotField axis="axisRow" compact="0" outline="0" showAll="0" defaultSubtotal="0">
      <items count="3">
        <item x="0"/>
        <item h="1" x="1"/>
        <item h="1" x="2"/>
      </items>
    </pivotField>
    <pivotField name="NOMBRE DEL INDICADOR" axis="axisRow" compact="0" outline="0" showAll="0" insertPageBreak="1" defaultSubtotal="0">
      <items count="94">
        <item x="0"/>
        <item x="1"/>
        <item x="2"/>
        <item x="3"/>
        <item x="4"/>
        <item x="5"/>
        <item x="6"/>
        <item x="7"/>
        <item x="8"/>
        <item m="1" x="70"/>
        <item x="10"/>
        <item x="11"/>
        <item m="1" x="90"/>
        <item x="14"/>
        <item m="1" x="73"/>
        <item m="1" x="84"/>
        <item x="17"/>
        <item m="1" x="81"/>
        <item m="1" x="63"/>
        <item x="20"/>
        <item m="1" x="65"/>
        <item x="18"/>
        <item m="1" x="61"/>
        <item x="23"/>
        <item x="24"/>
        <item m="1" x="80"/>
        <item x="26"/>
        <item m="1" x="62"/>
        <item m="1" x="85"/>
        <item x="28"/>
        <item m="1" x="92"/>
        <item m="1" x="87"/>
        <item x="30"/>
        <item m="1" x="75"/>
        <item x="32"/>
        <item m="1" x="66"/>
        <item m="1" x="72"/>
        <item x="37"/>
        <item m="1" x="79"/>
        <item x="39"/>
        <item m="1" x="88"/>
        <item m="1" x="57"/>
        <item x="42"/>
        <item x="43"/>
        <item m="1" x="60"/>
        <item m="1" x="83"/>
        <item x="55"/>
        <item x="34"/>
        <item m="1" x="58"/>
        <item m="1" x="91"/>
        <item m="1" x="59"/>
        <item x="12"/>
        <item m="1" x="82"/>
        <item x="21"/>
        <item x="46"/>
        <item x="15"/>
        <item x="38"/>
        <item x="48"/>
        <item x="19"/>
        <item m="1" x="76"/>
        <item m="1" x="86"/>
        <item x="50"/>
        <item m="1" x="67"/>
        <item m="1" x="74"/>
        <item x="22"/>
        <item m="1" x="56"/>
        <item m="1" x="71"/>
        <item m="1" x="68"/>
        <item m="1" x="77"/>
        <item x="13"/>
        <item m="1" x="69"/>
        <item x="53"/>
        <item x="9"/>
        <item x="29"/>
        <item m="1" x="93"/>
        <item x="47"/>
        <item x="51"/>
        <item x="52"/>
        <item x="35"/>
        <item x="36"/>
        <item x="54"/>
        <item m="1" x="64"/>
        <item x="45"/>
        <item x="16"/>
        <item x="25"/>
        <item x="31"/>
        <item x="33"/>
        <item x="49"/>
        <item x="27"/>
        <item m="1" x="89"/>
        <item m="1" x="78"/>
        <item x="41"/>
        <item x="44"/>
        <item x="40"/>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PROG 2016" dataField="1" compact="0" outline="0" showAll="0"/>
    <pivotField dataField="1" compact="0" outline="0" showAll="0"/>
    <pivotField dataField="1" compact="0" outline="0" showAll="0"/>
    <pivotField dataField="1" compact="0" outline="0" showAll="0" defaultSubtotal="0"/>
    <pivotField dataField="1" compact="0" outline="0" showAll="0"/>
    <pivotField dataField="1" compact="0" outline="0" showAll="0" defaultSubtotal="0"/>
    <pivotField dataField="1" compact="0" outline="0" showAll="0"/>
    <pivotField dataField="1" compact="0" outline="0" showAll="0" defaultSubtota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
    <field x="0"/>
  </rowFields>
  <rowItems count="16">
    <i>
      <x/>
      <x/>
    </i>
    <i>
      <x v="1"/>
      <x/>
    </i>
    <i>
      <x v="2"/>
      <x/>
    </i>
    <i>
      <x v="3"/>
      <x/>
    </i>
    <i>
      <x v="4"/>
      <x/>
    </i>
    <i>
      <x v="5"/>
      <x/>
    </i>
    <i>
      <x v="6"/>
      <x/>
    </i>
    <i>
      <x v="7"/>
      <x/>
    </i>
    <i>
      <x v="8"/>
      <x/>
    </i>
    <i>
      <x v="26"/>
      <x/>
    </i>
    <i>
      <x v="58"/>
      <x/>
    </i>
    <i>
      <x v="76"/>
      <x/>
    </i>
    <i>
      <x v="77"/>
      <x/>
    </i>
    <i>
      <x v="85"/>
      <x/>
    </i>
    <i>
      <x v="87"/>
      <x/>
    </i>
    <i>
      <x v="93"/>
      <x/>
    </i>
  </rowItems>
  <colFields count="1">
    <field x="-2"/>
  </colFields>
  <colItems count="10">
    <i>
      <x/>
    </i>
    <i i="1">
      <x v="1"/>
    </i>
    <i i="2">
      <x v="2"/>
    </i>
    <i i="3">
      <x v="3"/>
    </i>
    <i i="4">
      <x v="4"/>
    </i>
    <i i="5">
      <x v="5"/>
    </i>
    <i i="6">
      <x v="6"/>
    </i>
    <i i="7">
      <x v="7"/>
    </i>
    <i i="8">
      <x v="8"/>
    </i>
    <i i="9">
      <x v="9"/>
    </i>
  </colItems>
  <dataFields count="10">
    <dataField name="PROG  2016" fld="25" subtotal="max" baseField="0" baseItem="0"/>
    <dataField name="EJEC 2016" fld="30" subtotal="max" baseField="24" baseItem="8"/>
    <dataField name="PROG 2017" fld="26" subtotal="max" baseField="24" baseItem="8"/>
    <dataField name="EJEC 2017" fld="31" subtotal="max" baseField="24" baseItem="8"/>
    <dataField name="PROG 2018" fld="27" subtotal="max" baseField="24" baseItem="8"/>
    <dataField name="EJE  2018" fld="32" subtotal="max" baseField="25" baseItem="5"/>
    <dataField name="PROG 2019" fld="28" subtotal="max" baseField="25" baseItem="5"/>
    <dataField name="EJEC 2019" fld="33" subtotal="max" baseField="24" baseItem="8"/>
    <dataField name="PROG 2020" fld="29" subtotal="max" baseField="24" baseItem="8"/>
    <dataField name="EJEC 2020" fld="34" subtotal="max" baseField="24" baseItem="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1" cacheId="0" applyNumberFormats="0" applyBorderFormats="0" applyFontFormats="0" applyPatternFormats="0" applyAlignmentFormats="0" applyWidthHeightFormats="1" dataCaption="Valores" updatedVersion="6" minRefreshableVersion="3" showDrill="0" rowGrandTotals="0" itemPrintTitles="1" createdVersion="6" indent="0" compact="0" compactData="0" gridDropZones="1" multipleFieldFilters="0">
  <location ref="A3:N57" firstHeaderRow="2" firstDataRow="2" firstDataCol="8"/>
  <pivotFields count="36">
    <pivotField name="DEPENDENCIA    " axis="axisRow" compact="0" outline="0" showAll="0" defaultSubtotal="0">
      <items count="12">
        <item x="6"/>
        <item x="5"/>
        <item x="4"/>
        <item x="8"/>
        <item x="0"/>
        <item x="3"/>
        <item x="1"/>
        <item x="7"/>
        <item x="10"/>
        <item x="2"/>
        <item x="9"/>
        <item x="11"/>
      </items>
    </pivotField>
    <pivotField axis="axisRow" compact="0" outline="0" showAll="0" defaultSubtotal="0">
      <items count="3">
        <item x="0"/>
        <item x="1"/>
        <item x="2"/>
      </items>
    </pivotField>
    <pivotField axis="axisRow" compact="0" outline="0" showAll="0" defaultSubtotal="0">
      <items count="54">
        <item x="0"/>
        <item x="1"/>
        <item x="2"/>
        <item x="3"/>
        <item x="4"/>
        <item x="5"/>
        <item x="6"/>
        <item x="7"/>
        <item x="8"/>
        <item x="9"/>
        <item x="10"/>
        <item m="1" x="53"/>
        <item x="12"/>
        <item x="16"/>
        <item x="13"/>
        <item x="48"/>
        <item x="49"/>
        <item x="22"/>
        <item x="14"/>
        <item x="21"/>
        <item x="17"/>
        <item x="20"/>
        <item x="23"/>
        <item x="24"/>
        <item x="25"/>
        <item x="26"/>
        <item x="27"/>
        <item x="28"/>
        <item x="29"/>
        <item x="30"/>
        <item x="31"/>
        <item x="32"/>
        <item x="33"/>
        <item x="34"/>
        <item x="35"/>
        <item x="36"/>
        <item x="18"/>
        <item x="38"/>
        <item x="39"/>
        <item x="45"/>
        <item x="40"/>
        <item x="37"/>
        <item x="15"/>
        <item x="47"/>
        <item x="19"/>
        <item x="42"/>
        <item x="41"/>
        <item x="43"/>
        <item x="44"/>
        <item x="46"/>
        <item x="52"/>
        <item x="50"/>
        <item x="51"/>
        <item x="11"/>
      </items>
    </pivotField>
    <pivotField compact="0" outline="0" showAll="0"/>
    <pivotField compact="0" outline="0" showAll="0" defaultSubtotal="0">
      <items count="17">
        <item x="5"/>
        <item x="12"/>
        <item x="13"/>
        <item x="15"/>
        <item x="6"/>
        <item x="2"/>
        <item x="10"/>
        <item x="4"/>
        <item x="11"/>
        <item x="9"/>
        <item x="8"/>
        <item x="1"/>
        <item x="0"/>
        <item x="3"/>
        <item x="14"/>
        <item x="7"/>
        <item x="16"/>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ANUALIZACION" compact="0" outline="0" showAll="0" defaultSubtotal="0">
      <items count="5">
        <item x="3"/>
        <item x="2"/>
        <item x="0"/>
        <item x="1"/>
        <item x="4"/>
      </items>
    </pivotField>
    <pivotField compact="0" outline="0" showAll="0"/>
    <pivotField compact="0" outline="0" showAll="0"/>
    <pivotField compact="0" outline="0" showAll="0"/>
    <pivotField compact="0" outline="0" showAll="0"/>
    <pivotField compact="0" outline="0" showAll="0"/>
    <pivotField axis="axisRow" compact="0" outline="0" showAll="0" defaultSubtotal="0">
      <items count="13">
        <item x="6"/>
        <item x="12"/>
        <item x="10"/>
        <item x="8"/>
        <item x="5"/>
        <item x="11"/>
        <item x="2"/>
        <item x="1"/>
        <item x="3"/>
        <item x="0"/>
        <item x="4"/>
        <item x="7"/>
        <item x="9"/>
      </items>
    </pivotField>
    <pivotField axis="axisRow" compact="0" outline="0" showAll="0" defaultSubtotal="0">
      <items count="26">
        <item m="1" x="25"/>
        <item x="24"/>
        <item x="22"/>
        <item x="16"/>
        <item x="8"/>
        <item x="9"/>
        <item x="19"/>
        <item x="17"/>
        <item x="10"/>
        <item x="23"/>
        <item x="11"/>
        <item x="5"/>
        <item x="21"/>
        <item x="15"/>
        <item x="12"/>
        <item x="2"/>
        <item x="6"/>
        <item x="1"/>
        <item x="18"/>
        <item x="3"/>
        <item x="0"/>
        <item x="4"/>
        <item x="7"/>
        <item x="14"/>
        <item x="13"/>
        <item x="20"/>
      </items>
    </pivotField>
    <pivotField axis="axisRow" compact="0" outline="0" showAll="0" defaultSubtotal="0">
      <items count="26">
        <item x="12"/>
        <item x="18"/>
        <item x="10"/>
        <item x="11"/>
        <item x="8"/>
        <item x="17"/>
        <item x="24"/>
        <item x="13"/>
        <item x="5"/>
        <item x="23"/>
        <item x="21"/>
        <item x="16"/>
        <item x="14"/>
        <item x="7"/>
        <item x="2"/>
        <item m="1" x="25"/>
        <item x="1"/>
        <item x="20"/>
        <item x="3"/>
        <item x="0"/>
        <item x="4"/>
        <item x="6"/>
        <item x="9"/>
        <item x="15"/>
        <item x="19"/>
        <item x="22"/>
      </items>
    </pivotField>
    <pivotField compact="0" outline="0" showAll="0" defaultSubtotal="0"/>
    <pivotField compact="0" outline="0" showAll="0"/>
    <pivotField axis="axisRow" compact="0" outline="0" showAll="0" defaultSubtotal="0">
      <items count="16">
        <item x="6"/>
        <item x="13"/>
        <item x="12"/>
        <item x="2"/>
        <item x="14"/>
        <item m="1" x="15"/>
        <item x="5"/>
        <item x="11"/>
        <item x="9"/>
        <item x="7"/>
        <item x="1"/>
        <item x="3"/>
        <item x="0"/>
        <item x="4"/>
        <item x="8"/>
        <item x="10"/>
      </items>
    </pivotField>
    <pivotField axis="axisRow" compact="0" outline="0" showAll="0" defaultSubtotal="0">
      <items count="28">
        <item m="1" x="27"/>
        <item x="26"/>
        <item x="25"/>
        <item x="19"/>
        <item x="9"/>
        <item x="10"/>
        <item x="22"/>
        <item x="20"/>
        <item x="11"/>
        <item x="18"/>
        <item x="17"/>
        <item x="12"/>
        <item x="23"/>
        <item x="5"/>
        <item x="24"/>
        <item x="13"/>
        <item x="8"/>
        <item x="2"/>
        <item x="6"/>
        <item x="1"/>
        <item x="14"/>
        <item x="21"/>
        <item x="3"/>
        <item x="0"/>
        <item x="4"/>
        <item x="7"/>
        <item x="16"/>
        <item x="15"/>
      </items>
    </pivotField>
    <pivotField compact="0" outline="0" showAll="0" defaultSubtotal="0"/>
    <pivotField compact="0" outline="0" showAll="0" defaultSubtotal="0"/>
    <pivotField compact="0" outline="0" showAll="0" defaultSubtotal="0"/>
  </pivotFields>
  <rowFields count="8">
    <field x="0"/>
    <field x="1"/>
    <field x="2"/>
    <field x="26"/>
    <field x="31"/>
    <field x="27"/>
    <field x="32"/>
    <field x="28"/>
  </rowFields>
  <rowItems count="53">
    <i>
      <x/>
      <x v="1"/>
      <x v="42"/>
      <x v="11"/>
      <x v="14"/>
      <x v="15"/>
      <x v="16"/>
      <x v="13"/>
    </i>
    <i>
      <x v="1"/>
      <x/>
      <x v="51"/>
      <x v="11"/>
      <x v="14"/>
      <x v="23"/>
      <x v="26"/>
      <x v="1"/>
    </i>
    <i r="2">
      <x v="52"/>
      <x v="11"/>
      <x v="14"/>
      <x v="23"/>
      <x v="26"/>
      <x v="1"/>
    </i>
    <i r="1">
      <x v="1"/>
      <x v="9"/>
      <x v="11"/>
      <x v="14"/>
      <x v="15"/>
      <x v="16"/>
      <x v="13"/>
    </i>
    <i r="2">
      <x v="17"/>
      <x v="11"/>
      <x v="14"/>
      <x v="15"/>
      <x v="16"/>
      <x v="22"/>
    </i>
    <i r="2">
      <x v="26"/>
      <x v="11"/>
      <x v="14"/>
      <x v="13"/>
      <x v="9"/>
      <x v="11"/>
    </i>
    <i r="2">
      <x v="28"/>
      <x v="11"/>
      <x v="14"/>
      <x v="3"/>
      <x v="3"/>
      <x v="5"/>
    </i>
    <i r="2">
      <x v="29"/>
      <x v="11"/>
      <x v="14"/>
      <x v="7"/>
      <x v="7"/>
      <x v="3"/>
    </i>
    <i r="2">
      <x v="35"/>
      <x v="11"/>
      <x v="14"/>
      <x v="13"/>
      <x v="12"/>
      <x v="10"/>
    </i>
    <i r="2">
      <x v="39"/>
      <x v="11"/>
      <x v="14"/>
      <x v="15"/>
      <x v="16"/>
      <x v="13"/>
    </i>
    <i r="2">
      <x v="48"/>
      <x v="11"/>
      <x v="14"/>
      <x v="15"/>
      <x v="16"/>
      <x v="13"/>
    </i>
    <i r="2">
      <x v="49"/>
      <x v="11"/>
      <x v="14"/>
      <x v="15"/>
      <x v="16"/>
      <x v="13"/>
    </i>
    <i>
      <x v="2"/>
      <x/>
      <x v="6"/>
      <x/>
      <x/>
      <x v="16"/>
      <x v="18"/>
      <x v="14"/>
    </i>
    <i r="2">
      <x v="7"/>
      <x/>
      <x/>
      <x v="22"/>
      <x v="25"/>
      <x v="21"/>
    </i>
    <i r="2">
      <x v="8"/>
      <x v="6"/>
      <x v="9"/>
      <x v="15"/>
      <x v="16"/>
      <x v="14"/>
    </i>
    <i r="1">
      <x v="1"/>
      <x v="14"/>
      <x v="11"/>
      <x v="14"/>
      <x v="8"/>
      <x v="8"/>
      <x v="3"/>
    </i>
    <i r="2">
      <x v="34"/>
      <x v="11"/>
      <x v="14"/>
      <x v="6"/>
      <x v="6"/>
      <x v="3"/>
    </i>
    <i>
      <x v="3"/>
      <x/>
      <x v="25"/>
      <x v="3"/>
      <x v="7"/>
      <x v="10"/>
      <x v="10"/>
      <x v="7"/>
    </i>
    <i r="2">
      <x v="44"/>
      <x v="3"/>
      <x v="8"/>
      <x v="10"/>
      <x v="11"/>
      <x v="7"/>
    </i>
    <i r="1">
      <x v="1"/>
      <x v="19"/>
      <x v="11"/>
      <x v="14"/>
      <x v="16"/>
      <x v="20"/>
      <x v="14"/>
    </i>
    <i r="2">
      <x v="36"/>
      <x v="11"/>
      <x v="14"/>
      <x v="15"/>
      <x v="16"/>
      <x v="13"/>
    </i>
    <i r="2">
      <x v="45"/>
      <x v="11"/>
      <x v="14"/>
      <x v="15"/>
      <x v="16"/>
      <x v="13"/>
    </i>
    <i>
      <x v="4"/>
      <x/>
      <x/>
      <x v="9"/>
      <x v="12"/>
      <x v="20"/>
      <x v="23"/>
      <x v="19"/>
    </i>
    <i r="1">
      <x v="1"/>
      <x v="18"/>
      <x v="11"/>
      <x v="14"/>
      <x v="15"/>
      <x v="16"/>
      <x v="22"/>
    </i>
    <i r="2">
      <x v="27"/>
      <x v="11"/>
      <x v="14"/>
      <x v="8"/>
      <x v="8"/>
      <x v="3"/>
    </i>
    <i>
      <x v="5"/>
      <x/>
      <x v="4"/>
      <x v="10"/>
      <x v="13"/>
      <x v="21"/>
      <x v="24"/>
      <x v="20"/>
    </i>
    <i r="2">
      <x v="5"/>
      <x v="4"/>
      <x v="6"/>
      <x v="11"/>
      <x v="13"/>
      <x v="8"/>
    </i>
    <i r="1">
      <x v="1"/>
      <x v="10"/>
      <x v="11"/>
      <x v="14"/>
      <x v="4"/>
      <x v="4"/>
      <x v="4"/>
    </i>
    <i r="2">
      <x v="23"/>
      <x v="11"/>
      <x v="14"/>
      <x v="15"/>
      <x v="16"/>
      <x v="22"/>
    </i>
    <i r="2">
      <x v="46"/>
      <x v="11"/>
      <x v="14"/>
      <x v="9"/>
      <x v="12"/>
      <x v="6"/>
    </i>
    <i r="2">
      <x v="53"/>
      <x v="11"/>
      <x v="14"/>
      <x v="15"/>
      <x v="16"/>
      <x v="22"/>
    </i>
    <i>
      <x v="6"/>
      <x/>
      <x v="1"/>
      <x v="7"/>
      <x v="10"/>
      <x v="17"/>
      <x v="19"/>
      <x v="16"/>
    </i>
    <i r="2">
      <x v="3"/>
      <x v="8"/>
      <x v="11"/>
      <x v="19"/>
      <x v="22"/>
      <x v="18"/>
    </i>
    <i r="1">
      <x v="1"/>
      <x v="20"/>
      <x v="11"/>
      <x v="14"/>
      <x v="15"/>
      <x v="16"/>
      <x/>
    </i>
    <i r="2">
      <x v="31"/>
      <x v="11"/>
      <x v="14"/>
      <x v="15"/>
      <x v="16"/>
      <x v="13"/>
    </i>
    <i r="2">
      <x v="33"/>
      <x v="11"/>
      <x v="14"/>
      <x v="18"/>
      <x v="21"/>
      <x v="17"/>
    </i>
    <i>
      <x v="7"/>
      <x/>
      <x v="15"/>
      <x v="11"/>
      <x v="14"/>
      <x v="23"/>
      <x v="26"/>
      <x v="3"/>
    </i>
    <i r="2">
      <x v="30"/>
      <x v="2"/>
      <x v="2"/>
      <x v="4"/>
      <x v="5"/>
      <x v="1"/>
    </i>
    <i r="1">
      <x v="1"/>
      <x v="13"/>
      <x v="11"/>
      <x v="14"/>
      <x v="4"/>
      <x v="4"/>
      <x v="4"/>
    </i>
    <i r="2">
      <x v="24"/>
      <x v="11"/>
      <x v="14"/>
      <x v="23"/>
      <x v="26"/>
      <x v="13"/>
    </i>
    <i r="2">
      <x v="32"/>
      <x v="11"/>
      <x v="14"/>
      <x v="15"/>
      <x v="16"/>
      <x v="24"/>
    </i>
    <i r="2">
      <x v="43"/>
      <x v="6"/>
      <x v="4"/>
      <x v="23"/>
      <x v="7"/>
      <x v="22"/>
    </i>
    <i>
      <x v="8"/>
      <x v="1"/>
      <x v="37"/>
      <x v="11"/>
      <x v="14"/>
      <x v="25"/>
      <x v="27"/>
      <x v="25"/>
    </i>
    <i r="2">
      <x v="41"/>
      <x v="11"/>
      <x v="14"/>
      <x v="15"/>
      <x v="16"/>
      <x v="13"/>
    </i>
    <i>
      <x v="9"/>
      <x/>
      <x v="2"/>
      <x v="6"/>
      <x v="3"/>
      <x v="15"/>
      <x v="17"/>
      <x v="14"/>
    </i>
    <i r="1">
      <x v="1"/>
      <x v="12"/>
      <x/>
      <x/>
      <x v="5"/>
      <x v="5"/>
      <x v="2"/>
    </i>
    <i r="2">
      <x v="16"/>
      <x/>
      <x/>
      <x v="1"/>
      <x v="1"/>
      <x v="3"/>
    </i>
    <i r="2">
      <x v="40"/>
      <x v="1"/>
      <x v="1"/>
      <x v="2"/>
      <x v="2"/>
      <x v="1"/>
    </i>
    <i>
      <x v="10"/>
      <x/>
      <x v="38"/>
      <x v="5"/>
      <x v="8"/>
      <x v="12"/>
      <x v="14"/>
      <x v="9"/>
    </i>
    <i r="1">
      <x v="1"/>
      <x v="21"/>
      <x v="11"/>
      <x v="14"/>
      <x v="14"/>
      <x v="15"/>
      <x v="12"/>
    </i>
    <i r="2">
      <x v="22"/>
      <x v="12"/>
      <x v="15"/>
      <x v="24"/>
      <x v="27"/>
      <x v="23"/>
    </i>
    <i r="2">
      <x v="47"/>
      <x v="11"/>
      <x v="14"/>
      <x v="15"/>
      <x v="16"/>
      <x v="13"/>
    </i>
    <i>
      <x v="11"/>
      <x v="2"/>
      <x v="50"/>
      <x v="12"/>
      <x v="15"/>
      <x v="24"/>
      <x v="27"/>
      <x v="23"/>
    </i>
  </rowItems>
  <colItems count="1">
    <i/>
  </colItems>
  <formats count="80">
    <format dxfId="447">
      <pivotArea outline="0" collapsedLevelsAreSubtotals="1" fieldPosition="0"/>
    </format>
    <format dxfId="446">
      <pivotArea type="topRight" dataOnly="0" labelOnly="1" outline="0" fieldPosition="0"/>
    </format>
    <format dxfId="445">
      <pivotArea type="topRight" dataOnly="0" labelOnly="1" outline="0" fieldPosition="0"/>
    </format>
    <format dxfId="444">
      <pivotArea field="2" type="button" dataOnly="0" labelOnly="1" outline="0" axis="axisRow" fieldPosition="2"/>
    </format>
    <format dxfId="443">
      <pivotArea field="20" type="button" dataOnly="0" labelOnly="1" outline="0"/>
    </format>
    <format dxfId="442">
      <pivotArea type="origin" dataOnly="0" labelOnly="1" outline="0" fieldPosition="0"/>
    </format>
    <format dxfId="441">
      <pivotArea field="0" type="button" dataOnly="0" labelOnly="1" outline="0" axis="axisRow" fieldPosition="0"/>
    </format>
    <format dxfId="440">
      <pivotArea field="2" type="button" dataOnly="0" labelOnly="1" outline="0" axis="axisRow" fieldPosition="2"/>
    </format>
    <format dxfId="439">
      <pivotArea dataOnly="0" labelOnly="1" outline="0" fieldPosition="0">
        <references count="1">
          <reference field="1" count="1">
            <x v="0"/>
          </reference>
        </references>
      </pivotArea>
    </format>
    <format dxfId="438">
      <pivotArea dataOnly="0" labelOnly="1" outline="0" fieldPosition="0">
        <references count="1">
          <reference field="1" count="1">
            <x v="1"/>
          </reference>
        </references>
      </pivotArea>
    </format>
    <format dxfId="437">
      <pivotArea type="all" dataOnly="0" outline="0" fieldPosition="0"/>
    </format>
    <format dxfId="436">
      <pivotArea outline="0" collapsedLevelsAreSubtotals="1" fieldPosition="0"/>
    </format>
    <format dxfId="435">
      <pivotArea type="origin" dataOnly="0" labelOnly="1" outline="0" fieldPosition="0"/>
    </format>
    <format dxfId="434">
      <pivotArea type="topRight" dataOnly="0" labelOnly="1" outline="0" fieldPosition="0"/>
    </format>
    <format dxfId="433">
      <pivotArea field="1" type="button" dataOnly="0" labelOnly="1" outline="0" axis="axisRow" fieldPosition="1"/>
    </format>
    <format dxfId="432">
      <pivotArea field="4" type="button" dataOnly="0" labelOnly="1" outline="0"/>
    </format>
    <format dxfId="431">
      <pivotArea field="0" type="button" dataOnly="0" labelOnly="1" outline="0" axis="axisRow" fieldPosition="0"/>
    </format>
    <format dxfId="430">
      <pivotArea field="2" type="button" dataOnly="0" labelOnly="1" outline="0" axis="axisRow" fieldPosition="2"/>
    </format>
    <format dxfId="429">
      <pivotArea field="20" type="button" dataOnly="0" labelOnly="1" outline="0"/>
    </format>
    <format dxfId="428">
      <pivotArea dataOnly="0" labelOnly="1" outline="0" fieldPosition="0">
        <references count="1">
          <reference field="1" count="0"/>
        </references>
      </pivotArea>
    </format>
    <format dxfId="427">
      <pivotArea type="topRight" dataOnly="0" labelOnly="1" outline="0" fieldPosition="0"/>
    </format>
    <format dxfId="426">
      <pivotArea type="all" dataOnly="0" outline="0" fieldPosition="0"/>
    </format>
    <format dxfId="425">
      <pivotArea outline="0" collapsedLevelsAreSubtotals="1" fieldPosition="0"/>
    </format>
    <format dxfId="424">
      <pivotArea type="origin" dataOnly="0" labelOnly="1" outline="0" fieldPosition="0"/>
    </format>
    <format dxfId="423">
      <pivotArea type="topRight" dataOnly="0" labelOnly="1" outline="0" fieldPosition="0"/>
    </format>
    <format dxfId="422">
      <pivotArea field="1" type="button" dataOnly="0" labelOnly="1" outline="0" axis="axisRow" fieldPosition="1"/>
    </format>
    <format dxfId="421">
      <pivotArea field="4" type="button" dataOnly="0" labelOnly="1" outline="0"/>
    </format>
    <format dxfId="420">
      <pivotArea field="0" type="button" dataOnly="0" labelOnly="1" outline="0" axis="axisRow" fieldPosition="0"/>
    </format>
    <format dxfId="419">
      <pivotArea field="2" type="button" dataOnly="0" labelOnly="1" outline="0" axis="axisRow" fieldPosition="2"/>
    </format>
    <format dxfId="418">
      <pivotArea field="20" type="button" dataOnly="0" labelOnly="1" outline="0"/>
    </format>
    <format dxfId="417">
      <pivotArea dataOnly="0" labelOnly="1" outline="0" fieldPosition="0">
        <references count="1">
          <reference field="1" count="0"/>
        </references>
      </pivotArea>
    </format>
    <format dxfId="416">
      <pivotArea type="topRight" dataOnly="0" labelOnly="1" outline="0" fieldPosition="0"/>
    </format>
    <format dxfId="415">
      <pivotArea type="all" dataOnly="0" outline="0" fieldPosition="0"/>
    </format>
    <format dxfId="414">
      <pivotArea outline="0" collapsedLevelsAreSubtotals="1" fieldPosition="0"/>
    </format>
    <format dxfId="413">
      <pivotArea type="origin" dataOnly="0" labelOnly="1" outline="0" fieldPosition="0"/>
    </format>
    <format dxfId="412">
      <pivotArea type="topRight" dataOnly="0" labelOnly="1" outline="0" fieldPosition="0"/>
    </format>
    <format dxfId="411">
      <pivotArea field="1" type="button" dataOnly="0" labelOnly="1" outline="0" axis="axisRow" fieldPosition="1"/>
    </format>
    <format dxfId="410">
      <pivotArea field="4" type="button" dataOnly="0" labelOnly="1" outline="0"/>
    </format>
    <format dxfId="409">
      <pivotArea field="0" type="button" dataOnly="0" labelOnly="1" outline="0" axis="axisRow" fieldPosition="0"/>
    </format>
    <format dxfId="408">
      <pivotArea field="2" type="button" dataOnly="0" labelOnly="1" outline="0" axis="axisRow" fieldPosition="2"/>
    </format>
    <format dxfId="407">
      <pivotArea field="20" type="button" dataOnly="0" labelOnly="1" outline="0"/>
    </format>
    <format dxfId="406">
      <pivotArea dataOnly="0" labelOnly="1" outline="0" fieldPosition="0">
        <references count="1">
          <reference field="1" count="0"/>
        </references>
      </pivotArea>
    </format>
    <format dxfId="405">
      <pivotArea type="topRight" dataOnly="0" labelOnly="1" outline="0" fieldPosition="0"/>
    </format>
    <format dxfId="404">
      <pivotArea field="20" type="button" dataOnly="0" labelOnly="1" outline="0"/>
    </format>
    <format dxfId="403">
      <pivotArea field="20" type="button" dataOnly="0" labelOnly="1" outline="0"/>
    </format>
    <format dxfId="402">
      <pivotArea field="20" type="button" dataOnly="0" labelOnly="1" outline="0"/>
    </format>
    <format dxfId="401">
      <pivotArea field="20" type="button" dataOnly="0" labelOnly="1" outline="0"/>
    </format>
    <format dxfId="400">
      <pivotArea field="20" type="button" dataOnly="0" labelOnly="1" outline="0"/>
    </format>
    <format dxfId="399">
      <pivotArea field="20" type="button" dataOnly="0" labelOnly="1" outline="0"/>
    </format>
    <format dxfId="398">
      <pivotArea field="20" type="button" dataOnly="0" labelOnly="1" outline="0"/>
    </format>
    <format dxfId="397">
      <pivotArea field="20" type="button" dataOnly="0" labelOnly="1" outline="0"/>
    </format>
    <format dxfId="396">
      <pivotArea field="20" type="button" dataOnly="0" labelOnly="1" outline="0"/>
    </format>
    <format dxfId="395">
      <pivotArea field="20" type="button" dataOnly="0" labelOnly="1" outline="0"/>
    </format>
    <format dxfId="394">
      <pivotArea field="20" type="button" dataOnly="0" labelOnly="1" outline="0"/>
    </format>
    <format dxfId="393">
      <pivotArea field="20" type="button" dataOnly="0" labelOnly="1" outline="0"/>
    </format>
    <format dxfId="392">
      <pivotArea field="20" type="button" dataOnly="0" labelOnly="1" outline="0"/>
    </format>
    <format dxfId="391">
      <pivotArea field="20" type="button" dataOnly="0" labelOnly="1" outline="0"/>
    </format>
    <format dxfId="390">
      <pivotArea field="20" type="button" dataOnly="0" labelOnly="1" outline="0"/>
    </format>
    <format dxfId="389">
      <pivotArea outline="0" collapsedLevelsAreSubtotals="1" fieldPosition="0"/>
    </format>
    <format dxfId="388">
      <pivotArea type="topRight" dataOnly="0" labelOnly="1" outline="0" fieldPosition="0"/>
    </format>
    <format dxfId="387">
      <pivotArea type="topRight" dataOnly="0" labelOnly="1" outline="0" fieldPosition="0"/>
    </format>
    <format dxfId="386">
      <pivotArea outline="0" collapsedLevelsAreSubtotals="1" fieldPosition="0"/>
    </format>
    <format dxfId="385">
      <pivotArea type="topRight" dataOnly="0" labelOnly="1" outline="0" fieldPosition="0"/>
    </format>
    <format dxfId="384">
      <pivotArea type="topRight" dataOnly="0" labelOnly="1" outline="0" fieldPosition="0"/>
    </format>
    <format dxfId="383">
      <pivotArea outline="0" collapsedLevelsAreSubtotals="1" fieldPosition="0"/>
    </format>
    <format dxfId="382">
      <pivotArea type="topRight" dataOnly="0" labelOnly="1" outline="0" fieldPosition="0"/>
    </format>
    <format dxfId="381">
      <pivotArea type="topRight" dataOnly="0" labelOnly="1" outline="0" fieldPosition="0"/>
    </format>
    <format dxfId="380">
      <pivotArea outline="0" collapsedLevelsAreSubtotals="1" fieldPosition="0"/>
    </format>
    <format dxfId="379">
      <pivotArea type="topRight" dataOnly="0" labelOnly="1" outline="0" fieldPosition="0"/>
    </format>
    <format dxfId="378">
      <pivotArea type="topRight" dataOnly="0" labelOnly="1" outline="0" fieldPosition="0"/>
    </format>
    <format dxfId="377">
      <pivotArea dataOnly="0" labelOnly="1" outline="0" fieldPosition="0">
        <references count="1">
          <reference field="1" count="1">
            <x v="0"/>
          </reference>
        </references>
      </pivotArea>
    </format>
    <format dxfId="376">
      <pivotArea dataOnly="0" labelOnly="1" outline="0" fieldPosition="0">
        <references count="1">
          <reference field="1" count="1">
            <x v="1"/>
          </reference>
        </references>
      </pivotArea>
    </format>
    <format dxfId="375">
      <pivotArea field="2" type="button" dataOnly="0" labelOnly="1" outline="0" axis="axisRow" fieldPosition="2"/>
    </format>
    <format dxfId="374">
      <pivotArea field="0" type="button" dataOnly="0" labelOnly="1" outline="0" axis="axisRow" fieldPosition="0"/>
    </format>
    <format dxfId="373">
      <pivotArea outline="0" collapsedLevelsAreSubtotals="1" fieldPosition="0"/>
    </format>
    <format dxfId="372">
      <pivotArea type="topRight" dataOnly="0" labelOnly="1" outline="0" fieldPosition="0"/>
    </format>
    <format dxfId="371">
      <pivotArea type="topRight" dataOnly="0" labelOnly="1" outline="0" fieldPosition="0"/>
    </format>
    <format dxfId="370">
      <pivotArea type="origin" dataOnly="0" labelOnly="1" outline="0" fieldPosition="0"/>
    </format>
    <format dxfId="369">
      <pivotArea field="0" type="button" dataOnly="0" labelOnly="1" outline="0" axis="axisRow" fieldPosition="0"/>
    </format>
    <format dxfId="368">
      <pivotArea dataOnly="0" labelOnly="1" outline="0"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1" cacheId="28" applyNumberFormats="0" applyBorderFormats="0" applyFontFormats="0" applyPatternFormats="0" applyAlignmentFormats="0" applyWidthHeightFormats="1" dataCaption="Valores" updatedVersion="6" minRefreshableVersion="3" showDrill="0" useAutoFormatting="1" itemPrintTitles="1" mergeItem="1" createdVersion="6" indent="0" compact="0" compactData="0" gridDropZones="1" multipleFieldFilters="0">
  <location ref="A6:E61" firstHeaderRow="1" firstDataRow="2" firstDataCol="3"/>
  <pivotFields count="57">
    <pivotField compact="0" outline="0" showAll="0"/>
    <pivotField compact="0" outline="0" showAll="0"/>
    <pivotField axis="axisRow" compact="0" outline="0" showAll="0">
      <items count="57">
        <item x="0"/>
        <item x="1"/>
        <item x="2"/>
        <item x="3"/>
        <item x="4"/>
        <item x="5"/>
        <item x="6"/>
        <item x="7"/>
        <item x="8"/>
        <item x="52"/>
        <item x="10"/>
        <item x="11"/>
        <item x="12"/>
        <item x="13"/>
        <item m="1" x="53"/>
        <item x="51"/>
        <item x="36"/>
        <item x="22"/>
        <item x="14"/>
        <item x="21"/>
        <item x="17"/>
        <item x="20"/>
        <item x="18"/>
        <item x="23"/>
        <item x="24"/>
        <item x="26"/>
        <item x="28"/>
        <item x="30"/>
        <item x="32"/>
        <item x="34"/>
        <item x="37"/>
        <item x="33"/>
        <item x="39"/>
        <item x="47"/>
        <item m="1" x="55"/>
        <item x="46"/>
        <item x="9"/>
        <item x="50"/>
        <item x="25"/>
        <item x="29"/>
        <item x="16"/>
        <item x="49"/>
        <item x="38"/>
        <item x="15"/>
        <item x="48"/>
        <item x="19"/>
        <item x="27"/>
        <item x="31"/>
        <item x="35"/>
        <item x="45"/>
        <item x="42"/>
        <item x="43"/>
        <item m="1" x="54"/>
        <item x="40"/>
        <item x="41"/>
        <item x="44"/>
        <item t="default"/>
      </items>
    </pivotField>
    <pivotField axis="axisRow" compact="0" outline="0" showAll="0" defaultSubtotal="0">
      <items count="4">
        <item x="2"/>
        <item x="0"/>
        <item x="1"/>
        <item x="3"/>
      </items>
    </pivotField>
    <pivotField axis="axisRow" compact="0" outline="0" showAll="0" defaultSubtotal="0">
      <items count="19">
        <item x="5"/>
        <item x="12"/>
        <item x="13"/>
        <item x="15"/>
        <item x="6"/>
        <item x="2"/>
        <item x="10"/>
        <item x="4"/>
        <item x="11"/>
        <item x="9"/>
        <item x="8"/>
        <item x="1"/>
        <item x="0"/>
        <item x="3"/>
        <item x="14"/>
        <item x="7"/>
        <item m="1" x="18"/>
        <item x="16"/>
        <item x="17"/>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3">
    <field x="3"/>
    <field x="4"/>
    <field x="2"/>
  </rowFields>
  <rowItems count="54">
    <i>
      <x/>
      <x v="5"/>
      <x v="2"/>
    </i>
    <i r="2">
      <x v="12"/>
    </i>
    <i r="2">
      <x v="37"/>
    </i>
    <i r="2">
      <x v="54"/>
    </i>
    <i r="1">
      <x v="11"/>
      <x v="20"/>
    </i>
    <i r="1">
      <x v="13"/>
      <x v="24"/>
    </i>
    <i>
      <x v="1"/>
      <x/>
      <x v="36"/>
    </i>
    <i r="1">
      <x v="1"/>
      <x v="32"/>
    </i>
    <i r="2">
      <x v="42"/>
    </i>
    <i r="1">
      <x v="2"/>
      <x v="49"/>
    </i>
    <i r="1">
      <x v="3"/>
      <x v="33"/>
    </i>
    <i r="1">
      <x v="6"/>
      <x v="30"/>
    </i>
    <i r="1">
      <x v="7"/>
      <x v="13"/>
    </i>
    <i r="2">
      <x v="16"/>
    </i>
    <i r="2">
      <x v="48"/>
    </i>
    <i r="1">
      <x v="8"/>
      <x v="27"/>
    </i>
    <i r="1">
      <x v="9"/>
      <x v="46"/>
    </i>
    <i r="1">
      <x v="11"/>
      <x v="21"/>
    </i>
    <i r="2">
      <x v="53"/>
    </i>
    <i r="2">
      <x v="55"/>
    </i>
    <i r="1">
      <x v="12"/>
      <x/>
    </i>
    <i r="2">
      <x v="18"/>
    </i>
    <i r="2">
      <x v="26"/>
    </i>
    <i r="1">
      <x v="13"/>
      <x v="50"/>
    </i>
    <i r="1">
      <x v="14"/>
      <x v="35"/>
    </i>
    <i r="1">
      <x v="15"/>
      <x v="17"/>
    </i>
    <i r="2">
      <x v="31"/>
    </i>
    <i r="2">
      <x v="40"/>
    </i>
    <i r="2">
      <x v="41"/>
    </i>
    <i r="2">
      <x v="44"/>
    </i>
    <i r="2">
      <x v="47"/>
    </i>
    <i r="1">
      <x v="17"/>
      <x v="15"/>
    </i>
    <i r="1">
      <x v="18"/>
      <x v="9"/>
    </i>
    <i>
      <x v="2"/>
      <x v="4"/>
      <x v="43"/>
    </i>
    <i r="1">
      <x v="6"/>
      <x v="39"/>
    </i>
    <i r="1">
      <x v="7"/>
      <x v="7"/>
    </i>
    <i r="2">
      <x v="8"/>
    </i>
    <i r="1">
      <x v="10"/>
      <x v="19"/>
    </i>
    <i r="2">
      <x v="22"/>
    </i>
    <i r="2">
      <x v="25"/>
    </i>
    <i r="2">
      <x v="51"/>
    </i>
    <i r="1">
      <x v="11"/>
      <x v="1"/>
    </i>
    <i r="2">
      <x v="3"/>
    </i>
    <i r="2">
      <x v="23"/>
    </i>
    <i r="2">
      <x v="29"/>
    </i>
    <i r="1">
      <x v="13"/>
      <x v="5"/>
    </i>
    <i r="2">
      <x v="10"/>
    </i>
    <i r="1">
      <x v="15"/>
      <x v="38"/>
    </i>
    <i>
      <x v="3"/>
      <x v="7"/>
      <x v="6"/>
    </i>
    <i r="1">
      <x v="10"/>
      <x v="45"/>
    </i>
    <i r="1">
      <x v="11"/>
      <x v="28"/>
    </i>
    <i r="1">
      <x v="13"/>
      <x v="4"/>
    </i>
    <i r="2">
      <x v="11"/>
    </i>
    <i t="grand">
      <x/>
    </i>
  </rowItems>
  <colFields count="1">
    <field x="-2"/>
  </colFields>
  <colItems count="2">
    <i>
      <x/>
    </i>
    <i i="1">
      <x v="1"/>
    </i>
  </colItems>
  <dataFields count="2">
    <dataField name="PROGRAMADO 2018" fld="28" subtotal="max" baseField="2" baseItem="2"/>
    <dataField name="EJECUTADO 2018" fld="33" subtotal="max" baseField="3" baseItem="0"/>
  </dataFields>
  <formats count="141">
    <format dxfId="367">
      <pivotArea field="3" type="button" dataOnly="0" labelOnly="1" outline="0" axis="axisRow" fieldPosition="0"/>
    </format>
    <format dxfId="366">
      <pivotArea field="4" type="button" dataOnly="0" labelOnly="1" outline="0" axis="axisRow" fieldPosition="1"/>
    </format>
    <format dxfId="365">
      <pivotArea field="2" type="button" dataOnly="0" labelOnly="1" outline="0" axis="axisRow" fieldPosition="2"/>
    </format>
    <format dxfId="364">
      <pivotArea dataOnly="0" labelOnly="1" outline="0" fieldPosition="0">
        <references count="1">
          <reference field="4294967294" count="2">
            <x v="0"/>
            <x v="1"/>
          </reference>
        </references>
      </pivotArea>
    </format>
    <format dxfId="363">
      <pivotArea field="3" type="button" dataOnly="0" labelOnly="1" outline="0" axis="axisRow" fieldPosition="0"/>
    </format>
    <format dxfId="362">
      <pivotArea field="4" type="button" dataOnly="0" labelOnly="1" outline="0" axis="axisRow" fieldPosition="1"/>
    </format>
    <format dxfId="361">
      <pivotArea field="2" type="button" dataOnly="0" labelOnly="1" outline="0" axis="axisRow" fieldPosition="2"/>
    </format>
    <format dxfId="360">
      <pivotArea dataOnly="0" labelOnly="1" outline="0" fieldPosition="0">
        <references count="1">
          <reference field="4294967294" count="2">
            <x v="0"/>
            <x v="1"/>
          </reference>
        </references>
      </pivotArea>
    </format>
    <format dxfId="359">
      <pivotArea field="3" type="button" dataOnly="0" labelOnly="1" outline="0" axis="axisRow" fieldPosition="0"/>
    </format>
    <format dxfId="358">
      <pivotArea field="4" type="button" dataOnly="0" labelOnly="1" outline="0" axis="axisRow" fieldPosition="1"/>
    </format>
    <format dxfId="357">
      <pivotArea field="2" type="button" dataOnly="0" labelOnly="1" outline="0" axis="axisRow" fieldPosition="2"/>
    </format>
    <format dxfId="356">
      <pivotArea dataOnly="0" labelOnly="1" outline="0" fieldPosition="0">
        <references count="1">
          <reference field="4294967294" count="2">
            <x v="0"/>
            <x v="1"/>
          </reference>
        </references>
      </pivotArea>
    </format>
    <format dxfId="355">
      <pivotArea field="3" type="button" dataOnly="0" labelOnly="1" outline="0" axis="axisRow" fieldPosition="0"/>
    </format>
    <format dxfId="354">
      <pivotArea field="4" type="button" dataOnly="0" labelOnly="1" outline="0" axis="axisRow" fieldPosition="1"/>
    </format>
    <format dxfId="353">
      <pivotArea field="2" type="button" dataOnly="0" labelOnly="1" outline="0" axis="axisRow" fieldPosition="2"/>
    </format>
    <format dxfId="352">
      <pivotArea dataOnly="0" labelOnly="1" outline="0" fieldPosition="0">
        <references count="1">
          <reference field="4294967294" count="2">
            <x v="0"/>
            <x v="1"/>
          </reference>
        </references>
      </pivotArea>
    </format>
    <format dxfId="351">
      <pivotArea field="3" type="button" dataOnly="0" labelOnly="1" outline="0" axis="axisRow" fieldPosition="0"/>
    </format>
    <format dxfId="350">
      <pivotArea field="4" type="button" dataOnly="0" labelOnly="1" outline="0" axis="axisRow" fieldPosition="1"/>
    </format>
    <format dxfId="349">
      <pivotArea field="2" type="button" dataOnly="0" labelOnly="1" outline="0" axis="axisRow" fieldPosition="2"/>
    </format>
    <format dxfId="348">
      <pivotArea dataOnly="0" labelOnly="1" outline="0" fieldPosition="0">
        <references count="1">
          <reference field="4294967294" count="2">
            <x v="0"/>
            <x v="1"/>
          </reference>
        </references>
      </pivotArea>
    </format>
    <format dxfId="347">
      <pivotArea field="3" type="button" dataOnly="0" labelOnly="1" outline="0" axis="axisRow" fieldPosition="0"/>
    </format>
    <format dxfId="346">
      <pivotArea field="4" type="button" dataOnly="0" labelOnly="1" outline="0" axis="axisRow" fieldPosition="1"/>
    </format>
    <format dxfId="345">
      <pivotArea field="2" type="button" dataOnly="0" labelOnly="1" outline="0" axis="axisRow" fieldPosition="2"/>
    </format>
    <format dxfId="344">
      <pivotArea dataOnly="0" labelOnly="1" outline="0" fieldPosition="0">
        <references count="1">
          <reference field="4294967294" count="2">
            <x v="0"/>
            <x v="1"/>
          </reference>
        </references>
      </pivotArea>
    </format>
    <format dxfId="343">
      <pivotArea field="3" type="button" dataOnly="0" labelOnly="1" outline="0" axis="axisRow" fieldPosition="0"/>
    </format>
    <format dxfId="342">
      <pivotArea field="4" type="button" dataOnly="0" labelOnly="1" outline="0" axis="axisRow" fieldPosition="1"/>
    </format>
    <format dxfId="341">
      <pivotArea field="2" type="button" dataOnly="0" labelOnly="1" outline="0" axis="axisRow" fieldPosition="2"/>
    </format>
    <format dxfId="340">
      <pivotArea dataOnly="0" labelOnly="1" outline="0" fieldPosition="0">
        <references count="1">
          <reference field="4294967294" count="2">
            <x v="0"/>
            <x v="1"/>
          </reference>
        </references>
      </pivotArea>
    </format>
    <format dxfId="339">
      <pivotArea field="3" type="button" dataOnly="0" labelOnly="1" outline="0" axis="axisRow" fieldPosition="0"/>
    </format>
    <format dxfId="338">
      <pivotArea field="4" type="button" dataOnly="0" labelOnly="1" outline="0" axis="axisRow" fieldPosition="1"/>
    </format>
    <format dxfId="337">
      <pivotArea field="2" type="button" dataOnly="0" labelOnly="1" outline="0" axis="axisRow" fieldPosition="2"/>
    </format>
    <format dxfId="336">
      <pivotArea dataOnly="0" labelOnly="1" outline="0" fieldPosition="0">
        <references count="1">
          <reference field="4294967294" count="2">
            <x v="0"/>
            <x v="1"/>
          </reference>
        </references>
      </pivotArea>
    </format>
    <format dxfId="335">
      <pivotArea dataOnly="0" labelOnly="1" outline="0" fieldPosition="0">
        <references count="1">
          <reference field="4294967294" count="1">
            <x v="0"/>
          </reference>
        </references>
      </pivotArea>
    </format>
    <format dxfId="334">
      <pivotArea dataOnly="0" labelOnly="1" outline="0" fieldPosition="0">
        <references count="1">
          <reference field="4294967294" count="1">
            <x v="1"/>
          </reference>
        </references>
      </pivotArea>
    </format>
    <format dxfId="333">
      <pivotArea field="-2" type="button" dataOnly="0" labelOnly="1" outline="0" axis="axisCol" fieldPosition="0"/>
    </format>
    <format dxfId="332">
      <pivotArea dataOnly="0" labelOnly="1" outline="0" fieldPosition="0">
        <references count="1">
          <reference field="4294967294" count="2">
            <x v="0"/>
            <x v="1"/>
          </reference>
        </references>
      </pivotArea>
    </format>
    <format dxfId="331">
      <pivotArea dataOnly="0" labelOnly="1" outline="0" fieldPosition="0">
        <references count="1">
          <reference field="4294967294" count="2">
            <x v="0"/>
            <x v="1"/>
          </reference>
        </references>
      </pivotArea>
    </format>
    <format dxfId="330">
      <pivotArea dataOnly="0" labelOnly="1" outline="0" fieldPosition="0">
        <references count="1">
          <reference field="4294967294" count="2">
            <x v="0"/>
            <x v="1"/>
          </reference>
        </references>
      </pivotArea>
    </format>
    <format dxfId="329">
      <pivotArea dataOnly="0" labelOnly="1" outline="0" fieldPosition="0">
        <references count="1">
          <reference field="4294967294" count="2">
            <x v="0"/>
            <x v="1"/>
          </reference>
        </references>
      </pivotArea>
    </format>
    <format dxfId="328">
      <pivotArea outline="0" collapsedLevelsAreSubtotals="1" fieldPosition="0"/>
    </format>
    <format dxfId="327">
      <pivotArea field="-2" type="button" dataOnly="0" labelOnly="1" outline="0" axis="axisCol" fieldPosition="0"/>
    </format>
    <format dxfId="326">
      <pivotArea type="topRight" dataOnly="0" labelOnly="1" outline="0" fieldPosition="0"/>
    </format>
    <format dxfId="325">
      <pivotArea dataOnly="0" labelOnly="1" outline="0" fieldPosition="0">
        <references count="1">
          <reference field="4294967294" count="2">
            <x v="0"/>
            <x v="1"/>
          </reference>
        </references>
      </pivotArea>
    </format>
    <format dxfId="324">
      <pivotArea outline="0" collapsedLevelsAreSubtotals="1" fieldPosition="0"/>
    </format>
    <format dxfId="323">
      <pivotArea field="-2" type="button" dataOnly="0" labelOnly="1" outline="0" axis="axisCol" fieldPosition="0"/>
    </format>
    <format dxfId="322">
      <pivotArea type="topRight" dataOnly="0" labelOnly="1" outline="0" fieldPosition="0"/>
    </format>
    <format dxfId="321">
      <pivotArea dataOnly="0" labelOnly="1" outline="0" fieldPosition="0">
        <references count="1">
          <reference field="4294967294" count="2">
            <x v="0"/>
            <x v="1"/>
          </reference>
        </references>
      </pivotArea>
    </format>
    <format dxfId="320">
      <pivotArea dataOnly="0" labelOnly="1" outline="0" fieldPosition="0">
        <references count="2">
          <reference field="3" count="1" selected="0">
            <x v="0"/>
          </reference>
          <reference field="4" count="3">
            <x v="5"/>
            <x v="11"/>
            <x v="13"/>
          </reference>
        </references>
      </pivotArea>
    </format>
    <format dxfId="319">
      <pivotArea dataOnly="0" labelOnly="1" outline="0" fieldPosition="0">
        <references count="2">
          <reference field="3" count="1" selected="0">
            <x v="1"/>
          </reference>
          <reference field="4" count="14">
            <x v="0"/>
            <x v="1"/>
            <x v="2"/>
            <x v="3"/>
            <x v="6"/>
            <x v="7"/>
            <x v="8"/>
            <x v="9"/>
            <x v="11"/>
            <x v="12"/>
            <x v="13"/>
            <x v="14"/>
            <x v="15"/>
            <x v="16"/>
          </reference>
        </references>
      </pivotArea>
    </format>
    <format dxfId="318">
      <pivotArea dataOnly="0" labelOnly="1" outline="0" fieldPosition="0">
        <references count="2">
          <reference field="3" count="1" selected="0">
            <x v="2"/>
          </reference>
          <reference field="4" count="7">
            <x v="4"/>
            <x v="6"/>
            <x v="7"/>
            <x v="10"/>
            <x v="11"/>
            <x v="13"/>
            <x v="15"/>
          </reference>
        </references>
      </pivotArea>
    </format>
    <format dxfId="317">
      <pivotArea dataOnly="0" labelOnly="1" outline="0" fieldPosition="0">
        <references count="2">
          <reference field="3" count="1" selected="0">
            <x v="3"/>
          </reference>
          <reference field="4" count="4">
            <x v="7"/>
            <x v="10"/>
            <x v="11"/>
            <x v="13"/>
          </reference>
        </references>
      </pivotArea>
    </format>
    <format dxfId="316">
      <pivotArea dataOnly="0" labelOnly="1" outline="0" fieldPosition="0">
        <references count="3">
          <reference field="2" count="4">
            <x v="2"/>
            <x v="12"/>
            <x v="14"/>
            <x v="37"/>
          </reference>
          <reference field="3" count="1" selected="0">
            <x v="0"/>
          </reference>
          <reference field="4" count="1" selected="0">
            <x v="5"/>
          </reference>
        </references>
      </pivotArea>
    </format>
    <format dxfId="315">
      <pivotArea dataOnly="0" labelOnly="1" outline="0" fieldPosition="0">
        <references count="3">
          <reference field="2" count="1">
            <x v="20"/>
          </reference>
          <reference field="3" count="1" selected="0">
            <x v="0"/>
          </reference>
          <reference field="4" count="1" selected="0">
            <x v="11"/>
          </reference>
        </references>
      </pivotArea>
    </format>
    <format dxfId="314">
      <pivotArea dataOnly="0" labelOnly="1" outline="0" fieldPosition="0">
        <references count="3">
          <reference field="2" count="1">
            <x v="24"/>
          </reference>
          <reference field="3" count="1" selected="0">
            <x v="0"/>
          </reference>
          <reference field="4" count="1" selected="0">
            <x v="13"/>
          </reference>
        </references>
      </pivotArea>
    </format>
    <format dxfId="313">
      <pivotArea dataOnly="0" labelOnly="1" outline="0" fieldPosition="0">
        <references count="3">
          <reference field="2" count="1">
            <x v="36"/>
          </reference>
          <reference field="3" count="1" selected="0">
            <x v="1"/>
          </reference>
          <reference field="4" count="1" selected="0">
            <x v="0"/>
          </reference>
        </references>
      </pivotArea>
    </format>
    <format dxfId="312">
      <pivotArea dataOnly="0" labelOnly="1" outline="0" fieldPosition="0">
        <references count="3">
          <reference field="2" count="2">
            <x v="32"/>
            <x v="42"/>
          </reference>
          <reference field="3" count="1" selected="0">
            <x v="1"/>
          </reference>
          <reference field="4" count="1" selected="0">
            <x v="1"/>
          </reference>
        </references>
      </pivotArea>
    </format>
    <format dxfId="311">
      <pivotArea dataOnly="0" labelOnly="1" outline="0" fieldPosition="0">
        <references count="3">
          <reference field="2" count="1">
            <x v="49"/>
          </reference>
          <reference field="3" count="1" selected="0">
            <x v="1"/>
          </reference>
          <reference field="4" count="1" selected="0">
            <x v="2"/>
          </reference>
        </references>
      </pivotArea>
    </format>
    <format dxfId="310">
      <pivotArea dataOnly="0" labelOnly="1" outline="0" fieldPosition="0">
        <references count="3">
          <reference field="2" count="1">
            <x v="33"/>
          </reference>
          <reference field="3" count="1" selected="0">
            <x v="1"/>
          </reference>
          <reference field="4" count="1" selected="0">
            <x v="3"/>
          </reference>
        </references>
      </pivotArea>
    </format>
    <format dxfId="309">
      <pivotArea dataOnly="0" labelOnly="1" outline="0" fieldPosition="0">
        <references count="3">
          <reference field="2" count="1">
            <x v="30"/>
          </reference>
          <reference field="3" count="1" selected="0">
            <x v="1"/>
          </reference>
          <reference field="4" count="1" selected="0">
            <x v="6"/>
          </reference>
        </references>
      </pivotArea>
    </format>
    <format dxfId="308">
      <pivotArea dataOnly="0" labelOnly="1" outline="0" fieldPosition="0">
        <references count="3">
          <reference field="2" count="3">
            <x v="13"/>
            <x v="16"/>
            <x v="48"/>
          </reference>
          <reference field="3" count="1" selected="0">
            <x v="1"/>
          </reference>
          <reference field="4" count="1" selected="0">
            <x v="7"/>
          </reference>
        </references>
      </pivotArea>
    </format>
    <format dxfId="307">
      <pivotArea dataOnly="0" labelOnly="1" outline="0" fieldPosition="0">
        <references count="3">
          <reference field="2" count="1">
            <x v="27"/>
          </reference>
          <reference field="3" count="1" selected="0">
            <x v="1"/>
          </reference>
          <reference field="4" count="1" selected="0">
            <x v="8"/>
          </reference>
        </references>
      </pivotArea>
    </format>
    <format dxfId="306">
      <pivotArea dataOnly="0" labelOnly="1" outline="0" fieldPosition="0">
        <references count="3">
          <reference field="2" count="1">
            <x v="46"/>
          </reference>
          <reference field="3" count="1" selected="0">
            <x v="1"/>
          </reference>
          <reference field="4" count="1" selected="0">
            <x v="9"/>
          </reference>
        </references>
      </pivotArea>
    </format>
    <format dxfId="305">
      <pivotArea dataOnly="0" labelOnly="1" outline="0" fieldPosition="0">
        <references count="3">
          <reference field="2" count="3">
            <x v="21"/>
            <x v="34"/>
            <x v="52"/>
          </reference>
          <reference field="3" count="1" selected="0">
            <x v="1"/>
          </reference>
          <reference field="4" count="1" selected="0">
            <x v="11"/>
          </reference>
        </references>
      </pivotArea>
    </format>
    <format dxfId="304">
      <pivotArea dataOnly="0" labelOnly="1" outline="0" fieldPosition="0">
        <references count="3">
          <reference field="2" count="3">
            <x v="0"/>
            <x v="18"/>
            <x v="26"/>
          </reference>
          <reference field="3" count="1" selected="0">
            <x v="1"/>
          </reference>
          <reference field="4" count="1" selected="0">
            <x v="12"/>
          </reference>
        </references>
      </pivotArea>
    </format>
    <format dxfId="303">
      <pivotArea dataOnly="0" labelOnly="1" outline="0" fieldPosition="0">
        <references count="3">
          <reference field="2" count="1">
            <x v="50"/>
          </reference>
          <reference field="3" count="1" selected="0">
            <x v="1"/>
          </reference>
          <reference field="4" count="1" selected="0">
            <x v="13"/>
          </reference>
        </references>
      </pivotArea>
    </format>
    <format dxfId="302">
      <pivotArea dataOnly="0" labelOnly="1" outline="0" fieldPosition="0">
        <references count="3">
          <reference field="2" count="1">
            <x v="35"/>
          </reference>
          <reference field="3" count="1" selected="0">
            <x v="1"/>
          </reference>
          <reference field="4" count="1" selected="0">
            <x v="14"/>
          </reference>
        </references>
      </pivotArea>
    </format>
    <format dxfId="301">
      <pivotArea dataOnly="0" labelOnly="1" outline="0" fieldPosition="0">
        <references count="3">
          <reference field="2" count="6">
            <x v="17"/>
            <x v="31"/>
            <x v="40"/>
            <x v="41"/>
            <x v="44"/>
            <x v="47"/>
          </reference>
          <reference field="3" count="1" selected="0">
            <x v="1"/>
          </reference>
          <reference field="4" count="1" selected="0">
            <x v="15"/>
          </reference>
        </references>
      </pivotArea>
    </format>
    <format dxfId="300">
      <pivotArea dataOnly="0" labelOnly="1" outline="0" fieldPosition="0">
        <references count="3">
          <reference field="2" count="2">
            <x v="9"/>
            <x v="15"/>
          </reference>
          <reference field="3" count="1" selected="0">
            <x v="1"/>
          </reference>
          <reference field="4" count="1" selected="0">
            <x v="16"/>
          </reference>
        </references>
      </pivotArea>
    </format>
    <format dxfId="299">
      <pivotArea dataOnly="0" labelOnly="1" outline="0" fieldPosition="0">
        <references count="3">
          <reference field="2" count="1">
            <x v="43"/>
          </reference>
          <reference field="3" count="1" selected="0">
            <x v="2"/>
          </reference>
          <reference field="4" count="1" selected="0">
            <x v="4"/>
          </reference>
        </references>
      </pivotArea>
    </format>
    <format dxfId="298">
      <pivotArea dataOnly="0" labelOnly="1" outline="0" fieldPosition="0">
        <references count="3">
          <reference field="2" count="1">
            <x v="39"/>
          </reference>
          <reference field="3" count="1" selected="0">
            <x v="2"/>
          </reference>
          <reference field="4" count="1" selected="0">
            <x v="6"/>
          </reference>
        </references>
      </pivotArea>
    </format>
    <format dxfId="297">
      <pivotArea dataOnly="0" labelOnly="1" outline="0" fieldPosition="0">
        <references count="3">
          <reference field="2" count="2">
            <x v="7"/>
            <x v="8"/>
          </reference>
          <reference field="3" count="1" selected="0">
            <x v="2"/>
          </reference>
          <reference field="4" count="1" selected="0">
            <x v="7"/>
          </reference>
        </references>
      </pivotArea>
    </format>
    <format dxfId="296">
      <pivotArea dataOnly="0" labelOnly="1" outline="0" fieldPosition="0">
        <references count="3">
          <reference field="2" count="4">
            <x v="19"/>
            <x v="22"/>
            <x v="25"/>
            <x v="51"/>
          </reference>
          <reference field="3" count="1" selected="0">
            <x v="2"/>
          </reference>
          <reference field="4" count="1" selected="0">
            <x v="10"/>
          </reference>
        </references>
      </pivotArea>
    </format>
    <format dxfId="295">
      <pivotArea dataOnly="0" labelOnly="1" outline="0" fieldPosition="0">
        <references count="3">
          <reference field="2" count="4">
            <x v="1"/>
            <x v="3"/>
            <x v="23"/>
            <x v="29"/>
          </reference>
          <reference field="3" count="1" selected="0">
            <x v="2"/>
          </reference>
          <reference field="4" count="1" selected="0">
            <x v="11"/>
          </reference>
        </references>
      </pivotArea>
    </format>
    <format dxfId="294">
      <pivotArea dataOnly="0" labelOnly="1" outline="0" fieldPosition="0">
        <references count="3">
          <reference field="2" count="2">
            <x v="5"/>
            <x v="10"/>
          </reference>
          <reference field="3" count="1" selected="0">
            <x v="2"/>
          </reference>
          <reference field="4" count="1" selected="0">
            <x v="13"/>
          </reference>
        </references>
      </pivotArea>
    </format>
    <format dxfId="293">
      <pivotArea dataOnly="0" labelOnly="1" outline="0" fieldPosition="0">
        <references count="3">
          <reference field="2" count="1">
            <x v="38"/>
          </reference>
          <reference field="3" count="1" selected="0">
            <x v="2"/>
          </reference>
          <reference field="4" count="1" selected="0">
            <x v="15"/>
          </reference>
        </references>
      </pivotArea>
    </format>
    <format dxfId="292">
      <pivotArea dataOnly="0" labelOnly="1" outline="0" fieldPosition="0">
        <references count="3">
          <reference field="2" count="1">
            <x v="6"/>
          </reference>
          <reference field="3" count="1" selected="0">
            <x v="3"/>
          </reference>
          <reference field="4" count="1" selected="0">
            <x v="7"/>
          </reference>
        </references>
      </pivotArea>
    </format>
    <format dxfId="291">
      <pivotArea dataOnly="0" labelOnly="1" outline="0" fieldPosition="0">
        <references count="3">
          <reference field="2" count="1">
            <x v="45"/>
          </reference>
          <reference field="3" count="1" selected="0">
            <x v="3"/>
          </reference>
          <reference field="4" count="1" selected="0">
            <x v="10"/>
          </reference>
        </references>
      </pivotArea>
    </format>
    <format dxfId="290">
      <pivotArea dataOnly="0" labelOnly="1" outline="0" fieldPosition="0">
        <references count="3">
          <reference field="2" count="1">
            <x v="28"/>
          </reference>
          <reference field="3" count="1" selected="0">
            <x v="3"/>
          </reference>
          <reference field="4" count="1" selected="0">
            <x v="11"/>
          </reference>
        </references>
      </pivotArea>
    </format>
    <format dxfId="289">
      <pivotArea dataOnly="0" labelOnly="1" outline="0" fieldPosition="0">
        <references count="3">
          <reference field="2" count="2">
            <x v="4"/>
            <x v="11"/>
          </reference>
          <reference field="3" count="1" selected="0">
            <x v="3"/>
          </reference>
          <reference field="4" count="1" selected="0">
            <x v="13"/>
          </reference>
        </references>
      </pivotArea>
    </format>
    <format dxfId="288">
      <pivotArea dataOnly="0" labelOnly="1" outline="0" fieldPosition="0">
        <references count="2">
          <reference field="3" count="1" selected="0">
            <x v="0"/>
          </reference>
          <reference field="4" count="3">
            <x v="5"/>
            <x v="11"/>
            <x v="13"/>
          </reference>
        </references>
      </pivotArea>
    </format>
    <format dxfId="287">
      <pivotArea dataOnly="0" labelOnly="1" outline="0" fieldPosition="0">
        <references count="2">
          <reference field="3" count="1" selected="0">
            <x v="1"/>
          </reference>
          <reference field="4" count="14">
            <x v="0"/>
            <x v="1"/>
            <x v="2"/>
            <x v="3"/>
            <x v="6"/>
            <x v="7"/>
            <x v="8"/>
            <x v="9"/>
            <x v="11"/>
            <x v="12"/>
            <x v="13"/>
            <x v="14"/>
            <x v="15"/>
            <x v="16"/>
          </reference>
        </references>
      </pivotArea>
    </format>
    <format dxfId="286">
      <pivotArea dataOnly="0" labelOnly="1" outline="0" fieldPosition="0">
        <references count="2">
          <reference field="3" count="1" selected="0">
            <x v="2"/>
          </reference>
          <reference field="4" count="7">
            <x v="4"/>
            <x v="6"/>
            <x v="7"/>
            <x v="10"/>
            <x v="11"/>
            <x v="13"/>
            <x v="15"/>
          </reference>
        </references>
      </pivotArea>
    </format>
    <format dxfId="285">
      <pivotArea dataOnly="0" labelOnly="1" outline="0" fieldPosition="0">
        <references count="2">
          <reference field="3" count="1" selected="0">
            <x v="3"/>
          </reference>
          <reference field="4" count="4">
            <x v="7"/>
            <x v="10"/>
            <x v="11"/>
            <x v="13"/>
          </reference>
        </references>
      </pivotArea>
    </format>
    <format dxfId="284">
      <pivotArea dataOnly="0" labelOnly="1" outline="0" fieldPosition="0">
        <references count="3">
          <reference field="2" count="4">
            <x v="2"/>
            <x v="12"/>
            <x v="14"/>
            <x v="37"/>
          </reference>
          <reference field="3" count="1" selected="0">
            <x v="0"/>
          </reference>
          <reference field="4" count="1" selected="0">
            <x v="5"/>
          </reference>
        </references>
      </pivotArea>
    </format>
    <format dxfId="283">
      <pivotArea dataOnly="0" labelOnly="1" outline="0" fieldPosition="0">
        <references count="3">
          <reference field="2" count="1">
            <x v="20"/>
          </reference>
          <reference field="3" count="1" selected="0">
            <x v="0"/>
          </reference>
          <reference field="4" count="1" selected="0">
            <x v="11"/>
          </reference>
        </references>
      </pivotArea>
    </format>
    <format dxfId="282">
      <pivotArea dataOnly="0" labelOnly="1" outline="0" fieldPosition="0">
        <references count="3">
          <reference field="2" count="1">
            <x v="24"/>
          </reference>
          <reference field="3" count="1" selected="0">
            <x v="0"/>
          </reference>
          <reference field="4" count="1" selected="0">
            <x v="13"/>
          </reference>
        </references>
      </pivotArea>
    </format>
    <format dxfId="281">
      <pivotArea dataOnly="0" labelOnly="1" outline="0" fieldPosition="0">
        <references count="3">
          <reference field="2" count="1">
            <x v="36"/>
          </reference>
          <reference field="3" count="1" selected="0">
            <x v="1"/>
          </reference>
          <reference field="4" count="1" selected="0">
            <x v="0"/>
          </reference>
        </references>
      </pivotArea>
    </format>
    <format dxfId="280">
      <pivotArea dataOnly="0" labelOnly="1" outline="0" fieldPosition="0">
        <references count="3">
          <reference field="2" count="2">
            <x v="32"/>
            <x v="42"/>
          </reference>
          <reference field="3" count="1" selected="0">
            <x v="1"/>
          </reference>
          <reference field="4" count="1" selected="0">
            <x v="1"/>
          </reference>
        </references>
      </pivotArea>
    </format>
    <format dxfId="279">
      <pivotArea dataOnly="0" labelOnly="1" outline="0" fieldPosition="0">
        <references count="3">
          <reference field="2" count="1">
            <x v="49"/>
          </reference>
          <reference field="3" count="1" selected="0">
            <x v="1"/>
          </reference>
          <reference field="4" count="1" selected="0">
            <x v="2"/>
          </reference>
        </references>
      </pivotArea>
    </format>
    <format dxfId="278">
      <pivotArea dataOnly="0" labelOnly="1" outline="0" fieldPosition="0">
        <references count="3">
          <reference field="2" count="1">
            <x v="33"/>
          </reference>
          <reference field="3" count="1" selected="0">
            <x v="1"/>
          </reference>
          <reference field="4" count="1" selected="0">
            <x v="3"/>
          </reference>
        </references>
      </pivotArea>
    </format>
    <format dxfId="277">
      <pivotArea dataOnly="0" labelOnly="1" outline="0" fieldPosition="0">
        <references count="3">
          <reference field="2" count="1">
            <x v="30"/>
          </reference>
          <reference field="3" count="1" selected="0">
            <x v="1"/>
          </reference>
          <reference field="4" count="1" selected="0">
            <x v="6"/>
          </reference>
        </references>
      </pivotArea>
    </format>
    <format dxfId="276">
      <pivotArea dataOnly="0" labelOnly="1" outline="0" fieldPosition="0">
        <references count="3">
          <reference field="2" count="3">
            <x v="13"/>
            <x v="16"/>
            <x v="48"/>
          </reference>
          <reference field="3" count="1" selected="0">
            <x v="1"/>
          </reference>
          <reference field="4" count="1" selected="0">
            <x v="7"/>
          </reference>
        </references>
      </pivotArea>
    </format>
    <format dxfId="275">
      <pivotArea dataOnly="0" labelOnly="1" outline="0" fieldPosition="0">
        <references count="3">
          <reference field="2" count="1">
            <x v="27"/>
          </reference>
          <reference field="3" count="1" selected="0">
            <x v="1"/>
          </reference>
          <reference field="4" count="1" selected="0">
            <x v="8"/>
          </reference>
        </references>
      </pivotArea>
    </format>
    <format dxfId="274">
      <pivotArea dataOnly="0" labelOnly="1" outline="0" fieldPosition="0">
        <references count="3">
          <reference field="2" count="1">
            <x v="46"/>
          </reference>
          <reference field="3" count="1" selected="0">
            <x v="1"/>
          </reference>
          <reference field="4" count="1" selected="0">
            <x v="9"/>
          </reference>
        </references>
      </pivotArea>
    </format>
    <format dxfId="273">
      <pivotArea dataOnly="0" labelOnly="1" outline="0" fieldPosition="0">
        <references count="3">
          <reference field="2" count="3">
            <x v="21"/>
            <x v="34"/>
            <x v="52"/>
          </reference>
          <reference field="3" count="1" selected="0">
            <x v="1"/>
          </reference>
          <reference field="4" count="1" selected="0">
            <x v="11"/>
          </reference>
        </references>
      </pivotArea>
    </format>
    <format dxfId="272">
      <pivotArea dataOnly="0" labelOnly="1" outline="0" fieldPosition="0">
        <references count="3">
          <reference field="2" count="3">
            <x v="0"/>
            <x v="18"/>
            <x v="26"/>
          </reference>
          <reference field="3" count="1" selected="0">
            <x v="1"/>
          </reference>
          <reference field="4" count="1" selected="0">
            <x v="12"/>
          </reference>
        </references>
      </pivotArea>
    </format>
    <format dxfId="271">
      <pivotArea dataOnly="0" labelOnly="1" outline="0" fieldPosition="0">
        <references count="3">
          <reference field="2" count="1">
            <x v="50"/>
          </reference>
          <reference field="3" count="1" selected="0">
            <x v="1"/>
          </reference>
          <reference field="4" count="1" selected="0">
            <x v="13"/>
          </reference>
        </references>
      </pivotArea>
    </format>
    <format dxfId="270">
      <pivotArea dataOnly="0" labelOnly="1" outline="0" fieldPosition="0">
        <references count="3">
          <reference field="2" count="1">
            <x v="35"/>
          </reference>
          <reference field="3" count="1" selected="0">
            <x v="1"/>
          </reference>
          <reference field="4" count="1" selected="0">
            <x v="14"/>
          </reference>
        </references>
      </pivotArea>
    </format>
    <format dxfId="269">
      <pivotArea dataOnly="0" labelOnly="1" outline="0" fieldPosition="0">
        <references count="3">
          <reference field="2" count="6">
            <x v="17"/>
            <x v="31"/>
            <x v="40"/>
            <x v="41"/>
            <x v="44"/>
            <x v="47"/>
          </reference>
          <reference field="3" count="1" selected="0">
            <x v="1"/>
          </reference>
          <reference field="4" count="1" selected="0">
            <x v="15"/>
          </reference>
        </references>
      </pivotArea>
    </format>
    <format dxfId="268">
      <pivotArea dataOnly="0" labelOnly="1" outline="0" fieldPosition="0">
        <references count="3">
          <reference field="2" count="2">
            <x v="9"/>
            <x v="15"/>
          </reference>
          <reference field="3" count="1" selected="0">
            <x v="1"/>
          </reference>
          <reference field="4" count="1" selected="0">
            <x v="16"/>
          </reference>
        </references>
      </pivotArea>
    </format>
    <format dxfId="267">
      <pivotArea dataOnly="0" labelOnly="1" outline="0" fieldPosition="0">
        <references count="3">
          <reference field="2" count="1">
            <x v="43"/>
          </reference>
          <reference field="3" count="1" selected="0">
            <x v="2"/>
          </reference>
          <reference field="4" count="1" selected="0">
            <x v="4"/>
          </reference>
        </references>
      </pivotArea>
    </format>
    <format dxfId="266">
      <pivotArea dataOnly="0" labelOnly="1" outline="0" fieldPosition="0">
        <references count="3">
          <reference field="2" count="1">
            <x v="39"/>
          </reference>
          <reference field="3" count="1" selected="0">
            <x v="2"/>
          </reference>
          <reference field="4" count="1" selected="0">
            <x v="6"/>
          </reference>
        </references>
      </pivotArea>
    </format>
    <format dxfId="265">
      <pivotArea dataOnly="0" labelOnly="1" outline="0" fieldPosition="0">
        <references count="3">
          <reference field="2" count="2">
            <x v="7"/>
            <x v="8"/>
          </reference>
          <reference field="3" count="1" selected="0">
            <x v="2"/>
          </reference>
          <reference field="4" count="1" selected="0">
            <x v="7"/>
          </reference>
        </references>
      </pivotArea>
    </format>
    <format dxfId="264">
      <pivotArea dataOnly="0" labelOnly="1" outline="0" fieldPosition="0">
        <references count="3">
          <reference field="2" count="4">
            <x v="19"/>
            <x v="22"/>
            <x v="25"/>
            <x v="51"/>
          </reference>
          <reference field="3" count="1" selected="0">
            <x v="2"/>
          </reference>
          <reference field="4" count="1" selected="0">
            <x v="10"/>
          </reference>
        </references>
      </pivotArea>
    </format>
    <format dxfId="263">
      <pivotArea dataOnly="0" labelOnly="1" outline="0" fieldPosition="0">
        <references count="3">
          <reference field="2" count="4">
            <x v="1"/>
            <x v="3"/>
            <x v="23"/>
            <x v="29"/>
          </reference>
          <reference field="3" count="1" selected="0">
            <x v="2"/>
          </reference>
          <reference field="4" count="1" selected="0">
            <x v="11"/>
          </reference>
        </references>
      </pivotArea>
    </format>
    <format dxfId="262">
      <pivotArea dataOnly="0" labelOnly="1" outline="0" fieldPosition="0">
        <references count="3">
          <reference field="2" count="2">
            <x v="5"/>
            <x v="10"/>
          </reference>
          <reference field="3" count="1" selected="0">
            <x v="2"/>
          </reference>
          <reference field="4" count="1" selected="0">
            <x v="13"/>
          </reference>
        </references>
      </pivotArea>
    </format>
    <format dxfId="261">
      <pivotArea dataOnly="0" labelOnly="1" outline="0" fieldPosition="0">
        <references count="3">
          <reference field="2" count="1">
            <x v="38"/>
          </reference>
          <reference field="3" count="1" selected="0">
            <x v="2"/>
          </reference>
          <reference field="4" count="1" selected="0">
            <x v="15"/>
          </reference>
        </references>
      </pivotArea>
    </format>
    <format dxfId="260">
      <pivotArea dataOnly="0" labelOnly="1" outline="0" fieldPosition="0">
        <references count="3">
          <reference field="2" count="1">
            <x v="6"/>
          </reference>
          <reference field="3" count="1" selected="0">
            <x v="3"/>
          </reference>
          <reference field="4" count="1" selected="0">
            <x v="7"/>
          </reference>
        </references>
      </pivotArea>
    </format>
    <format dxfId="259">
      <pivotArea dataOnly="0" labelOnly="1" outline="0" fieldPosition="0">
        <references count="3">
          <reference field="2" count="1">
            <x v="45"/>
          </reference>
          <reference field="3" count="1" selected="0">
            <x v="3"/>
          </reference>
          <reference field="4" count="1" selected="0">
            <x v="10"/>
          </reference>
        </references>
      </pivotArea>
    </format>
    <format dxfId="258">
      <pivotArea dataOnly="0" labelOnly="1" outline="0" fieldPosition="0">
        <references count="3">
          <reference field="2" count="1">
            <x v="28"/>
          </reference>
          <reference field="3" count="1" selected="0">
            <x v="3"/>
          </reference>
          <reference field="4" count="1" selected="0">
            <x v="11"/>
          </reference>
        </references>
      </pivotArea>
    </format>
    <format dxfId="257">
      <pivotArea dataOnly="0" labelOnly="1" outline="0" fieldPosition="0">
        <references count="3">
          <reference field="2" count="2">
            <x v="4"/>
            <x v="11"/>
          </reference>
          <reference field="3" count="1" selected="0">
            <x v="3"/>
          </reference>
          <reference field="4" count="1" selected="0">
            <x v="13"/>
          </reference>
        </references>
      </pivotArea>
    </format>
    <format dxfId="256">
      <pivotArea dataOnly="0" labelOnly="1" outline="0" fieldPosition="0">
        <references count="1">
          <reference field="3" count="0"/>
        </references>
      </pivotArea>
    </format>
    <format dxfId="255">
      <pivotArea dataOnly="0" labelOnly="1" outline="0" fieldPosition="0">
        <references count="1">
          <reference field="3" count="0"/>
        </references>
      </pivotArea>
    </format>
    <format dxfId="254">
      <pivotArea dataOnly="0" labelOnly="1" outline="0" fieldPosition="0">
        <references count="1">
          <reference field="3" count="0"/>
        </references>
      </pivotArea>
    </format>
    <format dxfId="253">
      <pivotArea dataOnly="0" labelOnly="1" outline="0" fieldPosition="0">
        <references count="1">
          <reference field="3" count="0"/>
        </references>
      </pivotArea>
    </format>
    <format dxfId="252">
      <pivotArea dataOnly="0" labelOnly="1" outline="0" fieldPosition="0">
        <references count="1">
          <reference field="3" count="0"/>
        </references>
      </pivotArea>
    </format>
    <format dxfId="251">
      <pivotArea dataOnly="0" labelOnly="1" outline="0" fieldPosition="0">
        <references count="1">
          <reference field="3" count="0"/>
        </references>
      </pivotArea>
    </format>
    <format dxfId="250">
      <pivotArea dataOnly="0" labelOnly="1" outline="0" fieldPosition="0">
        <references count="1">
          <reference field="3" count="0"/>
        </references>
      </pivotArea>
    </format>
    <format dxfId="249">
      <pivotArea outline="0" collapsedLevelsAreSubtotals="1" fieldPosition="0">
        <references count="3">
          <reference field="2" count="3" selected="0">
            <x v="12"/>
            <x v="14"/>
            <x v="37"/>
          </reference>
          <reference field="3" count="1" selected="0">
            <x v="0"/>
          </reference>
          <reference field="4" count="1" selected="0">
            <x v="5"/>
          </reference>
        </references>
      </pivotArea>
    </format>
    <format dxfId="248">
      <pivotArea outline="0" collapsedLevelsAreSubtotals="1" fieldPosition="0">
        <references count="3">
          <reference field="2" count="2" selected="0">
            <x v="20"/>
            <x v="24"/>
          </reference>
          <reference field="3" count="1" selected="0">
            <x v="0"/>
          </reference>
          <reference field="4" count="2" selected="0">
            <x v="11"/>
            <x v="13"/>
          </reference>
        </references>
      </pivotArea>
    </format>
    <format dxfId="247">
      <pivotArea outline="0" collapsedLevelsAreSubtotals="1" fieldPosition="0">
        <references count="3">
          <reference field="2" count="6" selected="0">
            <x v="30"/>
            <x v="32"/>
            <x v="33"/>
            <x v="36"/>
            <x v="42"/>
            <x v="49"/>
          </reference>
          <reference field="3" count="1" selected="0">
            <x v="1"/>
          </reference>
          <reference field="4" count="5" selected="0">
            <x v="0"/>
            <x v="1"/>
            <x v="2"/>
            <x v="3"/>
            <x v="6"/>
          </reference>
        </references>
      </pivotArea>
    </format>
    <format dxfId="246">
      <pivotArea outline="0" collapsedLevelsAreSubtotals="1" fieldPosition="0">
        <references count="3">
          <reference field="2" count="2" selected="0">
            <x v="13"/>
            <x v="16"/>
          </reference>
          <reference field="3" count="1" selected="0">
            <x v="1"/>
          </reference>
          <reference field="4" count="1" selected="0">
            <x v="7"/>
          </reference>
        </references>
      </pivotArea>
    </format>
    <format dxfId="245">
      <pivotArea outline="0" collapsedLevelsAreSubtotals="1" fieldPosition="0">
        <references count="3">
          <reference field="2" count="2" selected="0">
            <x v="27"/>
            <x v="46"/>
          </reference>
          <reference field="3" count="1" selected="0">
            <x v="1"/>
          </reference>
          <reference field="4" count="2" selected="0">
            <x v="8"/>
            <x v="9"/>
          </reference>
        </references>
      </pivotArea>
    </format>
    <format dxfId="244">
      <pivotArea outline="0" collapsedLevelsAreSubtotals="1" fieldPosition="0">
        <references count="3">
          <reference field="2" count="2" selected="0">
            <x v="21"/>
            <x v="34"/>
          </reference>
          <reference field="3" count="1" selected="0">
            <x v="1"/>
          </reference>
          <reference field="4" count="1" selected="0">
            <x v="11"/>
          </reference>
        </references>
      </pivotArea>
    </format>
    <format dxfId="243">
      <pivotArea outline="0" collapsedLevelsAreSubtotals="1" fieldPosition="0">
        <references count="3">
          <reference field="2" count="2" selected="0">
            <x v="18"/>
            <x v="26"/>
          </reference>
          <reference field="3" count="1" selected="0">
            <x v="1"/>
          </reference>
          <reference field="4" count="1" selected="0">
            <x v="12"/>
          </reference>
        </references>
      </pivotArea>
    </format>
    <format dxfId="242">
      <pivotArea outline="0" collapsedLevelsAreSubtotals="1" fieldPosition="0">
        <references count="3">
          <reference field="2" count="2" selected="0">
            <x v="35"/>
            <x v="50"/>
          </reference>
          <reference field="3" count="1" selected="0">
            <x v="1"/>
          </reference>
          <reference field="4" count="2" selected="0">
            <x v="13"/>
            <x v="14"/>
          </reference>
        </references>
      </pivotArea>
    </format>
    <format dxfId="241">
      <pivotArea outline="0" collapsedLevelsAreSubtotals="1" fieldPosition="0">
        <references count="3">
          <reference field="2" count="1" selected="0">
            <x v="17"/>
          </reference>
          <reference field="3" count="1" selected="0">
            <x v="1"/>
          </reference>
          <reference field="4" count="1" selected="0">
            <x v="15"/>
          </reference>
        </references>
      </pivotArea>
    </format>
    <format dxfId="240">
      <pivotArea outline="0" collapsedLevelsAreSubtotals="1" fieldPosition="0">
        <references count="3">
          <reference field="2" count="4" selected="0">
            <x v="40"/>
            <x v="41"/>
            <x v="44"/>
            <x v="47"/>
          </reference>
          <reference field="3" count="1" selected="0">
            <x v="1"/>
          </reference>
          <reference field="4" count="1" selected="0">
            <x v="15"/>
          </reference>
        </references>
      </pivotArea>
    </format>
    <format dxfId="239">
      <pivotArea outline="0" collapsedLevelsAreSubtotals="1" fieldPosition="0">
        <references count="3">
          <reference field="2" count="2" selected="0">
            <x v="9"/>
            <x v="15"/>
          </reference>
          <reference field="3" count="1" selected="0">
            <x v="1"/>
          </reference>
          <reference field="4" count="1" selected="0">
            <x v="16"/>
          </reference>
        </references>
      </pivotArea>
    </format>
    <format dxfId="238">
      <pivotArea outline="0" collapsedLevelsAreSubtotals="1" fieldPosition="0">
        <references count="3">
          <reference field="2" count="2" selected="0">
            <x v="39"/>
            <x v="43"/>
          </reference>
          <reference field="3" count="1" selected="0">
            <x v="2"/>
          </reference>
          <reference field="4" count="2" selected="0">
            <x v="4"/>
            <x v="6"/>
          </reference>
        </references>
      </pivotArea>
    </format>
    <format dxfId="237">
      <pivotArea outline="0" collapsedLevelsAreSubtotals="1" fieldPosition="0">
        <references count="3">
          <reference field="2" count="1" selected="0">
            <x v="7"/>
          </reference>
          <reference field="3" count="1" selected="0">
            <x v="2"/>
          </reference>
          <reference field="4" count="1" selected="0">
            <x v="7"/>
          </reference>
        </references>
      </pivotArea>
    </format>
    <format dxfId="236">
      <pivotArea outline="0" collapsedLevelsAreSubtotals="1" fieldPosition="0">
        <references count="3">
          <reference field="2" count="3" selected="0">
            <x v="22"/>
            <x v="25"/>
            <x v="51"/>
          </reference>
          <reference field="3" count="1" selected="0">
            <x v="2"/>
          </reference>
          <reference field="4" count="1" selected="0">
            <x v="10"/>
          </reference>
        </references>
      </pivotArea>
    </format>
    <format dxfId="235">
      <pivotArea outline="0" collapsedLevelsAreSubtotals="1" fieldPosition="0">
        <references count="3">
          <reference field="2" count="3" selected="0">
            <x v="5"/>
            <x v="10"/>
            <x v="38"/>
          </reference>
          <reference field="3" count="1" selected="0">
            <x v="2"/>
          </reference>
          <reference field="4" count="2" selected="0">
            <x v="13"/>
            <x v="15"/>
          </reference>
        </references>
      </pivotArea>
    </format>
    <format dxfId="234">
      <pivotArea outline="0" collapsedLevelsAreSubtotals="1" fieldPosition="0">
        <references count="3">
          <reference field="2" count="2" selected="0">
            <x v="28"/>
            <x v="45"/>
          </reference>
          <reference field="3" count="1" selected="0">
            <x v="3"/>
          </reference>
          <reference field="4" count="2" selected="0">
            <x v="10"/>
            <x v="11"/>
          </reference>
        </references>
      </pivotArea>
    </format>
    <format dxfId="233">
      <pivotArea outline="0" collapsedLevelsAreSubtotals="1" fieldPosition="0">
        <references count="4">
          <reference field="4294967294" count="1" selected="0">
            <x v="0"/>
          </reference>
          <reference field="2" count="1" selected="0">
            <x v="7"/>
          </reference>
          <reference field="3" count="1" selected="0">
            <x v="2"/>
          </reference>
          <reference field="4" count="1" selected="0">
            <x v="7"/>
          </reference>
        </references>
      </pivotArea>
    </format>
    <format dxfId="232">
      <pivotArea outline="0" collapsedLevelsAreSubtotals="1" fieldPosition="0">
        <references count="4">
          <reference field="4294967294" count="1" selected="0">
            <x v="0"/>
          </reference>
          <reference field="2" count="1" selected="0">
            <x v="7"/>
          </reference>
          <reference field="3" count="1" selected="0">
            <x v="2"/>
          </reference>
          <reference field="4" count="1" selected="0">
            <x v="7"/>
          </reference>
        </references>
      </pivotArea>
    </format>
    <format dxfId="231">
      <pivotArea outline="0" collapsedLevelsAreSubtotals="1" fieldPosition="0">
        <references count="4">
          <reference field="4294967294" count="1" selected="0">
            <x v="1"/>
          </reference>
          <reference field="2" count="1" selected="0">
            <x v="7"/>
          </reference>
          <reference field="3" count="1" selected="0">
            <x v="2"/>
          </reference>
          <reference field="4" count="1" selected="0">
            <x v="7"/>
          </reference>
        </references>
      </pivotArea>
    </format>
    <format dxfId="230">
      <pivotArea outline="0" collapsedLevelsAreSubtotals="1" fieldPosition="0">
        <references count="3">
          <reference field="2" count="1" selected="0">
            <x v="7"/>
          </reference>
          <reference field="3" count="1" selected="0">
            <x v="2"/>
          </reference>
          <reference field="4" count="1" selected="0">
            <x v="7"/>
          </reference>
        </references>
      </pivotArea>
    </format>
    <format dxfId="229">
      <pivotArea outline="0" collapsedLevelsAreSubtotals="1" fieldPosition="0">
        <references count="3">
          <reference field="2" count="1" selected="0">
            <x v="7"/>
          </reference>
          <reference field="3" count="1" selected="0">
            <x v="2"/>
          </reference>
          <reference field="4" count="1" selected="0">
            <x v="7"/>
          </reference>
        </references>
      </pivotArea>
    </format>
    <format dxfId="228">
      <pivotArea outline="0" collapsedLevelsAreSubtotals="1" fieldPosition="0">
        <references count="3">
          <reference field="2" count="1" selected="0">
            <x v="7"/>
          </reference>
          <reference field="3" count="1" selected="0">
            <x v="2"/>
          </reference>
          <reference field="4" count="1" selected="0">
            <x v="7"/>
          </reference>
        </references>
      </pivotArea>
    </format>
    <format dxfId="227">
      <pivotArea outline="0" collapsedLevelsAreSubtotals="1" fieldPosition="0">
        <references count="4">
          <reference field="4294967294" count="1" selected="0">
            <x v="0"/>
          </reference>
          <reference field="2" count="1" selected="0">
            <x v="7"/>
          </reference>
          <reference field="3" count="1" selected="0">
            <x v="2"/>
          </reference>
          <reference field="4" count="1" selected="0">
            <x v="7"/>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Dinámica1" cacheId="17" applyNumberFormats="0" applyBorderFormats="0" applyFontFormats="0" applyPatternFormats="0" applyAlignmentFormats="0" applyWidthHeightFormats="1" dataCaption="Valores" showMissing="0" updatedVersion="6" minRefreshableVersion="3" rowGrandTotals="0" colGrandTotals="0" itemPrintTitles="1" createdVersion="6" indent="0" compact="0" compactData="0" gridDropZones="1" multipleFieldFilters="0">
  <location ref="A2:L64" firstHeaderRow="1" firstDataRow="2" firstDataCol="7"/>
  <pivotFields count="60">
    <pivotField compact="0" outline="0" showAll="0"/>
    <pivotField axis="axisRow" compact="0" outline="0" showAll="0" defaultSubtotal="0">
      <items count="80">
        <item x="0"/>
        <item x="1"/>
        <item x="2"/>
        <item x="3"/>
        <item x="4"/>
        <item x="5"/>
        <item x="6"/>
        <item x="7"/>
        <item x="8"/>
        <item m="1" x="63"/>
        <item x="10"/>
        <item x="11"/>
        <item m="1" x="58"/>
        <item x="12"/>
        <item m="1" x="65"/>
        <item m="1" x="57"/>
        <item m="1" x="61"/>
        <item x="22"/>
        <item m="1" x="78"/>
        <item x="14"/>
        <item x="21"/>
        <item x="17"/>
        <item x="20"/>
        <item x="23"/>
        <item x="24"/>
        <item m="1" x="70"/>
        <item x="26"/>
        <item m="1" x="73"/>
        <item x="28"/>
        <item m="1" x="75"/>
        <item x="30"/>
        <item m="1" x="66"/>
        <item x="32"/>
        <item m="1" x="60"/>
        <item x="34"/>
        <item m="1" x="79"/>
        <item x="37"/>
        <item m="1" x="67"/>
        <item x="39"/>
        <item m="1" x="76"/>
        <item x="46"/>
        <item x="50"/>
        <item x="38"/>
        <item x="15"/>
        <item x="48"/>
        <item x="19"/>
        <item m="1" x="74"/>
        <item x="42"/>
        <item m="1" x="59"/>
        <item m="1" x="72"/>
        <item m="1" x="71"/>
        <item x="55"/>
        <item m="1" x="56"/>
        <item m="1" x="68"/>
        <item m="1" x="64"/>
        <item m="1" x="62"/>
        <item x="9"/>
        <item x="13"/>
        <item x="16"/>
        <item x="18"/>
        <item x="25"/>
        <item x="27"/>
        <item x="29"/>
        <item x="31"/>
        <item x="33"/>
        <item x="35"/>
        <item x="36"/>
        <item m="1" x="77"/>
        <item x="43"/>
        <item x="45"/>
        <item x="47"/>
        <item x="49"/>
        <item x="51"/>
        <item x="52"/>
        <item x="53"/>
        <item x="54"/>
        <item m="1" x="69"/>
        <item x="41"/>
        <item x="44"/>
        <item x="40"/>
      </items>
    </pivotField>
    <pivotField axis="axisRow" compact="0" outline="0" showAll="0">
      <items count="8">
        <item x="2"/>
        <item x="0"/>
        <item m="1" x="5"/>
        <item x="1"/>
        <item x="3"/>
        <item m="1" x="6"/>
        <item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pivotField axis="axisRow" compact="0" outline="0" showAll="0" defaultSubtotal="0">
      <items count="16">
        <item x="6"/>
        <item x="13"/>
        <item x="12"/>
        <item x="2"/>
        <item x="14"/>
        <item m="1" x="15"/>
        <item x="5"/>
        <item x="11"/>
        <item x="9"/>
        <item x="1"/>
        <item x="3"/>
        <item x="0"/>
        <item x="4"/>
        <item x="8"/>
        <item x="10"/>
        <item x="7"/>
      </items>
    </pivotField>
    <pivotField axis="axisRow" compact="0" outline="0" showAll="0" defaultSubtotal="0">
      <items count="45">
        <item m="1" x="27"/>
        <item x="26"/>
        <item m="1" x="43"/>
        <item m="1" x="40"/>
        <item x="19"/>
        <item x="9"/>
        <item x="10"/>
        <item m="1" x="39"/>
        <item m="1" x="35"/>
        <item x="20"/>
        <item x="11"/>
        <item m="1" x="30"/>
        <item m="1" x="44"/>
        <item m="1" x="31"/>
        <item m="1" x="28"/>
        <item m="1" x="42"/>
        <item m="1" x="37"/>
        <item x="8"/>
        <item x="6"/>
        <item x="1"/>
        <item m="1" x="33"/>
        <item x="21"/>
        <item m="1" x="41"/>
        <item m="1" x="36"/>
        <item x="16"/>
        <item x="15"/>
        <item x="2"/>
        <item x="12"/>
        <item x="17"/>
        <item x="0"/>
        <item x="3"/>
        <item x="4"/>
        <item x="5"/>
        <item x="7"/>
        <item x="13"/>
        <item x="14"/>
        <item x="18"/>
        <item m="1" x="34"/>
        <item x="22"/>
        <item x="23"/>
        <item m="1" x="29"/>
        <item m="1" x="38"/>
        <item m="1" x="32"/>
        <item x="24"/>
        <item x="25"/>
      </items>
    </pivotField>
    <pivotField axis="axisRow" compact="0" outline="0" showAll="0" defaultSubtotal="0">
      <items count="63">
        <item x="5"/>
        <item x="17"/>
        <item x="6"/>
        <item x="9"/>
        <item x="25"/>
        <item x="20"/>
        <item m="1" x="46"/>
        <item x="2"/>
        <item m="1" x="52"/>
        <item m="1" x="55"/>
        <item m="1" x="58"/>
        <item m="1" x="47"/>
        <item m="1" x="48"/>
        <item m="1" x="45"/>
        <item m="1" x="62"/>
        <item x="23"/>
        <item x="14"/>
        <item m="1" x="41"/>
        <item x="18"/>
        <item x="21"/>
        <item m="1" x="53"/>
        <item m="1" x="54"/>
        <item m="1" x="49"/>
        <item m="1" x="59"/>
        <item m="1" x="61"/>
        <item m="1" x="40"/>
        <item m="1" x="57"/>
        <item m="1" x="60"/>
        <item m="1" x="39"/>
        <item x="16"/>
        <item m="1" x="44"/>
        <item m="1" x="38"/>
        <item x="31"/>
        <item m="1" x="43"/>
        <item m="1" x="36"/>
        <item m="1" x="51"/>
        <item m="1" x="42"/>
        <item m="1" x="35"/>
        <item m="1" x="33"/>
        <item m="1" x="34"/>
        <item m="1" x="37"/>
        <item m="1" x="50"/>
        <item x="27"/>
        <item x="28"/>
        <item x="11"/>
        <item x="12"/>
        <item x="7"/>
        <item x="32"/>
        <item x="15"/>
        <item x="19"/>
        <item x="0"/>
        <item x="1"/>
        <item x="3"/>
        <item x="4"/>
        <item x="8"/>
        <item x="29"/>
        <item m="1" x="56"/>
        <item x="10"/>
        <item x="13"/>
        <item x="22"/>
        <item x="24"/>
        <item x="30"/>
        <item x="26"/>
      </items>
    </pivotField>
    <pivotField axis="axisRow" compact="0" outline="0" showAll="0" defaultSubtotal="0">
      <items count="3">
        <item m="1" x="1"/>
        <item x="0"/>
        <item m="1" x="2"/>
      </items>
    </pivotField>
    <pivotField axis="axisRow" compact="0" outline="0" showAll="0">
      <items count="4">
        <item m="1" x="1"/>
        <item x="0"/>
        <item m="1"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2"/>
    <field x="1"/>
    <field x="30"/>
    <field x="31"/>
    <field x="32"/>
    <field x="33"/>
    <field x="34"/>
  </rowFields>
  <rowItems count="61">
    <i>
      <x/>
      <x v="2"/>
      <x v="3"/>
      <x v="26"/>
      <x v="7"/>
      <x v="1"/>
      <x v="1"/>
    </i>
    <i r="1">
      <x v="13"/>
      <x/>
      <x v="6"/>
      <x v="57"/>
      <x v="1"/>
      <x v="1"/>
    </i>
    <i r="1">
      <x v="21"/>
      <x v="13"/>
      <x v="17"/>
      <x v="16"/>
      <x v="1"/>
      <x v="1"/>
    </i>
    <i r="1">
      <x v="24"/>
      <x v="13"/>
      <x v="17"/>
      <x v="3"/>
      <x v="1"/>
      <x v="1"/>
    </i>
    <i r="1">
      <x v="41"/>
      <x/>
      <x v="1"/>
      <x v="61"/>
      <x v="1"/>
      <x v="1"/>
    </i>
    <i r="1">
      <x v="77"/>
      <x v="1"/>
      <x v="44"/>
      <x v="43"/>
      <x v="1"/>
      <x v="1"/>
    </i>
    <i t="default">
      <x/>
    </i>
    <i>
      <x v="1"/>
      <x/>
      <x v="11"/>
      <x v="29"/>
      <x v="50"/>
      <x v="1"/>
      <x v="1"/>
    </i>
    <i r="1">
      <x v="17"/>
      <x v="13"/>
      <x v="17"/>
      <x v="3"/>
      <x v="1"/>
      <x v="1"/>
    </i>
    <i r="1">
      <x v="19"/>
      <x v="13"/>
      <x v="17"/>
      <x v="3"/>
      <x v="1"/>
      <x v="1"/>
    </i>
    <i r="1">
      <x v="22"/>
      <x v="13"/>
      <x v="34"/>
      <x v="29"/>
      <x v="1"/>
      <x v="1"/>
    </i>
    <i r="1">
      <x v="28"/>
      <x v="13"/>
      <x v="10"/>
      <x v="7"/>
      <x v="1"/>
      <x v="1"/>
    </i>
    <i r="1">
      <x v="30"/>
      <x v="13"/>
      <x v="9"/>
      <x v="19"/>
      <x v="1"/>
      <x v="1"/>
    </i>
    <i r="1">
      <x v="36"/>
      <x v="13"/>
      <x v="39"/>
      <x v="29"/>
      <x v="1"/>
      <x v="1"/>
    </i>
    <i r="1">
      <x v="38"/>
      <x v="13"/>
      <x v="25"/>
      <x v="1"/>
      <x v="1"/>
      <x v="1"/>
    </i>
    <i r="1">
      <x v="40"/>
      <x v="13"/>
      <x v="17"/>
      <x v="7"/>
      <x v="1"/>
      <x v="1"/>
    </i>
    <i r="1">
      <x v="42"/>
      <x v="13"/>
      <x v="17"/>
      <x v="62"/>
      <x v="1"/>
      <x v="1"/>
    </i>
    <i r="1">
      <x v="44"/>
      <x v="4"/>
      <x v="9"/>
      <x v="3"/>
      <x v="1"/>
      <x v="1"/>
    </i>
    <i r="1">
      <x v="47"/>
      <x v="13"/>
      <x v="39"/>
      <x v="55"/>
      <x v="1"/>
      <x v="1"/>
    </i>
    <i r="1">
      <x v="56"/>
      <x v="13"/>
      <x v="17"/>
      <x v="7"/>
      <x v="1"/>
      <x v="1"/>
    </i>
    <i r="1">
      <x v="57"/>
      <x v="13"/>
      <x v="10"/>
      <x v="44"/>
      <x v="1"/>
      <x v="1"/>
    </i>
    <i r="1">
      <x v="58"/>
      <x v="13"/>
      <x v="5"/>
      <x v="58"/>
      <x v="1"/>
      <x v="1"/>
    </i>
    <i r="1">
      <x v="61"/>
      <x v="13"/>
      <x v="36"/>
      <x v="5"/>
      <x v="1"/>
      <x v="1"/>
    </i>
    <i r="1">
      <x v="63"/>
      <x v="2"/>
      <x v="6"/>
      <x v="59"/>
      <x v="1"/>
      <x v="1"/>
    </i>
    <i r="1">
      <x v="64"/>
      <x v="13"/>
      <x v="17"/>
      <x v="51"/>
      <x v="1"/>
      <x v="1"/>
    </i>
    <i r="1">
      <x v="65"/>
      <x v="14"/>
      <x v="25"/>
      <x v="7"/>
      <x v="1"/>
      <x v="1"/>
    </i>
    <i r="1">
      <x v="66"/>
      <x v="13"/>
      <x v="38"/>
      <x v="4"/>
      <x v="1"/>
      <x v="1"/>
    </i>
    <i r="1">
      <x v="69"/>
      <x v="13"/>
      <x v="17"/>
      <x v="7"/>
      <x v="1"/>
      <x v="1"/>
    </i>
    <i r="1">
      <x v="70"/>
      <x v="13"/>
      <x v="17"/>
      <x v="7"/>
      <x v="1"/>
      <x v="1"/>
    </i>
    <i r="1">
      <x v="71"/>
      <x v="13"/>
      <x v="24"/>
      <x v="44"/>
      <x v="1"/>
      <x v="1"/>
    </i>
    <i r="1">
      <x v="72"/>
      <x v="13"/>
      <x v="24"/>
      <x v="32"/>
      <x v="1"/>
      <x v="1"/>
    </i>
    <i r="1">
      <x v="73"/>
      <x v="13"/>
      <x v="24"/>
      <x v="47"/>
      <x v="1"/>
      <x v="1"/>
    </i>
    <i r="1">
      <x v="74"/>
      <x v="13"/>
      <x v="24"/>
      <x v="4"/>
      <x v="1"/>
      <x v="1"/>
    </i>
    <i r="1">
      <x v="78"/>
      <x v="13"/>
      <x v="17"/>
      <x v="7"/>
      <x v="1"/>
      <x v="1"/>
    </i>
    <i r="1">
      <x v="79"/>
      <x v="8"/>
      <x v="43"/>
      <x v="42"/>
      <x v="1"/>
      <x v="1"/>
    </i>
    <i t="default">
      <x v="1"/>
    </i>
    <i>
      <x v="3"/>
      <x v="1"/>
      <x v="9"/>
      <x v="19"/>
      <x v="51"/>
      <x v="1"/>
      <x v="1"/>
    </i>
    <i r="1">
      <x v="3"/>
      <x v="10"/>
      <x v="30"/>
      <x v="52"/>
      <x v="1"/>
      <x v="1"/>
    </i>
    <i r="1">
      <x v="5"/>
      <x v="6"/>
      <x v="32"/>
      <x/>
      <x v="1"/>
      <x v="1"/>
    </i>
    <i r="1">
      <x v="7"/>
      <x/>
      <x v="33"/>
      <x v="46"/>
      <x v="1"/>
      <x v="1"/>
    </i>
    <i r="1">
      <x v="8"/>
      <x v="15"/>
      <x v="17"/>
      <x v="2"/>
      <x v="1"/>
      <x v="1"/>
    </i>
    <i r="1">
      <x v="10"/>
      <x v="13"/>
      <x v="5"/>
      <x v="54"/>
      <x v="1"/>
      <x v="1"/>
    </i>
    <i r="1">
      <x v="20"/>
      <x v="13"/>
      <x v="35"/>
      <x v="2"/>
      <x v="1"/>
      <x v="1"/>
    </i>
    <i r="1">
      <x v="23"/>
      <x v="14"/>
      <x v="25"/>
      <x v="1"/>
      <x v="1"/>
      <x v="1"/>
    </i>
    <i r="1">
      <x v="26"/>
      <x v="7"/>
      <x v="28"/>
      <x v="49"/>
      <x v="1"/>
      <x v="1"/>
    </i>
    <i r="1">
      <x v="34"/>
      <x v="13"/>
      <x v="21"/>
      <x v="60"/>
      <x v="1"/>
      <x v="1"/>
    </i>
    <i r="1">
      <x v="43"/>
      <x v="13"/>
      <x v="17"/>
      <x v="45"/>
      <x v="1"/>
      <x v="1"/>
    </i>
    <i r="1">
      <x v="59"/>
      <x v="13"/>
      <x v="17"/>
      <x v="45"/>
      <x v="1"/>
      <x v="1"/>
    </i>
    <i r="1">
      <x v="60"/>
      <x v="13"/>
      <x v="24"/>
      <x v="18"/>
      <x v="1"/>
      <x v="1"/>
    </i>
    <i r="1">
      <x v="62"/>
      <x v="13"/>
      <x v="4"/>
      <x v="5"/>
      <x v="1"/>
      <x v="1"/>
    </i>
    <i r="1">
      <x v="68"/>
      <x v="13"/>
      <x v="17"/>
      <x v="7"/>
      <x v="1"/>
      <x v="1"/>
    </i>
    <i r="1">
      <x v="75"/>
      <x v="14"/>
      <x v="25"/>
      <x/>
      <x v="1"/>
      <x v="1"/>
    </i>
    <i t="default">
      <x v="3"/>
    </i>
    <i>
      <x v="4"/>
      <x v="4"/>
      <x v="12"/>
      <x v="31"/>
      <x v="53"/>
      <x v="1"/>
      <x v="1"/>
    </i>
    <i r="1">
      <x v="6"/>
      <x/>
      <x v="18"/>
      <x v="2"/>
      <x v="1"/>
      <x v="1"/>
    </i>
    <i r="1">
      <x v="11"/>
      <x v="13"/>
      <x v="17"/>
      <x v="3"/>
      <x v="1"/>
      <x v="1"/>
    </i>
    <i r="1">
      <x v="32"/>
      <x v="13"/>
      <x v="17"/>
      <x v="15"/>
      <x v="1"/>
      <x v="1"/>
    </i>
    <i r="1">
      <x v="45"/>
      <x v="8"/>
      <x v="27"/>
      <x v="48"/>
      <x v="1"/>
      <x v="1"/>
    </i>
    <i t="default">
      <x v="4"/>
    </i>
    <i>
      <x v="6"/>
      <x v="51"/>
      <x v="14"/>
      <x v="25"/>
      <x v="1"/>
      <x v="1"/>
      <x v="1"/>
    </i>
    <i t="default">
      <x v="6"/>
    </i>
  </rowItems>
  <colFields count="1">
    <field x="-2"/>
  </colFields>
  <colItems count="5">
    <i>
      <x/>
    </i>
    <i i="1">
      <x v="1"/>
    </i>
    <i i="2">
      <x v="2"/>
    </i>
    <i i="3">
      <x v="3"/>
    </i>
    <i i="4">
      <x v="4"/>
    </i>
  </colItems>
  <dataFields count="5">
    <dataField name="PROG 2016" fld="25" subtotal="max" baseField="34" baseItem="1"/>
    <dataField name="PROG 2017" fld="26" subtotal="max" baseField="34" baseItem="1"/>
    <dataField name="PROG 2018" fld="27" subtotal="max" baseField="34" baseItem="1"/>
    <dataField name="PROG 2019" fld="28" subtotal="max" baseField="34" baseItem="1"/>
    <dataField name="PROG 2020" fld="29" subtotal="max" baseField="34" baseItem="1"/>
  </dataFields>
  <formats count="43">
    <format dxfId="226">
      <pivotArea outline="0" collapsedLevelsAreSubtotals="1" fieldPosition="0">
        <references count="1">
          <reference field="2" count="1" selected="0" defaultSubtotal="1">
            <x v="0"/>
          </reference>
        </references>
      </pivotArea>
    </format>
    <format dxfId="225">
      <pivotArea dataOnly="0" labelOnly="1" outline="0" fieldPosition="0">
        <references count="1">
          <reference field="2" count="1" defaultSubtotal="1">
            <x v="0"/>
          </reference>
        </references>
      </pivotArea>
    </format>
    <format dxfId="224">
      <pivotArea outline="0" collapsedLevelsAreSubtotals="1" fieldPosition="0">
        <references count="1">
          <reference field="2" count="1" selected="0" defaultSubtotal="1">
            <x v="0"/>
          </reference>
        </references>
      </pivotArea>
    </format>
    <format dxfId="223">
      <pivotArea dataOnly="0" labelOnly="1" outline="0" fieldPosition="0">
        <references count="1">
          <reference field="2" count="1" defaultSubtotal="1">
            <x v="0"/>
          </reference>
        </references>
      </pivotArea>
    </format>
    <format dxfId="222">
      <pivotArea outline="0" collapsedLevelsAreSubtotals="1" fieldPosition="0">
        <references count="1">
          <reference field="2" count="1" selected="0" defaultSubtotal="1">
            <x v="0"/>
          </reference>
        </references>
      </pivotArea>
    </format>
    <format dxfId="221">
      <pivotArea dataOnly="0" labelOnly="1" outline="0" fieldPosition="0">
        <references count="1">
          <reference field="2" count="1" defaultSubtotal="1">
            <x v="0"/>
          </reference>
        </references>
      </pivotArea>
    </format>
    <format dxfId="220">
      <pivotArea outline="0" collapsedLevelsAreSubtotals="1" fieldPosition="0">
        <references count="7">
          <reference field="1" count="1" selected="0">
            <x v="2"/>
          </reference>
          <reference field="2" count="1" selected="0">
            <x v="0"/>
          </reference>
          <reference field="30" count="1" selected="0">
            <x v="3"/>
          </reference>
          <reference field="31" count="1" selected="0">
            <x v="0"/>
          </reference>
          <reference field="32" count="1" selected="0">
            <x v="1"/>
          </reference>
          <reference field="33" count="1" selected="0">
            <x v="1"/>
          </reference>
          <reference field="34" count="1" selected="0">
            <x v="1"/>
          </reference>
        </references>
      </pivotArea>
    </format>
    <format dxfId="219">
      <pivotArea outline="0" collapsedLevelsAreSubtotals="1" fieldPosition="0">
        <references count="1">
          <reference field="2" count="1" selected="0" defaultSubtotal="1">
            <x v="1"/>
          </reference>
        </references>
      </pivotArea>
    </format>
    <format dxfId="218">
      <pivotArea dataOnly="0" labelOnly="1" outline="0" fieldPosition="0">
        <references count="1">
          <reference field="2" count="1" defaultSubtotal="1">
            <x v="1"/>
          </reference>
        </references>
      </pivotArea>
    </format>
    <format dxfId="217">
      <pivotArea outline="0" collapsedLevelsAreSubtotals="1" fieldPosition="0">
        <references count="1">
          <reference field="2" count="1" selected="0" defaultSubtotal="1">
            <x v="3"/>
          </reference>
        </references>
      </pivotArea>
    </format>
    <format dxfId="216">
      <pivotArea dataOnly="0" labelOnly="1" outline="0" fieldPosition="0">
        <references count="1">
          <reference field="2" count="1" defaultSubtotal="1">
            <x v="3"/>
          </reference>
        </references>
      </pivotArea>
    </format>
    <format dxfId="215">
      <pivotArea outline="0" collapsedLevelsAreSubtotals="1" fieldPosition="0">
        <references count="1">
          <reference field="2" count="1" selected="0" defaultSubtotal="1">
            <x v="3"/>
          </reference>
        </references>
      </pivotArea>
    </format>
    <format dxfId="214">
      <pivotArea dataOnly="0" labelOnly="1" outline="0" fieldPosition="0">
        <references count="1">
          <reference field="2" count="1" defaultSubtotal="1">
            <x v="3"/>
          </reference>
        </references>
      </pivotArea>
    </format>
    <format dxfId="213">
      <pivotArea outline="0" collapsedLevelsAreSubtotals="1" fieldPosition="0">
        <references count="1">
          <reference field="2" count="1" selected="0" defaultSubtotal="1">
            <x v="1"/>
          </reference>
        </references>
      </pivotArea>
    </format>
    <format dxfId="212">
      <pivotArea dataOnly="0" labelOnly="1" outline="0" fieldPosition="0">
        <references count="1">
          <reference field="2" count="1" defaultSubtotal="1">
            <x v="1"/>
          </reference>
        </references>
      </pivotArea>
    </format>
    <format dxfId="211">
      <pivotArea outline="0" collapsedLevelsAreSubtotals="1" fieldPosition="0">
        <references count="1">
          <reference field="2" count="1" selected="0" defaultSubtotal="1">
            <x v="4"/>
          </reference>
        </references>
      </pivotArea>
    </format>
    <format dxfId="210">
      <pivotArea dataOnly="0" labelOnly="1" outline="0" fieldPosition="0">
        <references count="1">
          <reference field="2" count="1" defaultSubtotal="1">
            <x v="4"/>
          </reference>
        </references>
      </pivotArea>
    </format>
    <format dxfId="209">
      <pivotArea outline="0" collapsedLevelsAreSubtotals="1" fieldPosition="0">
        <references count="1">
          <reference field="2" count="1" selected="0" defaultSubtotal="1">
            <x v="4"/>
          </reference>
        </references>
      </pivotArea>
    </format>
    <format dxfId="208">
      <pivotArea dataOnly="0" labelOnly="1" outline="0" fieldPosition="0">
        <references count="1">
          <reference field="2" count="1" defaultSubtotal="1">
            <x v="4"/>
          </reference>
        </references>
      </pivotArea>
    </format>
    <format dxfId="207">
      <pivotArea outline="0" collapsedLevelsAreSubtotals="1" fieldPosition="0">
        <references count="1">
          <reference field="2" count="1" selected="0" defaultSubtotal="1">
            <x v="3"/>
          </reference>
        </references>
      </pivotArea>
    </format>
    <format dxfId="206">
      <pivotArea dataOnly="0" labelOnly="1" outline="0" fieldPosition="0">
        <references count="1">
          <reference field="2" count="1" defaultSubtotal="1">
            <x v="3"/>
          </reference>
        </references>
      </pivotArea>
    </format>
    <format dxfId="205">
      <pivotArea outline="0" collapsedLevelsAreSubtotals="1" fieldPosition="0">
        <references count="1">
          <reference field="2" count="1" selected="0" defaultSubtotal="1">
            <x v="1"/>
          </reference>
        </references>
      </pivotArea>
    </format>
    <format dxfId="204">
      <pivotArea dataOnly="0" labelOnly="1" outline="0" fieldPosition="0">
        <references count="1">
          <reference field="2" count="1" defaultSubtotal="1">
            <x v="1"/>
          </reference>
        </references>
      </pivotArea>
    </format>
    <format dxfId="203">
      <pivotArea outline="0" collapsedLevelsAreSubtotals="1" fieldPosition="0">
        <references count="2">
          <reference field="4294967294" count="4" selected="0">
            <x v="0"/>
            <x v="1"/>
            <x v="2"/>
            <x v="4"/>
          </reference>
          <reference field="2" count="1" selected="0" defaultSubtotal="1">
            <x v="0"/>
          </reference>
        </references>
      </pivotArea>
    </format>
    <format dxfId="202">
      <pivotArea dataOnly="0" labelOnly="1" outline="0" fieldPosition="0">
        <references count="1">
          <reference field="2" count="1">
            <x v="0"/>
          </reference>
        </references>
      </pivotArea>
    </format>
    <format dxfId="201">
      <pivotArea dataOnly="0" labelOnly="1" outline="0" fieldPosition="0">
        <references count="1">
          <reference field="2" count="1">
            <x v="1"/>
          </reference>
        </references>
      </pivotArea>
    </format>
    <format dxfId="200">
      <pivotArea dataOnly="0" labelOnly="1" outline="0" fieldPosition="0">
        <references count="1">
          <reference field="2" count="1">
            <x v="3"/>
          </reference>
        </references>
      </pivotArea>
    </format>
    <format dxfId="199">
      <pivotArea dataOnly="0" labelOnly="1" outline="0" fieldPosition="0">
        <references count="1">
          <reference field="2" count="1">
            <x v="4"/>
          </reference>
        </references>
      </pivotArea>
    </format>
    <format dxfId="198">
      <pivotArea outline="0" collapsedLevelsAreSubtotals="1" fieldPosition="0">
        <references count="7">
          <reference field="1" count="1" selected="0">
            <x v="2"/>
          </reference>
          <reference field="2" count="1" selected="0">
            <x v="0"/>
          </reference>
          <reference field="30" count="1" selected="0">
            <x v="3"/>
          </reference>
          <reference field="31" count="1" selected="0">
            <x v="26"/>
          </reference>
          <reference field="32" count="1" selected="0">
            <x v="1"/>
          </reference>
          <reference field="33" count="1" selected="0">
            <x v="1"/>
          </reference>
          <reference field="34" count="1" selected="0">
            <x v="1"/>
          </reference>
        </references>
      </pivotArea>
    </format>
    <format dxfId="197">
      <pivotArea dataOnly="0" labelOnly="1" outline="0" fieldPosition="0">
        <references count="1">
          <reference field="2" count="1">
            <x v="0"/>
          </reference>
        </references>
      </pivotArea>
    </format>
    <format dxfId="196">
      <pivotArea dataOnly="0" labelOnly="1" outline="0" fieldPosition="0">
        <references count="2">
          <reference field="1" count="1">
            <x v="2"/>
          </reference>
          <reference field="2" count="1" selected="0">
            <x v="0"/>
          </reference>
        </references>
      </pivotArea>
    </format>
    <format dxfId="195">
      <pivotArea dataOnly="0" labelOnly="1" outline="0" fieldPosition="0">
        <references count="3">
          <reference field="1" count="1" selected="0">
            <x v="2"/>
          </reference>
          <reference field="2" count="1" selected="0">
            <x v="0"/>
          </reference>
          <reference field="30" count="1">
            <x v="3"/>
          </reference>
        </references>
      </pivotArea>
    </format>
    <format dxfId="194">
      <pivotArea dataOnly="0" labelOnly="1" outline="0" fieldPosition="0">
        <references count="4">
          <reference field="1" count="1" selected="0">
            <x v="2"/>
          </reference>
          <reference field="2" count="1" selected="0">
            <x v="0"/>
          </reference>
          <reference field="30" count="1" selected="0">
            <x v="3"/>
          </reference>
          <reference field="31" count="1">
            <x v="26"/>
          </reference>
        </references>
      </pivotArea>
    </format>
    <format dxfId="193">
      <pivotArea dataOnly="0" labelOnly="1" outline="0" fieldPosition="0">
        <references count="5">
          <reference field="1" count="1" selected="0">
            <x v="2"/>
          </reference>
          <reference field="2" count="1" selected="0">
            <x v="0"/>
          </reference>
          <reference field="30" count="1" selected="0">
            <x v="3"/>
          </reference>
          <reference field="31" count="1" selected="0">
            <x v="26"/>
          </reference>
          <reference field="32" count="1">
            <x v="1"/>
          </reference>
        </references>
      </pivotArea>
    </format>
    <format dxfId="192">
      <pivotArea dataOnly="0" labelOnly="1" outline="0" fieldPosition="0">
        <references count="6">
          <reference field="1" count="1" selected="0">
            <x v="2"/>
          </reference>
          <reference field="2" count="1" selected="0">
            <x v="0"/>
          </reference>
          <reference field="30" count="1" selected="0">
            <x v="3"/>
          </reference>
          <reference field="31" count="1" selected="0">
            <x v="26"/>
          </reference>
          <reference field="32" count="1" selected="0">
            <x v="1"/>
          </reference>
          <reference field="33" count="1">
            <x v="1"/>
          </reference>
        </references>
      </pivotArea>
    </format>
    <format dxfId="191">
      <pivotArea dataOnly="0" labelOnly="1" outline="0" fieldPosition="0">
        <references count="7">
          <reference field="1" count="1" selected="0">
            <x v="2"/>
          </reference>
          <reference field="2" count="1" selected="0">
            <x v="0"/>
          </reference>
          <reference field="30" count="1" selected="0">
            <x v="3"/>
          </reference>
          <reference field="31" count="1" selected="0">
            <x v="26"/>
          </reference>
          <reference field="32" count="1" selected="0">
            <x v="1"/>
          </reference>
          <reference field="33" count="1" selected="0">
            <x v="1"/>
          </reference>
          <reference field="34" count="1">
            <x v="1"/>
          </reference>
        </references>
      </pivotArea>
    </format>
    <format dxfId="190">
      <pivotArea dataOnly="0" labelOnly="1" outline="0" fieldPosition="0">
        <references count="2">
          <reference field="1" count="5">
            <x v="2"/>
            <x v="13"/>
            <x v="21"/>
            <x v="24"/>
            <x v="41"/>
          </reference>
          <reference field="2" count="1" selected="0">
            <x v="0"/>
          </reference>
        </references>
      </pivotArea>
    </format>
    <format dxfId="189">
      <pivotArea outline="0" collapsedLevelsAreSubtotals="1" fieldPosition="0">
        <references count="1">
          <reference field="2" count="1" selected="0" defaultSubtotal="1">
            <x v="0"/>
          </reference>
        </references>
      </pivotArea>
    </format>
    <format dxfId="188">
      <pivotArea dataOnly="0" labelOnly="1" outline="0" fieldPosition="0">
        <references count="1">
          <reference field="2" count="1" defaultSubtotal="1">
            <x v="0"/>
          </reference>
        </references>
      </pivotArea>
    </format>
    <format dxfId="187">
      <pivotArea outline="0" collapsedLevelsAreSubtotals="1" fieldPosition="0">
        <references count="1">
          <reference field="2" count="1" selected="0" defaultSubtotal="1">
            <x v="0"/>
          </reference>
        </references>
      </pivotArea>
    </format>
    <format dxfId="186">
      <pivotArea dataOnly="0" labelOnly="1" outline="0" fieldPosition="0">
        <references count="1">
          <reference field="2" count="1" defaultSubtotal="1">
            <x v="0"/>
          </reference>
        </references>
      </pivotArea>
    </format>
    <format dxfId="185">
      <pivotArea dataOnly="0" labelOnly="1" outline="0" fieldPosition="0">
        <references count="1">
          <reference field="2" count="1" defaultSubtotal="1">
            <x v="0"/>
          </reference>
        </references>
      </pivotArea>
    </format>
    <format dxfId="184">
      <pivotArea dataOnly="0" labelOnly="1" outline="0" fieldPosition="0">
        <references count="3">
          <reference field="1" count="1" selected="0">
            <x v="45"/>
          </reference>
          <reference field="2" count="1" selected="0">
            <x v="4"/>
          </reference>
          <reference field="30" count="1">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8.bin"/><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AC59"/>
  <sheetViews>
    <sheetView showGridLines="0" showZeros="0" showWhiteSpace="0" zoomScale="150" zoomScaleNormal="150" workbookViewId="0"/>
  </sheetViews>
  <sheetFormatPr baseColWidth="10" defaultColWidth="0" defaultRowHeight="0" customHeight="1" zeroHeight="1" x14ac:dyDescent="0.2"/>
  <cols>
    <col min="1" max="1" width="2.140625" style="2" customWidth="1"/>
    <col min="2" max="2" width="8.5703125" style="2" customWidth="1"/>
    <col min="3" max="4" width="10.140625" style="2" customWidth="1"/>
    <col min="5" max="5" width="7.28515625" style="2" customWidth="1"/>
    <col min="6" max="6" width="6" style="2" customWidth="1"/>
    <col min="7" max="7" width="5.5703125" style="2" customWidth="1"/>
    <col min="8" max="8" width="8" style="2" customWidth="1"/>
    <col min="9" max="9" width="4.85546875" style="2" customWidth="1"/>
    <col min="10" max="10" width="7.7109375" style="2" customWidth="1"/>
    <col min="11" max="11" width="6.7109375" style="2" customWidth="1"/>
    <col min="12" max="12" width="8.42578125" style="2" bestFit="1" customWidth="1"/>
    <col min="13" max="13" width="7.5703125" style="2" customWidth="1"/>
    <col min="14" max="14" width="8.7109375" style="2" customWidth="1"/>
    <col min="15" max="15" width="8.42578125" style="2" customWidth="1"/>
    <col min="16" max="16" width="3" style="2" customWidth="1"/>
    <col min="17" max="17" width="6" style="2" hidden="1" customWidth="1"/>
    <col min="18" max="19" width="4.7109375" style="2" hidden="1" customWidth="1"/>
    <col min="20" max="16384" width="11.42578125" style="2" hidden="1"/>
  </cols>
  <sheetData>
    <row r="1" spans="1:29" ht="11.25" x14ac:dyDescent="0.2"/>
    <row r="2" spans="1:29" ht="15" x14ac:dyDescent="0.25">
      <c r="A2" s="737" t="s">
        <v>0</v>
      </c>
      <c r="B2" s="737"/>
      <c r="C2" s="737"/>
      <c r="D2" s="737"/>
      <c r="E2" s="737"/>
      <c r="F2" s="737"/>
      <c r="G2" s="737"/>
      <c r="H2" s="737"/>
      <c r="I2" s="737"/>
      <c r="J2" s="737"/>
      <c r="K2" s="737"/>
      <c r="L2" s="737"/>
      <c r="M2" s="737"/>
      <c r="N2" s="737"/>
      <c r="O2" s="737"/>
      <c r="P2" s="737"/>
    </row>
    <row r="3" spans="1:29" ht="11.25" x14ac:dyDescent="0.2"/>
    <row r="4" spans="1:29" ht="15" customHeight="1" x14ac:dyDescent="0.2">
      <c r="A4" s="738"/>
      <c r="B4" s="738"/>
      <c r="C4" s="738"/>
      <c r="D4" s="738"/>
      <c r="E4" s="738"/>
      <c r="F4" s="738"/>
      <c r="G4" s="738"/>
      <c r="H4" s="738"/>
      <c r="I4" s="738"/>
      <c r="J4" s="738"/>
      <c r="K4" s="738"/>
      <c r="L4" s="738"/>
      <c r="M4" s="738"/>
      <c r="N4" s="738"/>
      <c r="O4" s="738"/>
      <c r="P4" s="738"/>
    </row>
    <row r="5" spans="1:29" ht="15" customHeight="1" x14ac:dyDescent="0.2"/>
    <row r="6" spans="1:29" ht="13.5" customHeight="1" thickBot="1" x14ac:dyDescent="0.25">
      <c r="A6" s="3"/>
      <c r="B6" s="739" t="s">
        <v>503</v>
      </c>
      <c r="C6" s="739"/>
      <c r="D6" s="739"/>
      <c r="E6" s="739"/>
      <c r="F6" s="739"/>
      <c r="G6" s="739"/>
      <c r="H6" s="739"/>
      <c r="I6" s="739"/>
      <c r="J6" s="739"/>
      <c r="K6" s="739"/>
      <c r="L6" s="739"/>
      <c r="M6" s="739"/>
      <c r="N6" s="739"/>
      <c r="O6" s="739"/>
      <c r="P6" s="3"/>
    </row>
    <row r="7" spans="1:29" s="269" customFormat="1" ht="3.75" customHeight="1" x14ac:dyDescent="0.25">
      <c r="A7" s="268"/>
    </row>
    <row r="8" spans="1:29" ht="21.75" customHeight="1" x14ac:dyDescent="0.2">
      <c r="A8" s="3"/>
      <c r="B8" s="740" t="s">
        <v>1</v>
      </c>
      <c r="C8" s="741"/>
      <c r="D8" s="741"/>
      <c r="E8" s="742"/>
      <c r="F8" s="742"/>
      <c r="G8" s="742"/>
      <c r="H8" s="742"/>
      <c r="I8" s="742"/>
      <c r="J8" s="742"/>
      <c r="K8" s="742"/>
      <c r="L8" s="742"/>
      <c r="M8" s="742"/>
      <c r="N8" s="742"/>
      <c r="O8" s="742"/>
      <c r="P8" s="232"/>
    </row>
    <row r="9" spans="1:29" s="3" customFormat="1" ht="2.25" customHeight="1" x14ac:dyDescent="0.2">
      <c r="A9" s="735"/>
      <c r="B9" s="735"/>
      <c r="C9" s="735"/>
      <c r="D9" s="735"/>
      <c r="E9" s="735"/>
      <c r="F9" s="735"/>
      <c r="G9" s="735"/>
      <c r="H9" s="735"/>
      <c r="I9" s="735"/>
      <c r="J9" s="735"/>
      <c r="K9" s="735"/>
      <c r="L9" s="735"/>
      <c r="M9" s="735"/>
      <c r="N9" s="735"/>
      <c r="O9" s="735"/>
      <c r="P9" s="736"/>
    </row>
    <row r="10" spans="1:29" s="48" customFormat="1" ht="24" customHeight="1" x14ac:dyDescent="0.25">
      <c r="A10" s="223"/>
      <c r="B10" s="740" t="s">
        <v>2</v>
      </c>
      <c r="C10" s="741"/>
      <c r="D10" s="741"/>
      <c r="E10" s="742"/>
      <c r="F10" s="742"/>
      <c r="G10" s="742"/>
      <c r="H10" s="742"/>
      <c r="I10" s="742"/>
      <c r="J10" s="742"/>
      <c r="K10" s="742"/>
      <c r="L10" s="742"/>
      <c r="M10" s="742"/>
      <c r="N10" s="742"/>
      <c r="O10" s="742"/>
      <c r="P10" s="299"/>
    </row>
    <row r="11" spans="1:29" s="3" customFormat="1" ht="2.25" customHeight="1" x14ac:dyDescent="0.2">
      <c r="A11" s="735"/>
      <c r="B11" s="735"/>
      <c r="C11" s="735"/>
      <c r="D11" s="735"/>
      <c r="E11" s="735"/>
      <c r="F11" s="735"/>
      <c r="G11" s="735"/>
      <c r="H11" s="735"/>
      <c r="I11" s="735"/>
      <c r="J11" s="735"/>
      <c r="K11" s="735"/>
      <c r="L11" s="735"/>
      <c r="M11" s="735"/>
      <c r="N11" s="735"/>
      <c r="O11" s="735"/>
      <c r="P11" s="736"/>
    </row>
    <row r="12" spans="1:29" ht="11.25" x14ac:dyDescent="0.2">
      <c r="A12" s="3"/>
      <c r="B12" s="740" t="s">
        <v>3</v>
      </c>
      <c r="C12" s="741"/>
      <c r="D12" s="741"/>
      <c r="E12" s="743"/>
      <c r="F12" s="743"/>
      <c r="G12" s="743"/>
      <c r="H12" s="743"/>
      <c r="I12" s="743"/>
      <c r="J12" s="743"/>
      <c r="K12" s="743"/>
      <c r="L12" s="743"/>
      <c r="M12" s="743"/>
      <c r="N12" s="743"/>
      <c r="O12" s="743"/>
      <c r="P12" s="232"/>
    </row>
    <row r="13" spans="1:29" s="3" customFormat="1" ht="2.25" customHeight="1" x14ac:dyDescent="0.2">
      <c r="A13" s="735"/>
      <c r="B13" s="735"/>
      <c r="C13" s="735"/>
      <c r="D13" s="735"/>
      <c r="E13" s="735"/>
      <c r="F13" s="735"/>
      <c r="G13" s="735"/>
      <c r="H13" s="735"/>
      <c r="I13" s="735"/>
      <c r="J13" s="735"/>
      <c r="K13" s="735"/>
      <c r="L13" s="735"/>
      <c r="M13" s="735"/>
      <c r="N13" s="735"/>
      <c r="O13" s="735"/>
      <c r="P13" s="736"/>
    </row>
    <row r="14" spans="1:29" ht="11.25" x14ac:dyDescent="0.2">
      <c r="A14" s="3"/>
      <c r="B14" s="740" t="s">
        <v>4</v>
      </c>
      <c r="C14" s="741"/>
      <c r="D14" s="741"/>
      <c r="E14" s="743" t="str">
        <f>IFERROR(VLOOKUP($E$8,matriz!$C$5:$AV$180,2,0),"")</f>
        <v/>
      </c>
      <c r="F14" s="743"/>
      <c r="G14" s="743"/>
      <c r="H14" s="743"/>
      <c r="I14" s="743"/>
      <c r="J14" s="743"/>
      <c r="K14" s="743"/>
      <c r="L14" s="743"/>
      <c r="M14" s="743"/>
      <c r="N14" s="743"/>
      <c r="O14" s="743"/>
      <c r="P14" s="232"/>
      <c r="U14" s="2" t="s">
        <v>504</v>
      </c>
      <c r="V14" s="2" t="s">
        <v>505</v>
      </c>
      <c r="W14" s="2" t="s">
        <v>506</v>
      </c>
      <c r="X14" s="2" t="s">
        <v>507</v>
      </c>
      <c r="Y14" s="2" t="s">
        <v>508</v>
      </c>
      <c r="Z14" s="2" t="s">
        <v>509</v>
      </c>
      <c r="AA14" s="2" t="s">
        <v>510</v>
      </c>
      <c r="AB14" s="2" t="s">
        <v>511</v>
      </c>
      <c r="AC14" s="2" t="s">
        <v>512</v>
      </c>
    </row>
    <row r="15" spans="1:29" ht="1.5" customHeight="1" x14ac:dyDescent="0.2">
      <c r="A15" s="3"/>
      <c r="B15" s="735"/>
      <c r="C15" s="735"/>
      <c r="D15" s="735"/>
      <c r="E15" s="735"/>
      <c r="F15" s="735"/>
      <c r="G15" s="735"/>
      <c r="H15" s="735"/>
      <c r="I15" s="735"/>
      <c r="J15" s="735"/>
      <c r="K15" s="735"/>
      <c r="L15" s="735"/>
      <c r="M15" s="735"/>
      <c r="N15" s="735"/>
      <c r="O15" s="735"/>
      <c r="P15" s="232"/>
    </row>
    <row r="16" spans="1:29" ht="12" thickBot="1" x14ac:dyDescent="0.25">
      <c r="A16" s="3"/>
      <c r="B16" s="749" t="s">
        <v>5</v>
      </c>
      <c r="C16" s="750"/>
      <c r="D16" s="751"/>
      <c r="E16" s="223"/>
      <c r="G16" s="223"/>
      <c r="H16" s="270"/>
      <c r="I16" s="223"/>
      <c r="J16" s="270"/>
      <c r="K16" s="223"/>
      <c r="L16" s="270"/>
      <c r="M16" s="223"/>
      <c r="N16" s="300"/>
      <c r="O16" s="300"/>
      <c r="P16" s="232"/>
      <c r="Z16" s="2">
        <v>3</v>
      </c>
      <c r="AA16" s="2">
        <v>1</v>
      </c>
    </row>
    <row r="17" spans="1:18" ht="23.25" customHeight="1" thickBot="1" x14ac:dyDescent="0.25">
      <c r="A17" s="3"/>
      <c r="B17" s="271"/>
      <c r="C17" s="271"/>
      <c r="D17" s="271"/>
      <c r="E17" s="223"/>
      <c r="F17" s="271"/>
      <c r="G17" s="271"/>
      <c r="H17" s="272"/>
      <c r="I17" s="271"/>
      <c r="J17" s="271"/>
      <c r="K17" s="271"/>
      <c r="L17" s="271"/>
      <c r="M17" s="273"/>
      <c r="N17" s="752"/>
      <c r="O17" s="752"/>
      <c r="P17" s="232"/>
    </row>
    <row r="18" spans="1:18" ht="26.25" customHeight="1" x14ac:dyDescent="0.2">
      <c r="A18" s="3"/>
      <c r="B18" s="744" t="s">
        <v>9</v>
      </c>
      <c r="C18" s="745"/>
      <c r="D18" s="746" t="s">
        <v>10</v>
      </c>
      <c r="E18" s="745"/>
      <c r="F18" s="746" t="s">
        <v>11</v>
      </c>
      <c r="G18" s="747"/>
      <c r="H18" s="747"/>
      <c r="I18" s="745"/>
      <c r="J18" s="746" t="s">
        <v>12</v>
      </c>
      <c r="K18" s="747"/>
      <c r="L18" s="745"/>
      <c r="M18" s="746" t="s">
        <v>13</v>
      </c>
      <c r="N18" s="747"/>
      <c r="O18" s="748"/>
      <c r="P18" s="232"/>
    </row>
    <row r="19" spans="1:18" ht="45.75" customHeight="1" x14ac:dyDescent="0.2">
      <c r="A19" s="3"/>
      <c r="B19" s="753" t="str">
        <f>IFERROR(VLOOKUP($E$8,matriz!$C$5:$AV$180,9,0),"")</f>
        <v/>
      </c>
      <c r="C19" s="754" t="e">
        <f>VLOOKUP($E$6,matriz!$C$5:$AV$180,2,0)</f>
        <v>#N/A</v>
      </c>
      <c r="D19" s="757" t="str">
        <f>IFERROR(VLOOKUP($E$8,matriz!$C$5:$AV$180,10,0),"")</f>
        <v/>
      </c>
      <c r="E19" s="757" t="e">
        <f>VLOOKUP($E$6,matriz!$C$5:$AV$180,2,0)</f>
        <v>#N/A</v>
      </c>
      <c r="F19" s="759" t="str">
        <f>IFERROR(VLOOKUP($E$8,matriz!$C$5:$AV$180,11,0),"")</f>
        <v/>
      </c>
      <c r="G19" s="760" t="e">
        <f>VLOOKUP($E$6,matriz!$C$5:$AV$180,2,0)</f>
        <v>#N/A</v>
      </c>
      <c r="H19" s="760" t="e">
        <f>VLOOKUP($E$6,matriz!$C$5:$AV$180,10,0)</f>
        <v>#N/A</v>
      </c>
      <c r="I19" s="761" t="e">
        <f>VLOOKUP($E$6,matriz!$C$5:$AV$180,2,0)</f>
        <v>#N/A</v>
      </c>
      <c r="J19" s="762" t="str">
        <f>IFERROR(VLOOKUP($E$8,matriz!$C$5:$AV$180,13,0),"")</f>
        <v/>
      </c>
      <c r="K19" s="762" t="e">
        <f>VLOOKUP($E$6,matriz!$C$5:$AV$180,2,0)</f>
        <v>#N/A</v>
      </c>
      <c r="L19" s="762" t="e">
        <f>VLOOKUP($E$6,matriz!$C$5:$AV$180,2,0)</f>
        <v>#N/A</v>
      </c>
      <c r="M19" s="763" t="str">
        <f>IFERROR(VLOOKUP($E$8,matriz!$C$5:$AV$180,15,0),"")</f>
        <v/>
      </c>
      <c r="N19" s="764" t="e">
        <f>VLOOKUP($E$6,matriz!$C$5:$AV$180,2,0)</f>
        <v>#N/A</v>
      </c>
      <c r="O19" s="765" t="e">
        <f>VLOOKUP($E$6,matriz!$C$5:$AV$180,2,0)</f>
        <v>#N/A</v>
      </c>
      <c r="P19" s="232"/>
    </row>
    <row r="20" spans="1:18" ht="30" customHeight="1" thickBot="1" x14ac:dyDescent="0.25">
      <c r="A20" s="3"/>
      <c r="B20" s="755" t="e">
        <f>VLOOKUP($E$6,matriz!$C$5:$AV$180,2,0)</f>
        <v>#N/A</v>
      </c>
      <c r="C20" s="756" t="e">
        <f>VLOOKUP($E$6,matriz!$C$5:$AV$180,2,0)</f>
        <v>#N/A</v>
      </c>
      <c r="D20" s="758" t="e">
        <f>VLOOKUP($E$6,matriz!$C$5:$AV$180,2,0)</f>
        <v>#N/A</v>
      </c>
      <c r="E20" s="758" t="e">
        <f>VLOOKUP($E$6,matriz!$C$5:$AV$180,2,0)</f>
        <v>#N/A</v>
      </c>
      <c r="F20" s="759" t="str">
        <f>IFERROR(VLOOKUP($E$8,matriz!$C$5:$AV$180,12,0),"")</f>
        <v/>
      </c>
      <c r="G20" s="760" t="e">
        <f>VLOOKUP($E$6,matriz!$C$5:$AV$180,2,0)</f>
        <v>#N/A</v>
      </c>
      <c r="H20" s="760" t="e">
        <f>VLOOKUP($E$6,matriz!$C$5:$AV$180,2,0)</f>
        <v>#N/A</v>
      </c>
      <c r="I20" s="761" t="e">
        <f>VLOOKUP($E$6,matriz!$C$5:$AV$180,2,0)</f>
        <v>#N/A</v>
      </c>
      <c r="J20" s="766" t="str">
        <f>IFERROR(VLOOKUP($E$8,matriz!$C$5:$AV$180,14,0),"")</f>
        <v/>
      </c>
      <c r="K20" s="766" t="e">
        <f>VLOOKUP($E$6,matriz!$C$5:$AV$180,2,0)</f>
        <v>#N/A</v>
      </c>
      <c r="L20" s="766" t="e">
        <f>VLOOKUP($E$6,matriz!$C$5:$AV$180,2,0)</f>
        <v>#N/A</v>
      </c>
      <c r="M20" s="763" t="str">
        <f>IFERROR(VLOOKUP($E$8,matriz!$C$5:$AV$180,16,0),"")</f>
        <v/>
      </c>
      <c r="N20" s="764" t="e">
        <f>VLOOKUP($E$6,matriz!$C$5:$AV$180,2,0)</f>
        <v>#N/A</v>
      </c>
      <c r="O20" s="765" t="e">
        <f>VLOOKUP($E$6,matriz!$C$5:$AV$180,2,0)</f>
        <v>#N/A</v>
      </c>
      <c r="P20" s="232"/>
    </row>
    <row r="21" spans="1:18" ht="7.5" customHeight="1" thickBot="1" x14ac:dyDescent="0.25">
      <c r="A21" s="3"/>
      <c r="B21" s="771"/>
      <c r="C21" s="771"/>
      <c r="D21" s="771"/>
      <c r="E21" s="771"/>
      <c r="F21" s="771"/>
      <c r="G21" s="771"/>
      <c r="H21" s="771"/>
      <c r="I21" s="771"/>
      <c r="J21" s="771"/>
      <c r="K21" s="771"/>
      <c r="L21" s="771"/>
      <c r="M21" s="771"/>
      <c r="N21" s="771"/>
      <c r="O21" s="771"/>
      <c r="P21" s="232"/>
    </row>
    <row r="22" spans="1:18" ht="39" customHeight="1" thickBot="1" x14ac:dyDescent="0.25">
      <c r="A22" s="3"/>
      <c r="B22" s="772" t="s">
        <v>14</v>
      </c>
      <c r="C22" s="773"/>
      <c r="D22" s="774"/>
      <c r="E22" s="775"/>
      <c r="F22" s="776"/>
      <c r="G22" s="777"/>
      <c r="H22" s="777"/>
      <c r="I22" s="778"/>
      <c r="J22" s="779" t="s">
        <v>15</v>
      </c>
      <c r="K22" s="780"/>
      <c r="L22" s="781"/>
      <c r="M22" s="782"/>
      <c r="N22" s="783"/>
      <c r="O22" s="784"/>
      <c r="P22" s="232"/>
    </row>
    <row r="23" spans="1:18" ht="13.5" customHeight="1" x14ac:dyDescent="1.75">
      <c r="A23" s="3"/>
      <c r="B23" s="301">
        <f>IF(E23="Constante","&amp;",)</f>
        <v>0</v>
      </c>
      <c r="C23" s="288"/>
      <c r="D23" s="289"/>
      <c r="E23" s="289"/>
      <c r="F23" s="290"/>
      <c r="G23" s="290"/>
      <c r="H23" s="290"/>
      <c r="I23" s="290"/>
      <c r="J23" s="291"/>
      <c r="K23" s="291"/>
      <c r="L23" s="291"/>
      <c r="M23" s="292"/>
      <c r="N23" s="292"/>
      <c r="O23" s="292"/>
      <c r="P23" s="232"/>
    </row>
    <row r="24" spans="1:18" ht="12" customHeight="1" x14ac:dyDescent="0.2">
      <c r="A24" s="3"/>
      <c r="C24" s="288"/>
      <c r="D24" s="289"/>
      <c r="E24" s="289"/>
      <c r="F24" s="290"/>
      <c r="G24" s="290"/>
      <c r="H24" s="290"/>
      <c r="I24" s="290"/>
      <c r="J24" s="291"/>
      <c r="K24" s="291"/>
      <c r="L24" s="291"/>
      <c r="M24" s="292"/>
      <c r="N24" s="292"/>
      <c r="O24" s="292"/>
      <c r="P24" s="232"/>
    </row>
    <row r="25" spans="1:18" ht="60.75" customHeight="1" x14ac:dyDescent="0.2">
      <c r="A25" s="3"/>
      <c r="B25" s="293"/>
      <c r="C25" s="293"/>
      <c r="D25" s="294"/>
      <c r="E25" s="294"/>
      <c r="F25" s="290"/>
      <c r="G25" s="295"/>
      <c r="H25" s="295"/>
      <c r="I25" s="295"/>
      <c r="J25" s="296"/>
      <c r="K25" s="296"/>
      <c r="L25" s="296"/>
      <c r="M25" s="292"/>
      <c r="N25" s="297"/>
      <c r="O25" s="297"/>
      <c r="P25" s="232"/>
    </row>
    <row r="26" spans="1:18" s="276" customFormat="1" ht="17.25" customHeight="1" thickBot="1" x14ac:dyDescent="0.3">
      <c r="A26" s="275"/>
      <c r="B26" s="767"/>
      <c r="C26" s="767"/>
      <c r="D26" s="767"/>
      <c r="E26" s="767"/>
      <c r="F26" s="767"/>
      <c r="G26" s="767"/>
      <c r="H26" s="767"/>
      <c r="I26" s="767"/>
      <c r="J26" s="767"/>
      <c r="K26" s="767"/>
      <c r="L26" s="767"/>
      <c r="M26" s="767"/>
      <c r="N26" s="767"/>
      <c r="O26" s="767"/>
      <c r="P26" s="274"/>
      <c r="Q26" s="269"/>
    </row>
    <row r="27" spans="1:18" ht="24" customHeight="1" x14ac:dyDescent="0.2">
      <c r="A27" s="3"/>
      <c r="B27" s="768" t="s">
        <v>513</v>
      </c>
      <c r="C27" s="769"/>
      <c r="D27" s="769"/>
      <c r="E27" s="770"/>
      <c r="F27" s="3"/>
      <c r="G27" s="768" t="s">
        <v>514</v>
      </c>
      <c r="H27" s="769"/>
      <c r="I27" s="769"/>
      <c r="J27" s="770"/>
      <c r="K27" s="3"/>
      <c r="L27" s="768" t="s">
        <v>515</v>
      </c>
      <c r="M27" s="769"/>
      <c r="N27" s="769"/>
      <c r="O27" s="770"/>
      <c r="P27" s="232"/>
    </row>
    <row r="28" spans="1:18" ht="19.5" customHeight="1" thickBot="1" x14ac:dyDescent="0.25">
      <c r="A28" s="3"/>
      <c r="B28" s="785"/>
      <c r="C28" s="786"/>
      <c r="D28" s="786"/>
      <c r="E28" s="787"/>
      <c r="F28" s="3"/>
      <c r="G28" s="785"/>
      <c r="H28" s="786"/>
      <c r="I28" s="786"/>
      <c r="J28" s="787"/>
      <c r="K28" s="3"/>
      <c r="L28" s="785"/>
      <c r="M28" s="786"/>
      <c r="N28" s="786"/>
      <c r="O28" s="787"/>
      <c r="P28" s="232"/>
    </row>
    <row r="29" spans="1:18" ht="10.5" customHeight="1" x14ac:dyDescent="0.2">
      <c r="A29" s="3"/>
      <c r="B29" s="735"/>
      <c r="C29" s="735"/>
      <c r="D29" s="735"/>
      <c r="E29" s="735"/>
      <c r="F29" s="735"/>
      <c r="G29" s="735"/>
      <c r="H29" s="735"/>
      <c r="I29" s="735"/>
      <c r="J29" s="735"/>
      <c r="K29" s="735"/>
      <c r="L29" s="735"/>
      <c r="M29" s="735"/>
      <c r="N29" s="735"/>
      <c r="O29" s="735"/>
      <c r="P29" s="232"/>
    </row>
    <row r="30" spans="1:18" s="269" customFormat="1" ht="15.75" thickBot="1" x14ac:dyDescent="0.3">
      <c r="A30" s="268"/>
      <c r="B30" s="739" t="s">
        <v>516</v>
      </c>
      <c r="C30" s="739"/>
      <c r="D30" s="739"/>
      <c r="E30" s="739"/>
      <c r="F30" s="739"/>
      <c r="G30" s="739"/>
      <c r="H30" s="739"/>
      <c r="I30" s="739"/>
      <c r="J30" s="739"/>
      <c r="K30" s="739"/>
      <c r="L30" s="739"/>
      <c r="M30" s="739"/>
      <c r="N30" s="739"/>
      <c r="O30" s="739"/>
      <c r="P30" s="274"/>
    </row>
    <row r="31" spans="1:18" s="278" customFormat="1" ht="6" customHeight="1" thickBot="1" x14ac:dyDescent="0.3">
      <c r="A31" s="277"/>
      <c r="G31" s="269"/>
      <c r="H31" s="269"/>
      <c r="I31" s="269"/>
      <c r="J31" s="269"/>
      <c r="K31" s="269"/>
      <c r="L31" s="269"/>
      <c r="M31" s="269"/>
      <c r="N31" s="269"/>
      <c r="O31" s="269"/>
      <c r="P31" s="279"/>
      <c r="Q31" s="280"/>
      <c r="R31" s="280"/>
    </row>
    <row r="32" spans="1:18" s="48" customFormat="1" ht="11.25" customHeight="1" x14ac:dyDescent="0.25">
      <c r="A32" s="223"/>
      <c r="B32" s="788" t="s">
        <v>805</v>
      </c>
      <c r="C32" s="788"/>
      <c r="D32" s="788"/>
      <c r="E32" s="788"/>
      <c r="F32" s="788"/>
      <c r="G32" s="788"/>
      <c r="H32" s="788"/>
      <c r="I32" s="788"/>
      <c r="J32" s="788"/>
      <c r="K32" s="788"/>
      <c r="L32" s="788"/>
      <c r="M32" s="788"/>
      <c r="N32" s="788"/>
      <c r="O32" s="788"/>
      <c r="P32" s="281"/>
      <c r="Q32" s="282"/>
      <c r="R32" s="282"/>
    </row>
    <row r="33" spans="1:18" s="48" customFormat="1" ht="26.25" customHeight="1" x14ac:dyDescent="0.25">
      <c r="A33" s="223"/>
      <c r="I33"/>
      <c r="J33"/>
      <c r="K33"/>
      <c r="L33"/>
      <c r="M33"/>
      <c r="N33"/>
      <c r="O33"/>
      <c r="P33" s="281"/>
      <c r="Q33" s="282"/>
      <c r="R33" s="282"/>
    </row>
    <row r="34" spans="1:18" s="48" customFormat="1" ht="15" x14ac:dyDescent="0.25">
      <c r="A34" s="223"/>
      <c r="B34" s="270"/>
      <c r="C34" s="298" t="s">
        <v>519</v>
      </c>
      <c r="F34" s="283">
        <v>2016</v>
      </c>
      <c r="G34" s="3"/>
      <c r="H34" s="283">
        <v>2017</v>
      </c>
      <c r="I34"/>
      <c r="J34" s="283">
        <v>2018</v>
      </c>
      <c r="L34" s="283">
        <v>2019</v>
      </c>
      <c r="M34"/>
      <c r="N34" s="283">
        <v>2020</v>
      </c>
      <c r="O34"/>
      <c r="P34" s="281"/>
      <c r="Q34" s="282"/>
      <c r="R34" s="282"/>
    </row>
    <row r="35" spans="1:18" ht="15" x14ac:dyDescent="0.25">
      <c r="A35" s="3"/>
      <c r="B35" s="270"/>
      <c r="C35" s="270"/>
      <c r="F35" s="694"/>
      <c r="G35" s="48"/>
      <c r="H35" s="694"/>
      <c r="I35" s="48"/>
      <c r="J35" s="694"/>
      <c r="K35" s="48"/>
      <c r="L35" s="694"/>
      <c r="M35"/>
      <c r="N35" s="694"/>
      <c r="O35"/>
      <c r="P35" s="232"/>
    </row>
    <row r="36" spans="1:18" ht="15" x14ac:dyDescent="0.25">
      <c r="A36" s="3"/>
      <c r="B36" s="270"/>
      <c r="C36" s="270"/>
      <c r="I36"/>
      <c r="J36"/>
      <c r="K36"/>
      <c r="L36"/>
      <c r="M36"/>
      <c r="N36"/>
      <c r="O36"/>
      <c r="P36" s="232"/>
    </row>
    <row r="37" spans="1:18" ht="15" x14ac:dyDescent="0.25">
      <c r="A37" s="3"/>
      <c r="B37" s="270"/>
      <c r="C37" s="270"/>
      <c r="I37"/>
      <c r="J37"/>
      <c r="K37"/>
      <c r="L37"/>
      <c r="M37"/>
      <c r="N37"/>
      <c r="O37"/>
      <c r="P37" s="232"/>
    </row>
    <row r="38" spans="1:18" ht="13.5" customHeight="1" x14ac:dyDescent="0.25">
      <c r="A38" s="3"/>
      <c r="I38"/>
      <c r="J38"/>
      <c r="K38"/>
      <c r="L38"/>
      <c r="M38"/>
      <c r="N38"/>
      <c r="O38"/>
      <c r="P38" s="232"/>
    </row>
    <row r="39" spans="1:18" ht="13.5" customHeight="1" x14ac:dyDescent="0.25">
      <c r="A39" s="3"/>
      <c r="I39"/>
      <c r="J39"/>
      <c r="K39"/>
      <c r="L39"/>
      <c r="M39"/>
      <c r="N39"/>
      <c r="O39"/>
      <c r="P39" s="232"/>
    </row>
    <row r="40" spans="1:18" ht="15" x14ac:dyDescent="0.25">
      <c r="A40" s="3"/>
      <c r="B40" s="3"/>
      <c r="E40" s="3"/>
      <c r="F40" s="3"/>
      <c r="G40" s="3"/>
      <c r="H40" s="3"/>
      <c r="I40"/>
      <c r="J40"/>
      <c r="K40"/>
      <c r="L40"/>
      <c r="M40"/>
      <c r="N40"/>
      <c r="O40"/>
      <c r="P40" s="232"/>
    </row>
    <row r="41" spans="1:18" ht="11.25" x14ac:dyDescent="0.2">
      <c r="A41" s="3"/>
      <c r="B41" s="799" t="s">
        <v>423</v>
      </c>
      <c r="C41" s="799"/>
      <c r="N41" s="3"/>
      <c r="O41" s="3"/>
      <c r="P41" s="232"/>
    </row>
    <row r="42" spans="1:18" ht="15" customHeight="1" x14ac:dyDescent="0.2">
      <c r="A42" s="3"/>
      <c r="B42" s="789"/>
      <c r="C42" s="790"/>
      <c r="D42" s="790"/>
      <c r="E42" s="790"/>
      <c r="F42" s="790"/>
      <c r="G42" s="790"/>
      <c r="H42" s="790"/>
      <c r="I42" s="790"/>
      <c r="J42" s="790"/>
      <c r="K42" s="790"/>
      <c r="L42" s="790"/>
      <c r="M42" s="790"/>
      <c r="N42" s="790"/>
      <c r="O42" s="791"/>
      <c r="P42" s="284"/>
    </row>
    <row r="43" spans="1:18" ht="15" customHeight="1" x14ac:dyDescent="0.2">
      <c r="A43" s="3"/>
      <c r="B43" s="792"/>
      <c r="C43" s="793"/>
      <c r="D43" s="793"/>
      <c r="E43" s="793"/>
      <c r="F43" s="793"/>
      <c r="G43" s="793"/>
      <c r="H43" s="793"/>
      <c r="I43" s="793"/>
      <c r="J43" s="793"/>
      <c r="K43" s="793"/>
      <c r="L43" s="793"/>
      <c r="M43" s="793"/>
      <c r="N43" s="793"/>
      <c r="O43" s="794"/>
      <c r="P43" s="284"/>
    </row>
    <row r="44" spans="1:18" ht="15" customHeight="1" x14ac:dyDescent="0.2">
      <c r="A44" s="3"/>
      <c r="B44" s="795"/>
      <c r="C44" s="796"/>
      <c r="D44" s="796"/>
      <c r="E44" s="796"/>
      <c r="F44" s="796"/>
      <c r="G44" s="796"/>
      <c r="H44" s="796"/>
      <c r="I44" s="796"/>
      <c r="J44" s="796"/>
      <c r="K44" s="796"/>
      <c r="L44" s="796"/>
      <c r="M44" s="796"/>
      <c r="N44" s="796"/>
      <c r="O44" s="797"/>
      <c r="P44" s="284"/>
    </row>
    <row r="45" spans="1:18" ht="15" customHeight="1" x14ac:dyDescent="0.2">
      <c r="A45" s="3"/>
      <c r="D45" s="270"/>
      <c r="E45" s="270"/>
      <c r="F45" s="270"/>
      <c r="G45" s="270"/>
      <c r="H45" s="270"/>
      <c r="I45" s="270"/>
      <c r="J45" s="270"/>
      <c r="K45" s="285"/>
      <c r="L45" s="285"/>
      <c r="M45" s="270"/>
      <c r="N45" s="270"/>
      <c r="O45" s="270"/>
      <c r="P45" s="284"/>
    </row>
    <row r="46" spans="1:18" ht="15" customHeight="1" x14ac:dyDescent="0.2">
      <c r="A46" s="3"/>
      <c r="D46" s="270"/>
      <c r="E46" s="270"/>
      <c r="F46" s="270"/>
      <c r="G46" s="270"/>
      <c r="H46" s="270"/>
      <c r="I46" s="270"/>
      <c r="J46" s="270"/>
      <c r="K46" s="270"/>
      <c r="L46" s="270"/>
      <c r="M46" s="270"/>
      <c r="N46" s="270"/>
      <c r="O46" s="270"/>
      <c r="P46" s="284"/>
    </row>
    <row r="47" spans="1:18" ht="15" customHeight="1" x14ac:dyDescent="0.2">
      <c r="A47" s="3"/>
      <c r="D47" s="270"/>
      <c r="E47" s="270"/>
      <c r="F47" s="270"/>
      <c r="G47" s="270"/>
      <c r="H47" s="270"/>
      <c r="I47" s="270"/>
      <c r="J47" s="270"/>
      <c r="K47" s="270"/>
      <c r="L47" s="270"/>
      <c r="M47" s="270"/>
      <c r="N47" s="270"/>
      <c r="O47" s="270"/>
      <c r="P47" s="284"/>
    </row>
    <row r="48" spans="1:18" ht="15" customHeight="1" x14ac:dyDescent="0.2">
      <c r="A48" s="3"/>
      <c r="D48" s="270"/>
      <c r="E48" s="270"/>
      <c r="F48" s="270"/>
      <c r="G48" s="270"/>
      <c r="H48" s="270"/>
      <c r="I48" s="270"/>
      <c r="J48" s="270"/>
      <c r="K48" s="270"/>
      <c r="L48" s="270"/>
      <c r="M48" s="270"/>
      <c r="N48" s="270"/>
      <c r="O48" s="270"/>
      <c r="P48" s="284"/>
    </row>
    <row r="49" spans="1:16" ht="11.25" x14ac:dyDescent="0.2">
      <c r="A49" s="3"/>
      <c r="K49" s="286"/>
      <c r="L49" s="286"/>
      <c r="N49" s="3"/>
      <c r="O49" s="3"/>
      <c r="P49" s="232"/>
    </row>
    <row r="50" spans="1:16" ht="11.25" x14ac:dyDescent="0.2">
      <c r="A50" s="3"/>
      <c r="F50" s="798" t="s">
        <v>517</v>
      </c>
      <c r="G50" s="798"/>
      <c r="H50" s="798"/>
      <c r="I50" s="798"/>
      <c r="K50" s="798" t="s">
        <v>518</v>
      </c>
      <c r="L50" s="798"/>
      <c r="N50" s="3"/>
      <c r="O50" s="3"/>
      <c r="P50" s="232"/>
    </row>
    <row r="51" spans="1:16" s="287" customFormat="1" ht="12" thickBot="1" x14ac:dyDescent="0.25"/>
    <row r="52" spans="1:16" ht="11.25" x14ac:dyDescent="0.2"/>
    <row r="53" spans="1:16" ht="11.25" x14ac:dyDescent="0.2"/>
    <row r="54" spans="1:16" ht="11.25" x14ac:dyDescent="0.2"/>
    <row r="55" spans="1:16" ht="11.25" x14ac:dyDescent="0.2"/>
    <row r="56" spans="1:16" ht="11.25" x14ac:dyDescent="0.2"/>
    <row r="57" spans="1:16" ht="11.25" x14ac:dyDescent="0.2"/>
    <row r="58" spans="1:16" ht="11.25" x14ac:dyDescent="0.2">
      <c r="B58" s="284"/>
      <c r="C58" s="284"/>
      <c r="D58" s="284"/>
      <c r="E58" s="284"/>
      <c r="F58" s="284"/>
      <c r="G58" s="284" t="s">
        <v>929</v>
      </c>
      <c r="H58" s="284"/>
      <c r="I58" s="284"/>
      <c r="J58" s="284"/>
      <c r="K58" s="284"/>
      <c r="L58" s="284"/>
      <c r="M58" s="284"/>
      <c r="N58" s="284"/>
      <c r="O58" s="284"/>
      <c r="P58" s="284"/>
    </row>
    <row r="59" spans="1:16" ht="11.25" x14ac:dyDescent="0.2"/>
  </sheetData>
  <sheetProtection selectLockedCells="1"/>
  <dataConsolidate/>
  <mergeCells count="50">
    <mergeCell ref="B32:O32"/>
    <mergeCell ref="B42:O44"/>
    <mergeCell ref="F50:I50"/>
    <mergeCell ref="K50:L50"/>
    <mergeCell ref="B41:C41"/>
    <mergeCell ref="B28:E28"/>
    <mergeCell ref="G28:J28"/>
    <mergeCell ref="L28:O28"/>
    <mergeCell ref="B29:O29"/>
    <mergeCell ref="B30:O30"/>
    <mergeCell ref="B26:O26"/>
    <mergeCell ref="B27:E27"/>
    <mergeCell ref="G27:J27"/>
    <mergeCell ref="L27:O27"/>
    <mergeCell ref="B21:O21"/>
    <mergeCell ref="B22:C22"/>
    <mergeCell ref="D22:E22"/>
    <mergeCell ref="F22:I22"/>
    <mergeCell ref="J22:L22"/>
    <mergeCell ref="M22:O22"/>
    <mergeCell ref="B19:C20"/>
    <mergeCell ref="D19:E20"/>
    <mergeCell ref="F19:I19"/>
    <mergeCell ref="J19:L19"/>
    <mergeCell ref="M19:O19"/>
    <mergeCell ref="F20:I20"/>
    <mergeCell ref="J20:L20"/>
    <mergeCell ref="M20:O20"/>
    <mergeCell ref="B14:D14"/>
    <mergeCell ref="E14:O14"/>
    <mergeCell ref="B15:O15"/>
    <mergeCell ref="B16:D16"/>
    <mergeCell ref="N17:O17"/>
    <mergeCell ref="B18:C18"/>
    <mergeCell ref="D18:E18"/>
    <mergeCell ref="F18:I18"/>
    <mergeCell ref="J18:L18"/>
    <mergeCell ref="M18:O18"/>
    <mergeCell ref="A13:P13"/>
    <mergeCell ref="A2:P2"/>
    <mergeCell ref="A4:P4"/>
    <mergeCell ref="B6:O6"/>
    <mergeCell ref="B8:D8"/>
    <mergeCell ref="E8:O8"/>
    <mergeCell ref="A9:P9"/>
    <mergeCell ref="B10:D10"/>
    <mergeCell ref="E10:O10"/>
    <mergeCell ref="A11:P11"/>
    <mergeCell ref="B12:D12"/>
    <mergeCell ref="E12:O12"/>
  </mergeCells>
  <dataValidations disablePrompts="1" count="17">
    <dataValidation allowBlank="1" showInputMessage="1" showErrorMessage="1" promptTitle="Responsable" prompt="CARGO de quien valida y toma decisiones frente a los datos regsitrados en el indicador_x000a_Registra planes de mitigación, estrategias para garantizar el cumplimiento del indicador._x000a_Establece pautas para mantener el indicador en los niveles de ejecución óptimo" sqref="L27:O27"/>
    <dataValidation allowBlank="1" showInputMessage="1" showErrorMessage="1" promptTitle="analiza" prompt="Registre el CARGO de quien analiza, redacta los avances, genera gráficas, reportes, etc_x000a__x000a_Es el responsable de identificar riesgos / no conformidades / tendencias / " sqref="G27:J27"/>
    <dataValidation allowBlank="1" showInputMessage="1" showErrorMessage="1" promptTitle="responsable de recopilar la info" prompt="Registre el CARGO de quien consolida la información" sqref="B28:E28"/>
    <dataValidation allowBlank="1" showInputMessage="1" showErrorMessage="1" promptTitle="IMPERATIVO" prompt="SELECCIONE EL IMPERATIVO QUE MAS SE AJUSTA O LE APUNTA, EL INDICADOR" sqref="B14:D14"/>
    <dataValidation allowBlank="1" showInputMessage="1" showErrorMessage="1" promptTitle="DEPENDENCIA" prompt="REGISTRE EL NOMBRE DE LA DEPENDENCIA QUE ADMINISTRARÁ EL INDICADOR" sqref="B10:D10"/>
    <dataValidation allowBlank="1" showInputMessage="1" showErrorMessage="1" promptTitle="META" prompt="Es el valor que se espera alcance el indicador." sqref="F34 H34 J34"/>
    <dataValidation allowBlank="1" showInputMessage="1" showErrorMessage="1" promptTitle="LINEA BASE" prompt="Es el valor obtenido en el período inmediatamente anterior. En el caso_x000a_de que no exista se colocará no aplica." sqref="C22:C25 B22:B23 B25"/>
    <dataValidation allowBlank="1" showInputMessage="1" showErrorMessage="1" promptTitle="NOMBRE DEL INDICADOR" prompt="Nombre que identifica al indicador." sqref="B8:D8"/>
    <dataValidation allowBlank="1" showInputMessage="1" showErrorMessage="1" promptTitle="FUENTE DE INFORMACION LINEA BASE" prompt="Indique la fuente de origen de la línea base (histórico registrado)" sqref="J22:J25 L34"/>
    <dataValidation allowBlank="1" showInputMessage="1" showErrorMessage="1" promptTitle="FUENTE DE INFORMACION" prompt="Señala la(s) fuente(s) de las cuales se obtiene la información para el cálculo del indicador. Por ejemplo: Sistemas de información,_x000a_resultados de encuestas , listados, entre otros" sqref="M18:O18"/>
    <dataValidation allowBlank="1" showInputMessage="1" showErrorMessage="1" promptTitle="EXPLICACION DE LA VARIABLE" prompt="Amplie el concepto de la variable" sqref="J18:L18"/>
    <dataValidation allowBlank="1" showInputMessage="1" showErrorMessage="1" promptTitle="NOMBRE VARIABLE" prompt="Nombre de las variables a utilizar, puede ser una sola_x000a_variable o dos dependiendo del indicador._x000a__x000a_La casilla superior se registra el numerador_x000a__x000a_Si el indicador no tiene denominador registre NA enla casilla de abajo" sqref="F18:I18"/>
    <dataValidation allowBlank="1" showInputMessage="1" showErrorMessage="1" promptTitle="UNIDAD DE MEDIDA" prompt="Magnitud referencia para la medición. Ejemplo: Porcentaje, Número de asesorías." sqref="D18:E18"/>
    <dataValidation allowBlank="1" showInputMessage="1" showErrorMessage="1" promptTitle="FORMULA DEL INDICADOR" prompt="Fórmula matemática utilizada para el cálculo del indicador._x000a_" sqref="B18:C18"/>
    <dataValidation allowBlank="1" showInputMessage="1" showErrorMessage="1" promptTitle="MIDE" prompt="IDENTIFIQUE QUE ESTÁ MIDIENDO EL INDICADOR, PUEDE SELECCIONAR MÁS DE UNA OPCIÓN" sqref="B16:D16"/>
    <dataValidation allowBlank="1" showInputMessage="1" showErrorMessage="1" promptTitle="PROCESO" prompt="IDENTIFIQUE EL PROCESO QUE MIDE EL INDICADOR O AL QUE VA A APORTAR" sqref="B12:D12"/>
    <dataValidation allowBlank="1" showInputMessage="1" showErrorMessage="1" promptTitle="SELECCIONE EL INDICADOR" sqref="E8:O8"/>
  </dataValidations>
  <printOptions horizontalCentered="1"/>
  <pageMargins left="0.62992125984251968" right="0.23622047244094491" top="0.59055118110236227" bottom="0.51181102362204722" header="0.31496062992125984" footer="0.31496062992125984"/>
  <pageSetup scale="81" orientation="portrait" horizontalDpi="4294967295" verticalDpi="4294967295" r:id="rId1"/>
  <headerFooter>
    <oddFooter>&amp;C
2310100-FT-005 Versión 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12" r:id="rId4" name="Group Box 20">
              <controlPr defaultSize="0" autoFill="0" autoPict="0">
                <anchor>
                  <from>
                    <xdr:col>0</xdr:col>
                    <xdr:colOff>123825</xdr:colOff>
                    <xdr:row>23</xdr:row>
                    <xdr:rowOff>142875</xdr:rowOff>
                  </from>
                  <to>
                    <xdr:col>5</xdr:col>
                    <xdr:colOff>9525</xdr:colOff>
                    <xdr:row>25</xdr:row>
                    <xdr:rowOff>0</xdr:rowOff>
                  </to>
                </anchor>
              </controlPr>
            </control>
          </mc:Choice>
        </mc:AlternateContent>
        <mc:AlternateContent xmlns:mc="http://schemas.openxmlformats.org/markup-compatibility/2006">
          <mc:Choice Requires="x14">
            <control shapeId="8213" r:id="rId5" name="Option Button 21">
              <controlPr defaultSize="0" autoFill="0" autoLine="0" autoPict="0">
                <anchor>
                  <from>
                    <xdr:col>1</xdr:col>
                    <xdr:colOff>142875</xdr:colOff>
                    <xdr:row>24</xdr:row>
                    <xdr:rowOff>190500</xdr:rowOff>
                  </from>
                  <to>
                    <xdr:col>2</xdr:col>
                    <xdr:colOff>638175</xdr:colOff>
                    <xdr:row>24</xdr:row>
                    <xdr:rowOff>409575</xdr:rowOff>
                  </to>
                </anchor>
              </controlPr>
            </control>
          </mc:Choice>
        </mc:AlternateContent>
        <mc:AlternateContent xmlns:mc="http://schemas.openxmlformats.org/markup-compatibility/2006">
          <mc:Choice Requires="x14">
            <control shapeId="8214" r:id="rId6" name="Option Button 22">
              <controlPr defaultSize="0" autoFill="0" autoLine="0" autoPict="0">
                <anchor moveWithCells="1">
                  <from>
                    <xdr:col>1</xdr:col>
                    <xdr:colOff>133350</xdr:colOff>
                    <xdr:row>24</xdr:row>
                    <xdr:rowOff>476250</xdr:rowOff>
                  </from>
                  <to>
                    <xdr:col>2</xdr:col>
                    <xdr:colOff>638175</xdr:colOff>
                    <xdr:row>24</xdr:row>
                    <xdr:rowOff>695325</xdr:rowOff>
                  </to>
                </anchor>
              </controlPr>
            </control>
          </mc:Choice>
        </mc:AlternateContent>
        <mc:AlternateContent xmlns:mc="http://schemas.openxmlformats.org/markup-compatibility/2006">
          <mc:Choice Requires="x14">
            <control shapeId="8215" r:id="rId7" name="Option Button 23">
              <controlPr defaultSize="0" autoFill="0" autoLine="0" autoPict="0">
                <anchor moveWithCells="1">
                  <from>
                    <xdr:col>3</xdr:col>
                    <xdr:colOff>57150</xdr:colOff>
                    <xdr:row>24</xdr:row>
                    <xdr:rowOff>180975</xdr:rowOff>
                  </from>
                  <to>
                    <xdr:col>4</xdr:col>
                    <xdr:colOff>457200</xdr:colOff>
                    <xdr:row>24</xdr:row>
                    <xdr:rowOff>400050</xdr:rowOff>
                  </to>
                </anchor>
              </controlPr>
            </control>
          </mc:Choice>
        </mc:AlternateContent>
        <mc:AlternateContent xmlns:mc="http://schemas.openxmlformats.org/markup-compatibility/2006">
          <mc:Choice Requires="x14">
            <control shapeId="8218" r:id="rId8" name="Option Button 26">
              <controlPr defaultSize="0" autoFill="0" autoLine="0" autoPict="0">
                <anchor moveWithCells="1">
                  <from>
                    <xdr:col>3</xdr:col>
                    <xdr:colOff>57150</xdr:colOff>
                    <xdr:row>24</xdr:row>
                    <xdr:rowOff>466725</xdr:rowOff>
                  </from>
                  <to>
                    <xdr:col>4</xdr:col>
                    <xdr:colOff>447675</xdr:colOff>
                    <xdr:row>24</xdr:row>
                    <xdr:rowOff>685800</xdr:rowOff>
                  </to>
                </anchor>
              </controlPr>
            </control>
          </mc:Choice>
        </mc:AlternateContent>
        <mc:AlternateContent xmlns:mc="http://schemas.openxmlformats.org/markup-compatibility/2006">
          <mc:Choice Requires="x14">
            <control shapeId="8219" r:id="rId9" name="Group Box 27">
              <controlPr defaultSize="0" autoFill="0" autoPict="0">
                <anchor moveWithCells="1">
                  <from>
                    <xdr:col>5</xdr:col>
                    <xdr:colOff>381000</xdr:colOff>
                    <xdr:row>24</xdr:row>
                    <xdr:rowOff>9525</xdr:rowOff>
                  </from>
                  <to>
                    <xdr:col>12</xdr:col>
                    <xdr:colOff>0</xdr:colOff>
                    <xdr:row>25</xdr:row>
                    <xdr:rowOff>0</xdr:rowOff>
                  </to>
                </anchor>
              </controlPr>
            </control>
          </mc:Choice>
        </mc:AlternateContent>
        <mc:AlternateContent xmlns:mc="http://schemas.openxmlformats.org/markup-compatibility/2006">
          <mc:Choice Requires="x14">
            <control shapeId="8220" r:id="rId10" name="Option Button 28">
              <controlPr defaultSize="0" autoFill="0" autoLine="0" autoPict="0">
                <anchor moveWithCells="1">
                  <from>
                    <xdr:col>6</xdr:col>
                    <xdr:colOff>66675</xdr:colOff>
                    <xdr:row>24</xdr:row>
                    <xdr:rowOff>95250</xdr:rowOff>
                  </from>
                  <to>
                    <xdr:col>7</xdr:col>
                    <xdr:colOff>381000</xdr:colOff>
                    <xdr:row>24</xdr:row>
                    <xdr:rowOff>314325</xdr:rowOff>
                  </to>
                </anchor>
              </controlPr>
            </control>
          </mc:Choice>
        </mc:AlternateContent>
        <mc:AlternateContent xmlns:mc="http://schemas.openxmlformats.org/markup-compatibility/2006">
          <mc:Choice Requires="x14">
            <control shapeId="8221" r:id="rId11" name="Option Button 29">
              <controlPr defaultSize="0" autoFill="0" autoLine="0" autoPict="0">
                <anchor moveWithCells="1">
                  <from>
                    <xdr:col>6</xdr:col>
                    <xdr:colOff>57150</xdr:colOff>
                    <xdr:row>24</xdr:row>
                    <xdr:rowOff>371475</xdr:rowOff>
                  </from>
                  <to>
                    <xdr:col>7</xdr:col>
                    <xdr:colOff>428625</xdr:colOff>
                    <xdr:row>24</xdr:row>
                    <xdr:rowOff>590550</xdr:rowOff>
                  </to>
                </anchor>
              </controlPr>
            </control>
          </mc:Choice>
        </mc:AlternateContent>
        <mc:AlternateContent xmlns:mc="http://schemas.openxmlformats.org/markup-compatibility/2006">
          <mc:Choice Requires="x14">
            <control shapeId="8222" r:id="rId12" name="Option Button 30">
              <controlPr defaultSize="0" autoFill="0" autoLine="0" autoPict="0">
                <anchor moveWithCells="1">
                  <from>
                    <xdr:col>8</xdr:col>
                    <xdr:colOff>85725</xdr:colOff>
                    <xdr:row>24</xdr:row>
                    <xdr:rowOff>85725</xdr:rowOff>
                  </from>
                  <to>
                    <xdr:col>9</xdr:col>
                    <xdr:colOff>485775</xdr:colOff>
                    <xdr:row>24</xdr:row>
                    <xdr:rowOff>304800</xdr:rowOff>
                  </to>
                </anchor>
              </controlPr>
            </control>
          </mc:Choice>
        </mc:AlternateContent>
        <mc:AlternateContent xmlns:mc="http://schemas.openxmlformats.org/markup-compatibility/2006">
          <mc:Choice Requires="x14">
            <control shapeId="8223" r:id="rId13" name="Option Button 31">
              <controlPr defaultSize="0" autoFill="0" autoLine="0" autoPict="0">
                <anchor moveWithCells="1">
                  <from>
                    <xdr:col>8</xdr:col>
                    <xdr:colOff>95250</xdr:colOff>
                    <xdr:row>24</xdr:row>
                    <xdr:rowOff>361950</xdr:rowOff>
                  </from>
                  <to>
                    <xdr:col>9</xdr:col>
                    <xdr:colOff>438150</xdr:colOff>
                    <xdr:row>24</xdr:row>
                    <xdr:rowOff>581025</xdr:rowOff>
                  </to>
                </anchor>
              </controlPr>
            </control>
          </mc:Choice>
        </mc:AlternateContent>
        <mc:AlternateContent xmlns:mc="http://schemas.openxmlformats.org/markup-compatibility/2006">
          <mc:Choice Requires="x14">
            <control shapeId="8224" r:id="rId14" name="Option Button 32">
              <controlPr defaultSize="0" autoFill="0" autoLine="0" autoPict="0">
                <anchor moveWithCells="1">
                  <from>
                    <xdr:col>10</xdr:col>
                    <xdr:colOff>123825</xdr:colOff>
                    <xdr:row>24</xdr:row>
                    <xdr:rowOff>266700</xdr:rowOff>
                  </from>
                  <to>
                    <xdr:col>11</xdr:col>
                    <xdr:colOff>381000</xdr:colOff>
                    <xdr:row>24</xdr:row>
                    <xdr:rowOff>485775</xdr:rowOff>
                  </to>
                </anchor>
              </controlPr>
            </control>
          </mc:Choice>
        </mc:AlternateContent>
        <mc:AlternateContent xmlns:mc="http://schemas.openxmlformats.org/markup-compatibility/2006">
          <mc:Choice Requires="x14">
            <control shapeId="8225" r:id="rId15" name="Group Box 33">
              <controlPr defaultSize="0" autoFill="0" autoPict="0">
                <anchor moveWithCells="1">
                  <from>
                    <xdr:col>12</xdr:col>
                    <xdr:colOff>504825</xdr:colOff>
                    <xdr:row>23</xdr:row>
                    <xdr:rowOff>142875</xdr:rowOff>
                  </from>
                  <to>
                    <xdr:col>15</xdr:col>
                    <xdr:colOff>0</xdr:colOff>
                    <xdr:row>25</xdr:row>
                    <xdr:rowOff>0</xdr:rowOff>
                  </to>
                </anchor>
              </controlPr>
            </control>
          </mc:Choice>
        </mc:AlternateContent>
        <mc:AlternateContent xmlns:mc="http://schemas.openxmlformats.org/markup-compatibility/2006">
          <mc:Choice Requires="x14">
            <control shapeId="8226" r:id="rId16" name="Option Button 34">
              <controlPr defaultSize="0" autoFill="0" autoLine="0" autoPict="0">
                <anchor moveWithCells="1">
                  <from>
                    <xdr:col>13</xdr:col>
                    <xdr:colOff>57150</xdr:colOff>
                    <xdr:row>24</xdr:row>
                    <xdr:rowOff>76200</xdr:rowOff>
                  </from>
                  <to>
                    <xdr:col>14</xdr:col>
                    <xdr:colOff>352425</xdr:colOff>
                    <xdr:row>24</xdr:row>
                    <xdr:rowOff>295275</xdr:rowOff>
                  </to>
                </anchor>
              </controlPr>
            </control>
          </mc:Choice>
        </mc:AlternateContent>
        <mc:AlternateContent xmlns:mc="http://schemas.openxmlformats.org/markup-compatibility/2006">
          <mc:Choice Requires="x14">
            <control shapeId="8227" r:id="rId17" name="Option Button 35">
              <controlPr defaultSize="0" autoFill="0" autoLine="0" autoPict="0">
                <anchor moveWithCells="1">
                  <from>
                    <xdr:col>13</xdr:col>
                    <xdr:colOff>57150</xdr:colOff>
                    <xdr:row>24</xdr:row>
                    <xdr:rowOff>266700</xdr:rowOff>
                  </from>
                  <to>
                    <xdr:col>14</xdr:col>
                    <xdr:colOff>352425</xdr:colOff>
                    <xdr:row>24</xdr:row>
                    <xdr:rowOff>485775</xdr:rowOff>
                  </to>
                </anchor>
              </controlPr>
            </control>
          </mc:Choice>
        </mc:AlternateContent>
        <mc:AlternateContent xmlns:mc="http://schemas.openxmlformats.org/markup-compatibility/2006">
          <mc:Choice Requires="x14">
            <control shapeId="8228" r:id="rId18" name="Option Button 36">
              <controlPr defaultSize="0" autoFill="0" autoLine="0" autoPict="0">
                <anchor moveWithCells="1">
                  <from>
                    <xdr:col>13</xdr:col>
                    <xdr:colOff>57150</xdr:colOff>
                    <xdr:row>24</xdr:row>
                    <xdr:rowOff>466725</xdr:rowOff>
                  </from>
                  <to>
                    <xdr:col>14</xdr:col>
                    <xdr:colOff>352425</xdr:colOff>
                    <xdr:row>24</xdr:row>
                    <xdr:rowOff>685800</xdr:rowOff>
                  </to>
                </anchor>
              </controlPr>
            </control>
          </mc:Choice>
        </mc:AlternateContent>
        <mc:AlternateContent xmlns:mc="http://schemas.openxmlformats.org/markup-compatibility/2006">
          <mc:Choice Requires="x14">
            <control shapeId="8229" r:id="rId19" name="Option Button 37">
              <controlPr defaultSize="0" autoFill="0" autoLine="0" autoPict="0">
                <anchor moveWithCells="1">
                  <from>
                    <xdr:col>1</xdr:col>
                    <xdr:colOff>342900</xdr:colOff>
                    <xdr:row>34</xdr:row>
                    <xdr:rowOff>123825</xdr:rowOff>
                  </from>
                  <to>
                    <xdr:col>2</xdr:col>
                    <xdr:colOff>466725</xdr:colOff>
                    <xdr:row>35</xdr:row>
                    <xdr:rowOff>152400</xdr:rowOff>
                  </to>
                </anchor>
              </controlPr>
            </control>
          </mc:Choice>
        </mc:AlternateContent>
        <mc:AlternateContent xmlns:mc="http://schemas.openxmlformats.org/markup-compatibility/2006">
          <mc:Choice Requires="x14">
            <control shapeId="8230" r:id="rId20" name="Option Button 38">
              <controlPr defaultSize="0" autoFill="0" autoLine="0" autoPict="0">
                <anchor moveWithCells="1">
                  <from>
                    <xdr:col>1</xdr:col>
                    <xdr:colOff>323850</xdr:colOff>
                    <xdr:row>35</xdr:row>
                    <xdr:rowOff>171450</xdr:rowOff>
                  </from>
                  <to>
                    <xdr:col>2</xdr:col>
                    <xdr:colOff>457200</xdr:colOff>
                    <xdr:row>37</xdr:row>
                    <xdr:rowOff>9525</xdr:rowOff>
                  </to>
                </anchor>
              </controlPr>
            </control>
          </mc:Choice>
        </mc:AlternateContent>
        <mc:AlternateContent xmlns:mc="http://schemas.openxmlformats.org/markup-compatibility/2006">
          <mc:Choice Requires="x14">
            <control shapeId="8231" r:id="rId21" name="Option Button 39">
              <controlPr defaultSize="0" autoFill="0" autoLine="0" autoPict="0">
                <anchor moveWithCells="1">
                  <from>
                    <xdr:col>1</xdr:col>
                    <xdr:colOff>333375</xdr:colOff>
                    <xdr:row>37</xdr:row>
                    <xdr:rowOff>9525</xdr:rowOff>
                  </from>
                  <to>
                    <xdr:col>2</xdr:col>
                    <xdr:colOff>457200</xdr:colOff>
                    <xdr:row>38</xdr:row>
                    <xdr:rowOff>57150</xdr:rowOff>
                  </to>
                </anchor>
              </controlPr>
            </control>
          </mc:Choice>
        </mc:AlternateContent>
        <mc:AlternateContent xmlns:mc="http://schemas.openxmlformats.org/markup-compatibility/2006">
          <mc:Choice Requires="x14">
            <control shapeId="8248" r:id="rId22" name="Check Box 56">
              <controlPr defaultSize="0" autoFill="0" autoLine="0" autoPict="0">
                <anchor moveWithCells="1">
                  <from>
                    <xdr:col>5</xdr:col>
                    <xdr:colOff>38100</xdr:colOff>
                    <xdr:row>13</xdr:row>
                    <xdr:rowOff>142875</xdr:rowOff>
                  </from>
                  <to>
                    <xdr:col>5</xdr:col>
                    <xdr:colOff>276225</xdr:colOff>
                    <xdr:row>16</xdr:row>
                    <xdr:rowOff>28575</xdr:rowOff>
                  </to>
                </anchor>
              </controlPr>
            </control>
          </mc:Choice>
        </mc:AlternateContent>
        <mc:AlternateContent xmlns:mc="http://schemas.openxmlformats.org/markup-compatibility/2006">
          <mc:Choice Requires="x14">
            <control shapeId="8249" r:id="rId23" name="Check Box 57">
              <controlPr defaultSize="0" autoFill="0" autoLine="0" autoPict="0">
                <anchor moveWithCells="1">
                  <from>
                    <xdr:col>7</xdr:col>
                    <xdr:colOff>123825</xdr:colOff>
                    <xdr:row>13</xdr:row>
                    <xdr:rowOff>142875</xdr:rowOff>
                  </from>
                  <to>
                    <xdr:col>7</xdr:col>
                    <xdr:colOff>352425</xdr:colOff>
                    <xdr:row>16</xdr:row>
                    <xdr:rowOff>28575</xdr:rowOff>
                  </to>
                </anchor>
              </controlPr>
            </control>
          </mc:Choice>
        </mc:AlternateContent>
        <mc:AlternateContent xmlns:mc="http://schemas.openxmlformats.org/markup-compatibility/2006">
          <mc:Choice Requires="x14">
            <control shapeId="8250" r:id="rId24" name="Check Box 58">
              <controlPr defaultSize="0" autoFill="0" autoLine="0" autoPict="0">
                <anchor moveWithCells="1">
                  <from>
                    <xdr:col>9</xdr:col>
                    <xdr:colOff>104775</xdr:colOff>
                    <xdr:row>14</xdr:row>
                    <xdr:rowOff>0</xdr:rowOff>
                  </from>
                  <to>
                    <xdr:col>9</xdr:col>
                    <xdr:colOff>342900</xdr:colOff>
                    <xdr:row>16</xdr:row>
                    <xdr:rowOff>38100</xdr:rowOff>
                  </to>
                </anchor>
              </controlPr>
            </control>
          </mc:Choice>
        </mc:AlternateContent>
        <mc:AlternateContent xmlns:mc="http://schemas.openxmlformats.org/markup-compatibility/2006">
          <mc:Choice Requires="x14">
            <control shapeId="8251" r:id="rId25" name="Check Box 59">
              <controlPr defaultSize="0" autoFill="0" autoLine="0" autoPict="0">
                <anchor moveWithCells="1">
                  <from>
                    <xdr:col>10</xdr:col>
                    <xdr:colOff>352425</xdr:colOff>
                    <xdr:row>13</xdr:row>
                    <xdr:rowOff>142875</xdr:rowOff>
                  </from>
                  <to>
                    <xdr:col>11</xdr:col>
                    <xdr:colOff>142875</xdr:colOff>
                    <xdr:row>16</xdr:row>
                    <xdr:rowOff>28575</xdr:rowOff>
                  </to>
                </anchor>
              </controlPr>
            </control>
          </mc:Choice>
        </mc:AlternateContent>
        <mc:AlternateContent xmlns:mc="http://schemas.openxmlformats.org/markup-compatibility/2006">
          <mc:Choice Requires="x14">
            <control shapeId="8252" r:id="rId26" name="Check Box 60">
              <controlPr defaultSize="0" autoFill="0" autoLine="0" autoPict="0">
                <anchor moveWithCells="1">
                  <from>
                    <xdr:col>11</xdr:col>
                    <xdr:colOff>504825</xdr:colOff>
                    <xdr:row>13</xdr:row>
                    <xdr:rowOff>142875</xdr:rowOff>
                  </from>
                  <to>
                    <xdr:col>12</xdr:col>
                    <xdr:colOff>171450</xdr:colOff>
                    <xdr:row>16</xdr:row>
                    <xdr:rowOff>28575</xdr:rowOff>
                  </to>
                </anchor>
              </controlPr>
            </control>
          </mc:Choice>
        </mc:AlternateContent>
        <mc:AlternateContent xmlns:mc="http://schemas.openxmlformats.org/markup-compatibility/2006">
          <mc:Choice Requires="x14">
            <control shapeId="8253" r:id="rId27" name="Check Box 61">
              <controlPr defaultSize="0" autoFill="0" autoLine="0" autoPict="0">
                <anchor moveWithCells="1">
                  <from>
                    <xdr:col>7</xdr:col>
                    <xdr:colOff>123825</xdr:colOff>
                    <xdr:row>16</xdr:row>
                    <xdr:rowOff>47625</xdr:rowOff>
                  </from>
                  <to>
                    <xdr:col>7</xdr:col>
                    <xdr:colOff>361950</xdr:colOff>
                    <xdr:row>16</xdr:row>
                    <xdr:rowOff>257175</xdr:rowOff>
                  </to>
                </anchor>
              </controlPr>
            </control>
          </mc:Choice>
        </mc:AlternateContent>
        <mc:AlternateContent xmlns:mc="http://schemas.openxmlformats.org/markup-compatibility/2006">
          <mc:Choice Requires="x14">
            <control shapeId="8254" r:id="rId28" name="Check Box 62">
              <controlPr defaultSize="0" autoFill="0" autoLine="0" autoPict="0">
                <anchor moveWithCells="1">
                  <from>
                    <xdr:col>10</xdr:col>
                    <xdr:colOff>361950</xdr:colOff>
                    <xdr:row>16</xdr:row>
                    <xdr:rowOff>38100</xdr:rowOff>
                  </from>
                  <to>
                    <xdr:col>11</xdr:col>
                    <xdr:colOff>142875</xdr:colOff>
                    <xdr:row>16</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2">
        <x14:dataValidation type="list" allowBlank="1" showInputMessage="1" showErrorMessage="1">
          <x14:formula1>
            <xm:f>CONVEN!$B$3:$L$3</xm:f>
          </x14:formula1>
          <xm:sqref>E10:O10</xm:sqref>
        </x14:dataValidation>
        <x14:dataValidation type="list" allowBlank="1" showInputMessage="1" showErrorMessage="1">
          <x14:formula1>
            <xm:f>INDIRECT(HLOOKUP(E10,CONVEN!A22:A38,1,0))</xm:f>
          </x14:formula1>
          <xm:sqref>E12:O12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4"/>
  <sheetViews>
    <sheetView showGridLines="0" zoomScaleNormal="100" workbookViewId="0">
      <selection activeCell="D21" sqref="D21"/>
    </sheetView>
  </sheetViews>
  <sheetFormatPr baseColWidth="10" defaultRowHeight="15" x14ac:dyDescent="0.25"/>
  <cols>
    <col min="1" max="1" width="43.28515625" style="17" customWidth="1"/>
    <col min="2" max="2" width="12.28515625" style="7" bestFit="1" customWidth="1"/>
    <col min="3" max="3" width="27.42578125" hidden="1" customWidth="1"/>
    <col min="4" max="4" width="99.28515625" style="17" customWidth="1"/>
    <col min="5" max="5" width="16.28515625" style="463" bestFit="1" customWidth="1"/>
    <col min="6" max="6" width="13.42578125" style="463" bestFit="1" customWidth="1"/>
    <col min="7" max="7" width="16.28515625" style="463" bestFit="1" customWidth="1"/>
    <col min="8" max="8" width="13.42578125" style="463" bestFit="1" customWidth="1"/>
    <col min="9" max="9" width="16.28515625" style="463" bestFit="1" customWidth="1"/>
  </cols>
  <sheetData>
    <row r="1" spans="1:9" s="205" customFormat="1" ht="28.5" x14ac:dyDescent="0.45">
      <c r="A1" s="968" t="str">
        <f>'POA 2018'!A1:F1</f>
        <v>SECRETARÍA JURÍDICA DISTRITAL</v>
      </c>
      <c r="B1" s="969"/>
      <c r="C1" s="969"/>
      <c r="D1" s="969"/>
      <c r="E1" s="969"/>
      <c r="F1" s="969"/>
      <c r="G1" s="969"/>
      <c r="H1" s="969"/>
      <c r="I1" s="970"/>
    </row>
    <row r="2" spans="1:9" s="205" customFormat="1" ht="24" thickBot="1" x14ac:dyDescent="0.4">
      <c r="A2" s="971" t="str">
        <f>'POA 2018'!A2:F2</f>
        <v>PLAN OPERATIVO ANUAL 2018</v>
      </c>
      <c r="B2" s="972"/>
      <c r="C2" s="972"/>
      <c r="D2" s="972"/>
      <c r="E2" s="972"/>
      <c r="F2" s="972"/>
      <c r="G2" s="972"/>
      <c r="H2" s="972"/>
      <c r="I2" s="973"/>
    </row>
    <row r="3" spans="1:9" s="205" customFormat="1" ht="23.25" x14ac:dyDescent="0.35">
      <c r="A3" s="538"/>
      <c r="B3" s="482"/>
      <c r="C3" s="481"/>
      <c r="D3" s="484"/>
      <c r="E3" s="980" t="s">
        <v>663</v>
      </c>
      <c r="F3" s="981"/>
      <c r="G3" s="980" t="s">
        <v>664</v>
      </c>
      <c r="H3" s="981"/>
      <c r="I3" s="488" t="s">
        <v>665</v>
      </c>
    </row>
    <row r="4" spans="1:9" s="129" customFormat="1" ht="29.25" customHeight="1" x14ac:dyDescent="0.25">
      <c r="A4" s="539" t="str">
        <f>'POA 2018'!A4:F4</f>
        <v xml:space="preserve">DEPENDENCIA    </v>
      </c>
      <c r="B4" s="483" t="str">
        <f>'POA 2018'!B4:G4</f>
        <v xml:space="preserve">PLAN </v>
      </c>
      <c r="C4" s="483" t="s">
        <v>666</v>
      </c>
      <c r="D4" s="497" t="s">
        <v>122</v>
      </c>
      <c r="E4" s="486" t="s">
        <v>124</v>
      </c>
      <c r="F4" s="487" t="s">
        <v>125</v>
      </c>
      <c r="G4" s="486" t="s">
        <v>124</v>
      </c>
      <c r="H4" s="487" t="s">
        <v>125</v>
      </c>
      <c r="I4" s="485" t="s">
        <v>124</v>
      </c>
    </row>
    <row r="5" spans="1:9" s="10" customFormat="1" ht="22.5" customHeight="1" thickBot="1" x14ac:dyDescent="0.3">
      <c r="A5" s="540" t="str">
        <f>'POA 2018'!A5:F5</f>
        <v>DESPACHO SECRETARÍA JURÍDICA</v>
      </c>
      <c r="B5" s="480" t="str">
        <f>'POA 2018'!B5:G5</f>
        <v>GESTIÓN</v>
      </c>
      <c r="C5" s="490" t="str">
        <f>'POA 2018'!C5</f>
        <v>PORCENTAJE DE CUMPLIMIENTO DEL PLAN DE COMUNICACIONES DE LA SECRETARÍA JURÍDICA DISTRITAL</v>
      </c>
      <c r="D5" s="498" t="s">
        <v>667</v>
      </c>
      <c r="E5" s="491" t="str">
        <f>'POA 2018'!D5</f>
        <v>ND</v>
      </c>
      <c r="F5" s="492" t="str">
        <f>'POA 2018'!E5</f>
        <v>ND</v>
      </c>
      <c r="G5" s="493">
        <f>'POA 2018'!F5</f>
        <v>1</v>
      </c>
      <c r="H5" s="494">
        <f>'POA 2018'!G5</f>
        <v>1</v>
      </c>
      <c r="I5" s="495">
        <f>'POA 2018'!H5</f>
        <v>1</v>
      </c>
    </row>
    <row r="6" spans="1:9" s="10" customFormat="1" x14ac:dyDescent="0.25">
      <c r="A6" s="974" t="str">
        <f>'POA 2018'!A6:F6</f>
        <v>DIRECCIÓN DE GESTIÓN CORPORATIVA</v>
      </c>
      <c r="B6" s="979" t="str">
        <f>'POA 2018'!B6:G6</f>
        <v>ACCIÓN</v>
      </c>
      <c r="C6" s="499" t="str">
        <f>'POA 2018'!C6</f>
        <v>NIVEL DE IMPLEMENTACIÓN DE HERRAMIENTAS DE GESTIÓN Y ADMINISTRATIVAS</v>
      </c>
      <c r="D6" s="500" t="s">
        <v>668</v>
      </c>
      <c r="E6" s="501" t="str">
        <f>'POA 2018'!D6</f>
        <v>ND</v>
      </c>
      <c r="F6" s="502" t="str">
        <f>'POA 2018'!E6</f>
        <v>ND</v>
      </c>
      <c r="G6" s="501" t="str">
        <f>'POA 2018'!F6</f>
        <v>ND</v>
      </c>
      <c r="H6" s="502" t="str">
        <f>'POA 2018'!G6</f>
        <v>ND</v>
      </c>
      <c r="I6" s="525">
        <f>'POA 2018'!H6</f>
        <v>0.3</v>
      </c>
    </row>
    <row r="7" spans="1:9" s="10" customFormat="1" x14ac:dyDescent="0.25">
      <c r="A7" s="975"/>
      <c r="B7" s="977"/>
      <c r="C7" s="504" t="str">
        <f>'POA 2018'!C7</f>
        <v>PORCENTAJE DE ADECUACIÓN Y DOTACIÓN DE LA SECRETARÍA JURÍDICA DISTRITAL PARA LA SJD</v>
      </c>
      <c r="D7" s="505" t="s">
        <v>669</v>
      </c>
      <c r="E7" s="506" t="str">
        <f>'POA 2018'!D7</f>
        <v>ND</v>
      </c>
      <c r="F7" s="507" t="str">
        <f>'POA 2018'!E7</f>
        <v>ND</v>
      </c>
      <c r="G7" s="506" t="str">
        <f>'POA 2018'!F7</f>
        <v>ND</v>
      </c>
      <c r="H7" s="507" t="str">
        <f>'POA 2018'!G7</f>
        <v>ND</v>
      </c>
      <c r="I7" s="528">
        <f>'POA 2018'!H7</f>
        <v>0.3</v>
      </c>
    </row>
    <row r="8" spans="1:9" s="10" customFormat="1" x14ac:dyDescent="0.25">
      <c r="A8" s="975"/>
      <c r="B8" s="977" t="str">
        <f>'POA 2018'!B8:G8</f>
        <v>GESTIÓN</v>
      </c>
      <c r="C8" s="504" t="str">
        <f>'POA 2018'!C8</f>
        <v>ASIGNACIÓN DE REQUERIMIENTOS A TRAVÉS DEL SDQS</v>
      </c>
      <c r="D8" s="505" t="s">
        <v>286</v>
      </c>
      <c r="E8" s="506" t="str">
        <f>'POA 2018'!D8</f>
        <v>ND</v>
      </c>
      <c r="F8" s="507" t="str">
        <f>'POA 2018'!E8</f>
        <v>ND</v>
      </c>
      <c r="G8" s="509">
        <f>'POA 2018'!F8</f>
        <v>1</v>
      </c>
      <c r="H8" s="510">
        <f>'POA 2018'!G8</f>
        <v>1</v>
      </c>
      <c r="I8" s="511">
        <f>'POA 2018'!H8</f>
        <v>1</v>
      </c>
    </row>
    <row r="9" spans="1:9" s="10" customFormat="1" x14ac:dyDescent="0.25">
      <c r="A9" s="975"/>
      <c r="B9" s="977"/>
      <c r="C9" s="504" t="str">
        <f>'POA 2018'!C9</f>
        <v>AVANCE EN LA PROPUESTA DE MEJORA CONTINUA DE LA DIRECCIÓN DE GESTIÓN CORPORATIVA ELABORADA</v>
      </c>
      <c r="D9" s="505" t="s">
        <v>670</v>
      </c>
      <c r="E9" s="506" t="str">
        <f>'POA 2018'!D9</f>
        <v>ND</v>
      </c>
      <c r="F9" s="507" t="str">
        <f>'POA 2018'!E9</f>
        <v>ND</v>
      </c>
      <c r="G9" s="509">
        <f>'POA 2018'!F9</f>
        <v>1</v>
      </c>
      <c r="H9" s="510">
        <f>'POA 2018'!G9</f>
        <v>1</v>
      </c>
      <c r="I9" s="511" t="str">
        <f>'POA 2018'!H9</f>
        <v>CUMPLIDA</v>
      </c>
    </row>
    <row r="10" spans="1:9" s="10" customFormat="1" x14ac:dyDescent="0.25">
      <c r="A10" s="975"/>
      <c r="B10" s="977"/>
      <c r="C10" s="504" t="str">
        <f>'POA 2018'!C10</f>
        <v>GESTIÓN DE RECURSOS PRESUPUESTALES</v>
      </c>
      <c r="D10" s="505" t="s">
        <v>262</v>
      </c>
      <c r="E10" s="506" t="str">
        <f>'POA 2018'!D10</f>
        <v>ND</v>
      </c>
      <c r="F10" s="507" t="str">
        <f>'POA 2018'!E10</f>
        <v>ND</v>
      </c>
      <c r="G10" s="509">
        <f>'POA 2018'!F10</f>
        <v>0.9</v>
      </c>
      <c r="H10" s="510">
        <f>'POA 2018'!G10</f>
        <v>0.76890000000000003</v>
      </c>
      <c r="I10" s="511">
        <f>'POA 2018'!H10</f>
        <v>0.92</v>
      </c>
    </row>
    <row r="11" spans="1:9" s="10" customFormat="1" x14ac:dyDescent="0.25">
      <c r="A11" s="975"/>
      <c r="B11" s="977"/>
      <c r="C11" s="504" t="str">
        <f>'POA 2018'!C11</f>
        <v>IMPLEMENTACIÓN DE UN MODELO DE GESTIÓN DEL TALENTO HUMANO.</v>
      </c>
      <c r="D11" s="505" t="s">
        <v>316</v>
      </c>
      <c r="E11" s="506" t="str">
        <f>'POA 2018'!D11</f>
        <v>ND</v>
      </c>
      <c r="F11" s="507" t="str">
        <f>'POA 2018'!E11</f>
        <v>ND</v>
      </c>
      <c r="G11" s="509">
        <f>'POA 2018'!F11</f>
        <v>0.25</v>
      </c>
      <c r="H11" s="510">
        <f>'POA 2018'!G11</f>
        <v>0.25</v>
      </c>
      <c r="I11" s="511">
        <f>'POA 2018'!H11</f>
        <v>0.75</v>
      </c>
    </row>
    <row r="12" spans="1:9" s="10" customFormat="1" ht="30" x14ac:dyDescent="0.25">
      <c r="A12" s="975"/>
      <c r="B12" s="977"/>
      <c r="C12" s="504" t="str">
        <f>'POA 2018'!C12</f>
        <v>IMPLEMENTACIÓN DEL MODELO DE GESTIÓN DOCUMENTAL DE LA SECRETARÍA JURÍDICA DISTRITAL</v>
      </c>
      <c r="D12" s="505" t="s">
        <v>692</v>
      </c>
      <c r="E12" s="506" t="str">
        <f>'POA 2018'!D12</f>
        <v>ND</v>
      </c>
      <c r="F12" s="507" t="str">
        <f>'POA 2018'!E12</f>
        <v>ND</v>
      </c>
      <c r="G12" s="509">
        <f>'POA 2018'!F12</f>
        <v>0.5</v>
      </c>
      <c r="H12" s="510">
        <f>'POA 2018'!G12</f>
        <v>0.5</v>
      </c>
      <c r="I12" s="511">
        <f>'POA 2018'!H12</f>
        <v>0.4</v>
      </c>
    </row>
    <row r="13" spans="1:9" s="10" customFormat="1" x14ac:dyDescent="0.25">
      <c r="A13" s="975"/>
      <c r="B13" s="977"/>
      <c r="C13" s="504" t="str">
        <f>'POA 2018'!C13</f>
        <v>NIVEL DE SATISFACCIÓN DE LA GESTIÓN DEL TALENTO HUMANO EN LA SJD</v>
      </c>
      <c r="D13" s="505" t="s">
        <v>274</v>
      </c>
      <c r="E13" s="506" t="str">
        <f>'POA 2018'!D13</f>
        <v>ND</v>
      </c>
      <c r="F13" s="507" t="str">
        <f>'POA 2018'!E13</f>
        <v>ND</v>
      </c>
      <c r="G13" s="509">
        <f>'POA 2018'!F13</f>
        <v>0.9</v>
      </c>
      <c r="H13" s="510">
        <f>'POA 2018'!G13</f>
        <v>0.9</v>
      </c>
      <c r="I13" s="511">
        <f>'POA 2018'!H13</f>
        <v>0.91</v>
      </c>
    </row>
    <row r="14" spans="1:9" s="10" customFormat="1" x14ac:dyDescent="0.25">
      <c r="A14" s="975"/>
      <c r="B14" s="977"/>
      <c r="C14" s="504" t="str">
        <f>'POA 2018'!C14</f>
        <v xml:space="preserve">PORCENTAJE DE ACTOS ADMINISTRATIVOS PUBLICADOS, COMUNICADOS Y/O NOTIFICADOS </v>
      </c>
      <c r="D14" s="505" t="s">
        <v>671</v>
      </c>
      <c r="E14" s="506" t="str">
        <f>'POA 2018'!D14</f>
        <v>ND</v>
      </c>
      <c r="F14" s="507" t="str">
        <f>'POA 2018'!E14</f>
        <v>ND</v>
      </c>
      <c r="G14" s="509">
        <f>'POA 2018'!F14</f>
        <v>1</v>
      </c>
      <c r="H14" s="510">
        <f>'POA 2018'!G14</f>
        <v>1</v>
      </c>
      <c r="I14" s="511">
        <f>'POA 2018'!H14</f>
        <v>1</v>
      </c>
    </row>
    <row r="15" spans="1:9" s="10" customFormat="1" x14ac:dyDescent="0.25">
      <c r="A15" s="975"/>
      <c r="B15" s="977"/>
      <c r="C15" s="504" t="str">
        <f>'POA 2018'!C15</f>
        <v>SERVICIOS ADMINISTRATIVOS GESTIONADOS</v>
      </c>
      <c r="D15" s="505" t="s">
        <v>280</v>
      </c>
      <c r="E15" s="506" t="str">
        <f>'POA 2018'!D15</f>
        <v>ND</v>
      </c>
      <c r="F15" s="507" t="str">
        <f>'POA 2018'!E15</f>
        <v>ND</v>
      </c>
      <c r="G15" s="509">
        <f>'POA 2018'!F15</f>
        <v>1</v>
      </c>
      <c r="H15" s="510">
        <f>'POA 2018'!G15</f>
        <v>1</v>
      </c>
      <c r="I15" s="511">
        <f>'POA 2018'!H15</f>
        <v>1</v>
      </c>
    </row>
    <row r="16" spans="1:9" s="10" customFormat="1" ht="15.75" thickBot="1" x14ac:dyDescent="0.3">
      <c r="A16" s="976"/>
      <c r="B16" s="978"/>
      <c r="C16" s="512" t="str">
        <f>'POA 2018'!C16</f>
        <v>SOLICITUDES DE CONTRATACIÓN TRAMITADAS SATISFACTORIAMENTE</v>
      </c>
      <c r="D16" s="513" t="s">
        <v>447</v>
      </c>
      <c r="E16" s="514" t="str">
        <f>'POA 2018'!D16</f>
        <v>ND</v>
      </c>
      <c r="F16" s="515" t="str">
        <f>'POA 2018'!E16</f>
        <v>ND</v>
      </c>
      <c r="G16" s="516">
        <f>'POA 2018'!F16</f>
        <v>1</v>
      </c>
      <c r="H16" s="517">
        <f>'POA 2018'!G16</f>
        <v>1</v>
      </c>
      <c r="I16" s="518">
        <f>'POA 2018'!H16</f>
        <v>1</v>
      </c>
    </row>
    <row r="17" spans="1:9" s="10" customFormat="1" x14ac:dyDescent="0.25">
      <c r="A17" s="974" t="str">
        <f>'POA 2018'!A17:F17</f>
        <v>DIRECCIÓN DISTRITAL DE ASUNTOS DISCIPLINARIOS</v>
      </c>
      <c r="B17" s="979" t="str">
        <f>'POA 2018'!B17:G17</f>
        <v>ACCIÓN</v>
      </c>
      <c r="C17" s="499" t="str">
        <f>'POA 2018'!C17</f>
        <v>428 NÚMERO DE DIRECTRICES EN MATERIA DE POLÍTICA PÚBLICA DISCIPLINARIA DISTRITAL FORMULADAS POR LA DDAD</v>
      </c>
      <c r="D17" s="500" t="s">
        <v>672</v>
      </c>
      <c r="E17" s="501">
        <f>'POA 2018'!D17</f>
        <v>0</v>
      </c>
      <c r="F17" s="502">
        <f>'POA 2018'!E17</f>
        <v>0</v>
      </c>
      <c r="G17" s="501">
        <f>'POA 2018'!F17</f>
        <v>2</v>
      </c>
      <c r="H17" s="502">
        <f>'POA 2018'!G17</f>
        <v>2</v>
      </c>
      <c r="I17" s="503">
        <f>'POA 2018'!H17</f>
        <v>2</v>
      </c>
    </row>
    <row r="18" spans="1:9" s="10" customFormat="1" x14ac:dyDescent="0.25">
      <c r="A18" s="975"/>
      <c r="B18" s="977"/>
      <c r="C18" s="504" t="str">
        <f>'POA 2018'!C18</f>
        <v>429 NÚMERO DE SERVIDORES PÚBLICOS DEL DISTRITO ORIENTADOS EN TEMAS DE RESPONSABILIDAD DISCIPLINARIA</v>
      </c>
      <c r="D18" s="505" t="s">
        <v>673</v>
      </c>
      <c r="E18" s="506">
        <f>'POA 2018'!D18</f>
        <v>0</v>
      </c>
      <c r="F18" s="507">
        <f>'POA 2018'!E18</f>
        <v>0</v>
      </c>
      <c r="G18" s="519">
        <f>'POA 2018'!F18</f>
        <v>2000</v>
      </c>
      <c r="H18" s="520">
        <f>'POA 2018'!G18</f>
        <v>2426</v>
      </c>
      <c r="I18" s="521">
        <f>'POA 2018'!H18</f>
        <v>4000</v>
      </c>
    </row>
    <row r="19" spans="1:9" s="10" customFormat="1" ht="30" x14ac:dyDescent="0.25">
      <c r="A19" s="975"/>
      <c r="B19" s="977"/>
      <c r="C19" s="504" t="str">
        <f>'POA 2018'!C19</f>
        <v>430 NÚMERO DE CAPACITACIONES BRINDADAS A LOS OPERADORES DISCIPLINARIOS DISTRITALES EN TEMAS PROPIOS DEL DERECHO DISCIPLINARIO</v>
      </c>
      <c r="D19" s="505" t="s">
        <v>674</v>
      </c>
      <c r="E19" s="506">
        <f>'POA 2018'!D19</f>
        <v>1</v>
      </c>
      <c r="F19" s="507">
        <f>'POA 2018'!E19</f>
        <v>1</v>
      </c>
      <c r="G19" s="506">
        <f>'POA 2018'!F19</f>
        <v>1</v>
      </c>
      <c r="H19" s="507">
        <f>'POA 2018'!G19</f>
        <v>1</v>
      </c>
      <c r="I19" s="508">
        <f>'POA 2018'!H19</f>
        <v>2</v>
      </c>
    </row>
    <row r="20" spans="1:9" s="10" customFormat="1" x14ac:dyDescent="0.25">
      <c r="A20" s="975"/>
      <c r="B20" s="977" t="str">
        <f>'POA 2018'!B20:G20</f>
        <v>GESTIÓN</v>
      </c>
      <c r="C20" s="504" t="str">
        <f>'POA 2018'!C20</f>
        <v>AVANCE EN LA HERRAMIENTA DE SEGUIMIENTO Y CONTROL A CONDUCTAS DISCIPLINARIAS CON MAYOR INCIDENCIA</v>
      </c>
      <c r="D20" s="505" t="s">
        <v>675</v>
      </c>
      <c r="E20" s="506" t="str">
        <f>'POA 2018'!D20</f>
        <v>ND</v>
      </c>
      <c r="F20" s="507" t="str">
        <f>'POA 2018'!E20</f>
        <v>ND</v>
      </c>
      <c r="G20" s="526">
        <f>'POA 2018'!F20</f>
        <v>0.6</v>
      </c>
      <c r="H20" s="527">
        <f>'POA 2018'!G20</f>
        <v>0.6</v>
      </c>
      <c r="I20" s="528">
        <f>'POA 2018'!H20</f>
        <v>0.4</v>
      </c>
    </row>
    <row r="21" spans="1:9" s="10" customFormat="1" ht="15.75" thickBot="1" x14ac:dyDescent="0.3">
      <c r="A21" s="976"/>
      <c r="B21" s="978"/>
      <c r="C21" s="512" t="str">
        <f>'POA 2018'!C21</f>
        <v>METODOLOGÍA DE VERIFICACIÓN DE LA IMPLEMENTACIÓN Y ACTUALIZACIÓN DEL S.I.D. 3</v>
      </c>
      <c r="D21" s="513" t="s">
        <v>412</v>
      </c>
      <c r="E21" s="514" t="str">
        <f>'POA 2018'!D21</f>
        <v>ND</v>
      </c>
      <c r="F21" s="515" t="str">
        <f>'POA 2018'!E21</f>
        <v>ND</v>
      </c>
      <c r="G21" s="535">
        <f>'POA 2018'!F21</f>
        <v>0.4</v>
      </c>
      <c r="H21" s="536">
        <f>'POA 2018'!G21</f>
        <v>0.39999999999999997</v>
      </c>
      <c r="I21" s="537">
        <f>'POA 2018'!H21</f>
        <v>0.4</v>
      </c>
    </row>
    <row r="22" spans="1:9" s="10" customFormat="1" x14ac:dyDescent="0.25">
      <c r="A22" s="974" t="str">
        <f>'POA 2018'!A22:F22</f>
        <v>DIRECCIÓN DISTRITAL DE DEFENSA JUDICIAL Y PREVENCIÓN DEL DAÑO ANTIJURÍDICO</v>
      </c>
      <c r="B22" s="979" t="str">
        <f>'POA 2018'!B22:G22</f>
        <v>ACCIÓN</v>
      </c>
      <c r="C22" s="499" t="str">
        <f>'POA 2018'!C22</f>
        <v>ÉXITO PROCESAL EN EL DISTRITO CAPITAL</v>
      </c>
      <c r="D22" s="500" t="s">
        <v>693</v>
      </c>
      <c r="E22" s="523">
        <f>'POA 2018'!D22</f>
        <v>0.82</v>
      </c>
      <c r="F22" s="524">
        <f>'POA 2018'!E22</f>
        <v>0.89</v>
      </c>
      <c r="G22" s="523">
        <f>'POA 2018'!F22</f>
        <v>0.82</v>
      </c>
      <c r="H22" s="524">
        <f>'POA 2018'!G22</f>
        <v>0.87270000000000003</v>
      </c>
      <c r="I22" s="525">
        <f>'POA 2018'!H22</f>
        <v>0.82</v>
      </c>
    </row>
    <row r="23" spans="1:9" s="10" customFormat="1" x14ac:dyDescent="0.25">
      <c r="A23" s="975"/>
      <c r="B23" s="977"/>
      <c r="C23" s="504" t="str">
        <f>'POA 2018'!C23</f>
        <v>PORCENTAJE DE EFICIENCIA FISCAL EN LA DEFENSA JUDICIAL DE LOS INTERESES DEL DISTRITO CAPITAL</v>
      </c>
      <c r="D23" s="505" t="s">
        <v>676</v>
      </c>
      <c r="E23" s="526">
        <f>'POA 2018'!D23</f>
        <v>0.82</v>
      </c>
      <c r="F23" s="527">
        <f>'POA 2018'!E23</f>
        <v>0.9</v>
      </c>
      <c r="G23" s="526">
        <f>'POA 2018'!F23</f>
        <v>0.82</v>
      </c>
      <c r="H23" s="527">
        <f>'POA 2018'!G23</f>
        <v>0.89</v>
      </c>
      <c r="I23" s="528">
        <f>'POA 2018'!H23</f>
        <v>0.82</v>
      </c>
    </row>
    <row r="24" spans="1:9" s="10" customFormat="1" ht="30" x14ac:dyDescent="0.25">
      <c r="A24" s="975"/>
      <c r="B24" s="977" t="str">
        <f>'POA 2018'!B24:G24</f>
        <v>GESTIÓN</v>
      </c>
      <c r="C24" s="504" t="str">
        <f>'POA 2018'!C24</f>
        <v>DIRECTRICES O PROYECTOS NORMATIVOS ELABORADOS DE REPRESENTACIÓN JUDICIAL Y EXTRAJUDICIAL PARA LA ADMINISTRACIÓN DISTRITAL</v>
      </c>
      <c r="D24" s="505" t="s">
        <v>474</v>
      </c>
      <c r="E24" s="506" t="str">
        <f>'POA 2018'!D24</f>
        <v>ND</v>
      </c>
      <c r="F24" s="507" t="str">
        <f>'POA 2018'!E24</f>
        <v>ND</v>
      </c>
      <c r="G24" s="506">
        <f>'POA 2018'!F24</f>
        <v>2</v>
      </c>
      <c r="H24" s="507">
        <f>'POA 2018'!G24</f>
        <v>7</v>
      </c>
      <c r="I24" s="508">
        <f>'POA 2018'!H24</f>
        <v>2</v>
      </c>
    </row>
    <row r="25" spans="1:9" s="10" customFormat="1" x14ac:dyDescent="0.25">
      <c r="A25" s="975"/>
      <c r="B25" s="977"/>
      <c r="C25" s="504" t="str">
        <f>'POA 2018'!C25</f>
        <v>NÚMERO DE ENTIDADES DISTRITALES CON SEGUIMIENTO A LA INFORMACIÓN REGISTRADA EN SIPROJ</v>
      </c>
      <c r="D25" s="505" t="s">
        <v>313</v>
      </c>
      <c r="E25" s="506" t="str">
        <f>'POA 2018'!D25</f>
        <v>ND</v>
      </c>
      <c r="F25" s="507" t="str">
        <f>'POA 2018'!E25</f>
        <v>ND</v>
      </c>
      <c r="G25" s="506">
        <f>'POA 2018'!F25</f>
        <v>1</v>
      </c>
      <c r="H25" s="507">
        <f>'POA 2018'!G25</f>
        <v>1</v>
      </c>
      <c r="I25" s="508">
        <f>'POA 2018'!H25</f>
        <v>1</v>
      </c>
    </row>
    <row r="26" spans="1:9" s="10" customFormat="1" ht="15.75" thickBot="1" x14ac:dyDescent="0.3">
      <c r="A26" s="976"/>
      <c r="B26" s="978"/>
      <c r="C26" s="512" t="str">
        <f>'POA 2018'!C26</f>
        <v>PORCENTAJE DE PROCESOS JUDICIALES Y EXTRAJUDICIALES DE LA D.D.D.J. REPRESENTADOS JURÍDICAMENTE</v>
      </c>
      <c r="D26" s="513" t="s">
        <v>312</v>
      </c>
      <c r="E26" s="514" t="str">
        <f>'POA 2018'!D26</f>
        <v>ND</v>
      </c>
      <c r="F26" s="515" t="str">
        <f>'POA 2018'!E26</f>
        <v>ND</v>
      </c>
      <c r="G26" s="514">
        <f>'POA 2018'!F26</f>
        <v>1</v>
      </c>
      <c r="H26" s="515">
        <f>'POA 2018'!G26</f>
        <v>1</v>
      </c>
      <c r="I26" s="522">
        <f>'POA 2018'!H26</f>
        <v>1</v>
      </c>
    </row>
    <row r="27" spans="1:9" s="10" customFormat="1" x14ac:dyDescent="0.25">
      <c r="A27" s="974" t="str">
        <f>'POA 2018'!A27:F27</f>
        <v>DIRECCIÓN DISTRITAL DE DOCTRINA Y ASUNTOS NORMATIVOS</v>
      </c>
      <c r="B27" s="529" t="str">
        <f>'POA 2018'!B27:G27</f>
        <v>ACCIÓN</v>
      </c>
      <c r="C27" s="499" t="str">
        <f>'POA 2018'!C27</f>
        <v>422 NÚMERO DE DÍAS PROMEDIO UTILIZADO PARA LA EXPEDICIÓN DE CONCEPTOS</v>
      </c>
      <c r="D27" s="500" t="s">
        <v>677</v>
      </c>
      <c r="E27" s="501">
        <f>'POA 2018'!D27</f>
        <v>23</v>
      </c>
      <c r="F27" s="502">
        <f>'POA 2018'!E27</f>
        <v>15</v>
      </c>
      <c r="G27" s="501">
        <f>'POA 2018'!F27</f>
        <v>22.7</v>
      </c>
      <c r="H27" s="502">
        <f>'POA 2018'!G27</f>
        <v>21.9</v>
      </c>
      <c r="I27" s="503">
        <f>'POA 2018'!H27</f>
        <v>22.5</v>
      </c>
    </row>
    <row r="28" spans="1:9" s="10" customFormat="1" x14ac:dyDescent="0.25">
      <c r="A28" s="975"/>
      <c r="B28" s="977" t="str">
        <f>'POA 2018'!B28:G28</f>
        <v>GESTIÓN</v>
      </c>
      <c r="C28" s="504" t="str">
        <f>'POA 2018'!C28</f>
        <v>CONSTRUCCIÓN Y PUESTA EN FUNCIONAMIENTO DEL COMITÉ DE DOCTRINA.</v>
      </c>
      <c r="D28" s="505" t="s">
        <v>315</v>
      </c>
      <c r="E28" s="506" t="str">
        <f>'POA 2018'!D28</f>
        <v>ND</v>
      </c>
      <c r="F28" s="507" t="str">
        <f>'POA 2018'!E28</f>
        <v>ND</v>
      </c>
      <c r="G28" s="506">
        <f>'POA 2018'!F28</f>
        <v>1</v>
      </c>
      <c r="H28" s="507">
        <f>'POA 2018'!G28</f>
        <v>1</v>
      </c>
      <c r="I28" s="508" t="str">
        <f>'POA 2018'!H28</f>
        <v>CUMPLIDA</v>
      </c>
    </row>
    <row r="29" spans="1:9" s="10" customFormat="1" ht="15.75" thickBot="1" x14ac:dyDescent="0.3">
      <c r="A29" s="976"/>
      <c r="B29" s="978"/>
      <c r="C29" s="512" t="str">
        <f>'POA 2018'!C29</f>
        <v>IMPLEMENTACIÓN DE LA HERRAMIENTA DE SEGUIMIENTO DE LA DDDAN</v>
      </c>
      <c r="D29" s="513" t="s">
        <v>314</v>
      </c>
      <c r="E29" s="514" t="str">
        <f>'POA 2018'!D29</f>
        <v>ND</v>
      </c>
      <c r="F29" s="515" t="str">
        <f>'POA 2018'!E29</f>
        <v>ND</v>
      </c>
      <c r="G29" s="514">
        <f>'POA 2018'!F29</f>
        <v>0.6</v>
      </c>
      <c r="H29" s="515">
        <f>'POA 2018'!G29</f>
        <v>0.6</v>
      </c>
      <c r="I29" s="522">
        <f>'POA 2018'!H29</f>
        <v>0.4</v>
      </c>
    </row>
    <row r="30" spans="1:9" s="10" customFormat="1" x14ac:dyDescent="0.25">
      <c r="A30" s="974" t="str">
        <f>'POA 2018'!A30:F30</f>
        <v>DIRECCIÓN DISTRITAL DE INSPECCIÓN, VIGILANCIA Y CONTROL DE PERSONAS JURÍDICAS SIN ÁNIMO DE LUCRO</v>
      </c>
      <c r="B30" s="979" t="str">
        <f>'POA 2018'!B30:G30</f>
        <v>ACCIÓN</v>
      </c>
      <c r="C30" s="499" t="str">
        <f>'POA 2018'!C30</f>
        <v>426 NÚMERO DE CIUDADANOS ORIENTADOS EN DERECHOS Y OBLIGACIONES DE LAS ENTIDADES SIN ÁNIMO DE LUCRO - ESAL</v>
      </c>
      <c r="D30" s="500" t="s">
        <v>678</v>
      </c>
      <c r="E30" s="501">
        <f>'POA 2018'!D30</f>
        <v>400</v>
      </c>
      <c r="F30" s="502">
        <f>'POA 2018'!E30</f>
        <v>402</v>
      </c>
      <c r="G30" s="501">
        <f>'POA 2018'!F30</f>
        <v>600</v>
      </c>
      <c r="H30" s="502">
        <f>'POA 2018'!G30</f>
        <v>663</v>
      </c>
      <c r="I30" s="503">
        <f>'POA 2018'!H30</f>
        <v>800</v>
      </c>
    </row>
    <row r="31" spans="1:9" s="10" customFormat="1" x14ac:dyDescent="0.25">
      <c r="A31" s="975"/>
      <c r="B31" s="977"/>
      <c r="C31" s="504" t="str">
        <f>'POA 2018'!C31</f>
        <v>427 PORCENTAJE DE PERCEPCIÓN DE LOS SERVICIOS PRESTADOS A ENTIDADES SIN ÁNIMO DE LUCRO - ESAL</v>
      </c>
      <c r="D31" s="505" t="s">
        <v>679</v>
      </c>
      <c r="E31" s="526">
        <f>'POA 2018'!D31</f>
        <v>0.86</v>
      </c>
      <c r="F31" s="527">
        <f>'POA 2018'!E31</f>
        <v>0.87</v>
      </c>
      <c r="G31" s="526">
        <f>'POA 2018'!F31</f>
        <v>0.86099999999999999</v>
      </c>
      <c r="H31" s="527">
        <f>'POA 2018'!G31</f>
        <v>0.91300000000000003</v>
      </c>
      <c r="I31" s="528">
        <f>'POA 2018'!H31</f>
        <v>0.86499999999999999</v>
      </c>
    </row>
    <row r="32" spans="1:9" s="10" customFormat="1" x14ac:dyDescent="0.25">
      <c r="A32" s="975"/>
      <c r="B32" s="977" t="str">
        <f>'POA 2018'!B32:G32</f>
        <v>GESTIÓN</v>
      </c>
      <c r="C32" s="504" t="str">
        <f>'POA 2018'!C32</f>
        <v>AVANCE DEL DOCUMENTO TÉCNICO PARA LA FORMULACIÓN DE POLÍTICA DE IVC EN EL DISTRITO CAPITAL</v>
      </c>
      <c r="D32" s="505" t="s">
        <v>680</v>
      </c>
      <c r="E32" s="506" t="str">
        <f>'POA 2018'!D32</f>
        <v>ND</v>
      </c>
      <c r="F32" s="507" t="str">
        <f>'POA 2018'!E32</f>
        <v>ND</v>
      </c>
      <c r="G32" s="526">
        <f>'POA 2018'!F32</f>
        <v>0.3</v>
      </c>
      <c r="H32" s="527">
        <f>'POA 2018'!G32</f>
        <v>0.3</v>
      </c>
      <c r="I32" s="528">
        <f>'POA 2018'!H32</f>
        <v>0.6</v>
      </c>
    </row>
    <row r="33" spans="1:9" s="10" customFormat="1" x14ac:dyDescent="0.25">
      <c r="A33" s="975"/>
      <c r="B33" s="977"/>
      <c r="C33" s="504" t="str">
        <f>'POA 2018'!C33</f>
        <v>ESTRATEGIA PARA LA OPTIMIZACIÓN DEL SIPEJ</v>
      </c>
      <c r="D33" s="505" t="s">
        <v>681</v>
      </c>
      <c r="E33" s="506" t="str">
        <f>'POA 2018'!D33</f>
        <v>ND</v>
      </c>
      <c r="F33" s="507" t="str">
        <f>'POA 2018'!E33</f>
        <v>ND</v>
      </c>
      <c r="G33" s="506">
        <f>'POA 2018'!F33</f>
        <v>1</v>
      </c>
      <c r="H33" s="507">
        <f>'POA 2018'!G33</f>
        <v>1</v>
      </c>
      <c r="I33" s="508" t="str">
        <f>'POA 2018'!H33</f>
        <v>CUMPLIDA</v>
      </c>
    </row>
    <row r="34" spans="1:9" s="10" customFormat="1" x14ac:dyDescent="0.25">
      <c r="A34" s="975"/>
      <c r="B34" s="977"/>
      <c r="C34" s="504" t="str">
        <f>'POA 2018'!C34</f>
        <v>PROCESOS ADMINISTRATIVOS SANCIONATORIOS TERMINADOS</v>
      </c>
      <c r="D34" s="505" t="s">
        <v>336</v>
      </c>
      <c r="E34" s="506" t="str">
        <f>'POA 2018'!D34</f>
        <v>ND</v>
      </c>
      <c r="F34" s="507" t="str">
        <f>'POA 2018'!E34</f>
        <v>ND</v>
      </c>
      <c r="G34" s="506">
        <f>'POA 2018'!F34</f>
        <v>0.8</v>
      </c>
      <c r="H34" s="507">
        <f>'POA 2018'!G34</f>
        <v>0.9</v>
      </c>
      <c r="I34" s="508">
        <f>'POA 2018'!H34</f>
        <v>0.8</v>
      </c>
    </row>
    <row r="35" spans="1:9" s="10" customFormat="1" ht="15.75" thickBot="1" x14ac:dyDescent="0.3">
      <c r="A35" s="976"/>
      <c r="B35" s="978"/>
      <c r="C35" s="512" t="str">
        <f>'POA 2018'!C35</f>
        <v>AVANCE EN EL FORTALECIMIENTO DE UN CANAL  DE COMUNICACIÓN QUE OPTIMICE LA ATENCIÓN A LA CIUDADANÍA</v>
      </c>
      <c r="D35" s="513" t="s">
        <v>335</v>
      </c>
      <c r="E35" s="514" t="str">
        <f>'POA 2018'!D35</f>
        <v>ND</v>
      </c>
      <c r="F35" s="515" t="str">
        <f>'POA 2018'!E35</f>
        <v>ND</v>
      </c>
      <c r="G35" s="514">
        <f>'POA 2018'!F35</f>
        <v>1</v>
      </c>
      <c r="H35" s="515">
        <f>'POA 2018'!G35</f>
        <v>1</v>
      </c>
      <c r="I35" s="522" t="str">
        <f>'POA 2018'!H35</f>
        <v>CUMPLIDA</v>
      </c>
    </row>
    <row r="36" spans="1:9" s="10" customFormat="1" x14ac:dyDescent="0.25">
      <c r="A36" s="974" t="str">
        <f>'POA 2018'!A36:F36</f>
        <v>DIRECCIÓN DISTRITAL DE POLÍTICA E INFORMÁTICA JURÍDICA</v>
      </c>
      <c r="B36" s="979" t="str">
        <f>'POA 2018'!B36:G36</f>
        <v>ACCIÓN</v>
      </c>
      <c r="C36" s="499" t="str">
        <f>'POA 2018'!C36</f>
        <v>423 NÚMERO DE ESTUDIOS JURÍDICOS, REALIZADOS EN TEMAS DE INTERÉS PARA EL DISTRITO CAPITAL</v>
      </c>
      <c r="D36" s="500" t="s">
        <v>682</v>
      </c>
      <c r="E36" s="501">
        <f>'POA 2018'!D36</f>
        <v>2</v>
      </c>
      <c r="F36" s="502">
        <f>'POA 2018'!E36</f>
        <v>2</v>
      </c>
      <c r="G36" s="501">
        <f>'POA 2018'!F36</f>
        <v>5</v>
      </c>
      <c r="H36" s="502">
        <f>'POA 2018'!G36</f>
        <v>5</v>
      </c>
      <c r="I36" s="503">
        <f>'POA 2018'!H36</f>
        <v>6</v>
      </c>
    </row>
    <row r="37" spans="1:9" s="10" customFormat="1" x14ac:dyDescent="0.25">
      <c r="A37" s="975"/>
      <c r="B37" s="977"/>
      <c r="C37" s="504" t="str">
        <f>'POA 2018'!C37</f>
        <v>425 NÚMERO DE EVENTOS DE ORIENTACIÓN JURÍDICA DESARROLLADOS</v>
      </c>
      <c r="D37" s="505" t="s">
        <v>683</v>
      </c>
      <c r="E37" s="506">
        <f>'POA 2018'!D37</f>
        <v>4</v>
      </c>
      <c r="F37" s="507">
        <f>'POA 2018'!E37</f>
        <v>4</v>
      </c>
      <c r="G37" s="506">
        <f>'POA 2018'!F37</f>
        <v>14</v>
      </c>
      <c r="H37" s="507">
        <f>'POA 2018'!G37</f>
        <v>14</v>
      </c>
      <c r="I37" s="508">
        <f>'POA 2018'!H37</f>
        <v>10</v>
      </c>
    </row>
    <row r="38" spans="1:9" s="10" customFormat="1" x14ac:dyDescent="0.25">
      <c r="A38" s="975"/>
      <c r="B38" s="977" t="str">
        <f>'POA 2018'!B38:G38</f>
        <v>GESTIÓN</v>
      </c>
      <c r="C38" s="504" t="str">
        <f>'POA 2018'!C38</f>
        <v>DOCUMENTO PARA LA CONSTRUCCIÓN DE LA HERRAMIENTA TECNOLÓGICA</v>
      </c>
      <c r="D38" s="505" t="s">
        <v>343</v>
      </c>
      <c r="E38" s="506" t="str">
        <f>'POA 2018'!D38</f>
        <v>ND</v>
      </c>
      <c r="F38" s="507" t="str">
        <f>'POA 2018'!E38</f>
        <v>ND</v>
      </c>
      <c r="G38" s="506">
        <f>'POA 2018'!F38</f>
        <v>1</v>
      </c>
      <c r="H38" s="507">
        <f>'POA 2018'!G38</f>
        <v>1</v>
      </c>
      <c r="I38" s="508">
        <f>'POA 2018'!H38</f>
        <v>0</v>
      </c>
    </row>
    <row r="39" spans="1:9" s="10" customFormat="1" x14ac:dyDescent="0.25">
      <c r="A39" s="975"/>
      <c r="B39" s="977"/>
      <c r="C39" s="504" t="str">
        <f>'POA 2018'!C39</f>
        <v>INCORPORACIÓN DE LA NORMATIVIDAD A REGIMEN LEGAL</v>
      </c>
      <c r="D39" s="505" t="s">
        <v>341</v>
      </c>
      <c r="E39" s="506" t="str">
        <f>'POA 2018'!D39</f>
        <v>ND</v>
      </c>
      <c r="F39" s="507" t="str">
        <f>'POA 2018'!E39</f>
        <v>ND</v>
      </c>
      <c r="G39" s="506">
        <f>'POA 2018'!F39</f>
        <v>1</v>
      </c>
      <c r="H39" s="507">
        <f>'POA 2018'!G39</f>
        <v>1</v>
      </c>
      <c r="I39" s="508">
        <f>'POA 2018'!H39</f>
        <v>1</v>
      </c>
    </row>
    <row r="40" spans="1:9" s="10" customFormat="1" ht="15.75" thickBot="1" x14ac:dyDescent="0.3">
      <c r="A40" s="976"/>
      <c r="B40" s="978"/>
      <c r="C40" s="512" t="str">
        <f>'POA 2018'!C40</f>
        <v>LINEAMIENTOS NORMATIVOS EXPEDIDOS Y PUBLICADOS EN REGIMEN LEGAL</v>
      </c>
      <c r="D40" s="513" t="s">
        <v>410</v>
      </c>
      <c r="E40" s="514" t="str">
        <f>'POA 2018'!D40</f>
        <v>ND</v>
      </c>
      <c r="F40" s="515" t="str">
        <f>'POA 2018'!E40</f>
        <v>ND</v>
      </c>
      <c r="G40" s="514">
        <f>'POA 2018'!F40</f>
        <v>8</v>
      </c>
      <c r="H40" s="515">
        <f>'POA 2018'!G40</f>
        <v>9</v>
      </c>
      <c r="I40" s="522">
        <f>'POA 2018'!H40</f>
        <v>8</v>
      </c>
    </row>
    <row r="41" spans="1:9" s="10" customFormat="1" x14ac:dyDescent="0.25">
      <c r="A41" s="974" t="str">
        <f>'POA 2018'!A41:F41</f>
        <v>OFICINA ASESORA DE PLANEACIÓN</v>
      </c>
      <c r="B41" s="979" t="str">
        <f>'POA 2018'!B41:G41</f>
        <v>ACCIÓN</v>
      </c>
      <c r="C41" s="499" t="str">
        <f>'POA 2018'!C41</f>
        <v>AVANCE EN LA IMPLEMENTACIÓN DE LA ARQUITECTURA EMPRESARIAL EN LA SJD</v>
      </c>
      <c r="D41" s="500" t="s">
        <v>684</v>
      </c>
      <c r="E41" s="501" t="str">
        <f>'POA 2018'!D41</f>
        <v>ND</v>
      </c>
      <c r="F41" s="502" t="str">
        <f>'POA 2018'!E41</f>
        <v>ND</v>
      </c>
      <c r="G41" s="501" t="str">
        <f>'POA 2018'!F41</f>
        <v>ND</v>
      </c>
      <c r="H41" s="502" t="str">
        <f>'POA 2018'!G41</f>
        <v>ND</v>
      </c>
      <c r="I41" s="525">
        <f>'POA 2018'!H41</f>
        <v>0.4</v>
      </c>
    </row>
    <row r="42" spans="1:9" s="10" customFormat="1" x14ac:dyDescent="0.25">
      <c r="A42" s="975"/>
      <c r="B42" s="977"/>
      <c r="C42" s="504" t="str">
        <f>'POA 2018'!C42</f>
        <v>IMPLEMENTACIÓN DEL SISTEMA INTEGRADO DE GESTIÓN DE LA SECRETARÍA JURÍDICA</v>
      </c>
      <c r="D42" s="505" t="s">
        <v>340</v>
      </c>
      <c r="E42" s="506">
        <f>'POA 2018'!D42</f>
        <v>0.1</v>
      </c>
      <c r="F42" s="507">
        <f>'POA 2018'!E42</f>
        <v>0.03</v>
      </c>
      <c r="G42" s="526">
        <f>'POA 2018'!F42</f>
        <v>0.3</v>
      </c>
      <c r="H42" s="527">
        <f>'POA 2018'!G42</f>
        <v>0.35</v>
      </c>
      <c r="I42" s="528">
        <f>'POA 2018'!H42</f>
        <v>0.3</v>
      </c>
    </row>
    <row r="43" spans="1:9" s="10" customFormat="1" x14ac:dyDescent="0.25">
      <c r="A43" s="975"/>
      <c r="B43" s="977" t="str">
        <f>'POA 2018'!B43:G43</f>
        <v>GESTIÓN</v>
      </c>
      <c r="C43" s="504" t="str">
        <f>'POA 2018'!C43</f>
        <v>AVANCE EN LA ESTRATEGIA ORIENTADA A MEJORAR LAS PRÁCTICAS DE GESTIÓN INSTITUCIONAL</v>
      </c>
      <c r="D43" s="505" t="s">
        <v>685</v>
      </c>
      <c r="E43" s="506" t="str">
        <f>'POA 2018'!D43</f>
        <v>ND</v>
      </c>
      <c r="F43" s="507" t="str">
        <f>'POA 2018'!E43</f>
        <v>ND</v>
      </c>
      <c r="G43" s="526">
        <f>'POA 2018'!F43</f>
        <v>0.3</v>
      </c>
      <c r="H43" s="527">
        <f>'POA 2018'!G43</f>
        <v>0.3</v>
      </c>
      <c r="I43" s="528">
        <f>'POA 2018'!H43</f>
        <v>0.6</v>
      </c>
    </row>
    <row r="44" spans="1:9" s="10" customFormat="1" x14ac:dyDescent="0.25">
      <c r="A44" s="975"/>
      <c r="B44" s="977"/>
      <c r="C44" s="504" t="str">
        <f>'POA 2018'!C44</f>
        <v>ESTRATEGIAS DE POSICIONAMIENTO ESTRUCTURADAS POR LA OAP</v>
      </c>
      <c r="D44" s="505" t="s">
        <v>337</v>
      </c>
      <c r="E44" s="506" t="str">
        <f>'POA 2018'!D44</f>
        <v>ND</v>
      </c>
      <c r="F44" s="507" t="str">
        <f>'POA 2018'!E44</f>
        <v>ND</v>
      </c>
      <c r="G44" s="506" t="str">
        <f>'POA 2018'!F44</f>
        <v>ND</v>
      </c>
      <c r="H44" s="507" t="str">
        <f>'POA 2018'!G44</f>
        <v>ND</v>
      </c>
      <c r="I44" s="508">
        <f>'POA 2018'!H44</f>
        <v>1</v>
      </c>
    </row>
    <row r="45" spans="1:9" s="10" customFormat="1" x14ac:dyDescent="0.25">
      <c r="A45" s="975"/>
      <c r="B45" s="977"/>
      <c r="C45" s="504" t="str">
        <f>'POA 2018'!C45</f>
        <v>INFORMES DE SEGUIMIENTO DE LA GESTIÓN DE LA SJD BAJO LA HERRAMIENTA BSC</v>
      </c>
      <c r="D45" s="505" t="s">
        <v>339</v>
      </c>
      <c r="E45" s="506" t="str">
        <f>'POA 2018'!D45</f>
        <v>ND</v>
      </c>
      <c r="F45" s="507" t="str">
        <f>'POA 2018'!E45</f>
        <v>ND</v>
      </c>
      <c r="G45" s="506">
        <f>'POA 2018'!F45</f>
        <v>1</v>
      </c>
      <c r="H45" s="507">
        <f>'POA 2018'!G45</f>
        <v>1</v>
      </c>
      <c r="I45" s="508">
        <f>'POA 2018'!H45</f>
        <v>4</v>
      </c>
    </row>
    <row r="46" spans="1:9" s="10" customFormat="1" ht="15.75" thickBot="1" x14ac:dyDescent="0.3">
      <c r="A46" s="976"/>
      <c r="B46" s="978"/>
      <c r="C46" s="512" t="str">
        <f>'POA 2018'!C46</f>
        <v>PORCENTAJE DE CUMPLIMIENTO PARA LA CONSTRUCCIÓN DE LA PLATAFORMA ESTRATÉGICA DE LA SJD</v>
      </c>
      <c r="D46" s="513" t="s">
        <v>686</v>
      </c>
      <c r="E46" s="514">
        <f>'POA 2018'!D46</f>
        <v>1</v>
      </c>
      <c r="F46" s="515">
        <f>'POA 2018'!E46</f>
        <v>0.5</v>
      </c>
      <c r="G46" s="514" t="str">
        <f>'POA 2018'!F46</f>
        <v>ND</v>
      </c>
      <c r="H46" s="515">
        <f>'POA 2018'!G46</f>
        <v>0.5</v>
      </c>
      <c r="I46" s="522" t="str">
        <f>'POA 2018'!H46</f>
        <v>CUMPLIDA</v>
      </c>
    </row>
    <row r="47" spans="1:9" s="10" customFormat="1" ht="15.75" thickBot="1" x14ac:dyDescent="0.3">
      <c r="A47" s="541" t="str">
        <f>'POA 2018'!A47:F47</f>
        <v>OFICINA DE CONTROL INTERNO</v>
      </c>
      <c r="B47" s="489"/>
      <c r="C47" s="530" t="str">
        <f>'POA 2018'!C48</f>
        <v>PORCENTAJE DE CUMPLIMIENTO DEL PLAN ANUAL DE AUDITORIA</v>
      </c>
      <c r="D47" s="531" t="s">
        <v>687</v>
      </c>
      <c r="E47" s="532" t="str">
        <f>'POA 2018'!D48</f>
        <v>ND</v>
      </c>
      <c r="F47" s="533" t="str">
        <f>'POA 2018'!E48</f>
        <v>ND</v>
      </c>
      <c r="G47" s="532">
        <f>'POA 2018'!F48</f>
        <v>1</v>
      </c>
      <c r="H47" s="533">
        <f>'POA 2018'!G48</f>
        <v>1</v>
      </c>
      <c r="I47" s="534">
        <f>'POA 2018'!H48</f>
        <v>1</v>
      </c>
    </row>
    <row r="48" spans="1:9" s="10" customFormat="1" x14ac:dyDescent="0.25">
      <c r="A48" s="974" t="str">
        <f>'POA 2018'!A49:F49</f>
        <v xml:space="preserve">OFICINA DE TECNOLOGÍAS DE LA INFORMACIÓN Y LAS COMUNICACIONES </v>
      </c>
      <c r="B48" s="529" t="str">
        <f>'POA 2018'!B49:G49</f>
        <v>ACCIÓN</v>
      </c>
      <c r="C48" s="499" t="str">
        <f>'POA 2018'!C49</f>
        <v>424 NÚMERO DE SISTEMAS DE INFORMACIÓN JURÍDICOS CON DESARROLLO, SOPORTE Y MANTENIMIENTO</v>
      </c>
      <c r="D48" s="500" t="s">
        <v>688</v>
      </c>
      <c r="E48" s="501">
        <f>'POA 2018'!D49</f>
        <v>1</v>
      </c>
      <c r="F48" s="502">
        <f>'POA 2018'!E49</f>
        <v>0.3</v>
      </c>
      <c r="G48" s="501">
        <f>'POA 2018'!F49</f>
        <v>1</v>
      </c>
      <c r="H48" s="502">
        <f>'POA 2018'!G49</f>
        <v>1.7</v>
      </c>
      <c r="I48" s="503">
        <f>'POA 2018'!H49</f>
        <v>2</v>
      </c>
    </row>
    <row r="49" spans="1:9" s="10" customFormat="1" x14ac:dyDescent="0.25">
      <c r="A49" s="975"/>
      <c r="B49" s="977" t="str">
        <f>'POA 2018'!B50:G50</f>
        <v>GESTIÓN</v>
      </c>
      <c r="C49" s="504" t="str">
        <f>'POA 2018'!C50</f>
        <v>AVANCE EN LA ACTUALIZACIÓN DEL SOFTWARE ADMINISTRATIVO Y MISIONAL</v>
      </c>
      <c r="D49" s="505" t="s">
        <v>689</v>
      </c>
      <c r="E49" s="506">
        <f>'POA 2018'!D50</f>
        <v>0</v>
      </c>
      <c r="F49" s="507">
        <f>'POA 2018'!E50</f>
        <v>0</v>
      </c>
      <c r="G49" s="526">
        <f>'POA 2018'!F50</f>
        <v>0.35</v>
      </c>
      <c r="H49" s="527">
        <f>'POA 2018'!G50</f>
        <v>0.35</v>
      </c>
      <c r="I49" s="528">
        <f>'POA 2018'!H50</f>
        <v>0.35</v>
      </c>
    </row>
    <row r="50" spans="1:9" s="10" customFormat="1" x14ac:dyDescent="0.25">
      <c r="A50" s="975"/>
      <c r="B50" s="977"/>
      <c r="C50" s="504" t="str">
        <f>'POA 2018'!C51</f>
        <v>AVANCE EN LA IMPLEMENTACIÓN DE LA ARQUITECTURA EMPRESARIAL TIC EN LA SJD</v>
      </c>
      <c r="D50" s="505" t="s">
        <v>691</v>
      </c>
      <c r="E50" s="506">
        <f>'POA 2018'!D51</f>
        <v>0</v>
      </c>
      <c r="F50" s="507">
        <f>'POA 2018'!E51</f>
        <v>0</v>
      </c>
      <c r="G50" s="526">
        <f>'POA 2018'!F51</f>
        <v>0.1</v>
      </c>
      <c r="H50" s="527">
        <f>'POA 2018'!G51</f>
        <v>0.1</v>
      </c>
      <c r="I50" s="528">
        <f>'POA 2018'!H51</f>
        <v>0.4</v>
      </c>
    </row>
    <row r="51" spans="1:9" s="10" customFormat="1" ht="30.75" thickBot="1" x14ac:dyDescent="0.3">
      <c r="A51" s="976"/>
      <c r="B51" s="978"/>
      <c r="C51" s="512" t="str">
        <f>'POA 2018'!C52</f>
        <v>PORCENTAJE DE AVANCE EN EL  IMPLEMENTACIÓN  DE LA INFRAESTRUCTURA TECNOLÓGICA QUE SOPORTA LOS SISTEMAS DE INFORMACIÓN JURÍDICOS</v>
      </c>
      <c r="D51" s="513" t="s">
        <v>690</v>
      </c>
      <c r="E51" s="535">
        <f>'POA 2018'!D52</f>
        <v>0.03</v>
      </c>
      <c r="F51" s="536">
        <f>'POA 2018'!E52</f>
        <v>0.01</v>
      </c>
      <c r="G51" s="535">
        <f>'POA 2018'!F52</f>
        <v>0.17</v>
      </c>
      <c r="H51" s="536">
        <f>'POA 2018'!G52</f>
        <v>0.14000000000000001</v>
      </c>
      <c r="I51" s="537">
        <f>'POA 2018'!H52</f>
        <v>0.3</v>
      </c>
    </row>
    <row r="52" spans="1:9" s="10" customFormat="1" x14ac:dyDescent="0.25">
      <c r="A52" s="974" t="str">
        <f>'POA 2018'!A53:F53</f>
        <v>SUBSECRETARÍA JURÍDICA DISTRITAL</v>
      </c>
      <c r="B52" s="529" t="str">
        <f>'POA 2018'!B53:G53</f>
        <v>ACCIÓN</v>
      </c>
      <c r="C52" s="499" t="str">
        <f>'POA 2018'!C53</f>
        <v xml:space="preserve">PERCEPCIÓN FAVORABLE DE LA COORDINACIÓN JURÍDICA DISTRITAL SUPERIOR AL 88%, </v>
      </c>
      <c r="D52" s="500" t="s">
        <v>694</v>
      </c>
      <c r="E52" s="523">
        <f>'POA 2018'!D53</f>
        <v>0.88</v>
      </c>
      <c r="F52" s="524">
        <f>'POA 2018'!E53</f>
        <v>0.9</v>
      </c>
      <c r="G52" s="523">
        <f>'POA 2018'!F53</f>
        <v>0.88</v>
      </c>
      <c r="H52" s="524">
        <f>'POA 2018'!G53</f>
        <v>0.94569999999999999</v>
      </c>
      <c r="I52" s="525">
        <f>'POA 2018'!H53</f>
        <v>0.88</v>
      </c>
    </row>
    <row r="53" spans="1:9" s="10" customFormat="1" x14ac:dyDescent="0.25">
      <c r="A53" s="975"/>
      <c r="B53" s="977" t="str">
        <f>'POA 2018'!B54:G54</f>
        <v>GESTIÓN</v>
      </c>
      <c r="C53" s="504" t="str">
        <f>'POA 2018'!C54</f>
        <v>EJECUCIÓN DEL PROYECTO DE INVERSIÓN CON CÓDIGO 7501</v>
      </c>
      <c r="D53" s="505" t="s">
        <v>359</v>
      </c>
      <c r="E53" s="506" t="str">
        <f>'POA 2018'!D54</f>
        <v>ND</v>
      </c>
      <c r="F53" s="507" t="str">
        <f>'POA 2018'!E54</f>
        <v>ND</v>
      </c>
      <c r="G53" s="526">
        <f>'POA 2018'!F54</f>
        <v>0.95</v>
      </c>
      <c r="H53" s="527">
        <f>'POA 2018'!G54</f>
        <v>0.98</v>
      </c>
      <c r="I53" s="528">
        <f>'POA 2018'!H54</f>
        <v>0.95</v>
      </c>
    </row>
    <row r="54" spans="1:9" s="10" customFormat="1" ht="15.75" thickBot="1" x14ac:dyDescent="0.3">
      <c r="A54" s="976"/>
      <c r="B54" s="978"/>
      <c r="C54" s="512" t="str">
        <f>'POA 2018'!C56</f>
        <v>REQUERIMIENTOS JURÍDICOS GESTIONADOS EN LOS TIEMPOS ESTABLECIDOS.</v>
      </c>
      <c r="D54" s="513" t="s">
        <v>360</v>
      </c>
      <c r="E54" s="514" t="str">
        <f>'POA 2018'!D56</f>
        <v>ND</v>
      </c>
      <c r="F54" s="515" t="str">
        <f>'POA 2018'!E56</f>
        <v>ND</v>
      </c>
      <c r="G54" s="535">
        <f>'POA 2018'!F56</f>
        <v>1</v>
      </c>
      <c r="H54" s="536">
        <f>'POA 2018'!G56</f>
        <v>1</v>
      </c>
      <c r="I54" s="537">
        <f>'POA 2018'!H56</f>
        <v>1</v>
      </c>
    </row>
  </sheetData>
  <mergeCells count="28">
    <mergeCell ref="B49:B51"/>
    <mergeCell ref="B53:B54"/>
    <mergeCell ref="A52:A54"/>
    <mergeCell ref="A48:A51"/>
    <mergeCell ref="A41:A46"/>
    <mergeCell ref="B43:B46"/>
    <mergeCell ref="B30:B31"/>
    <mergeCell ref="B32:B35"/>
    <mergeCell ref="B36:B37"/>
    <mergeCell ref="B38:B40"/>
    <mergeCell ref="B41:B42"/>
    <mergeCell ref="A17:A21"/>
    <mergeCell ref="A22:A26"/>
    <mergeCell ref="A27:A29"/>
    <mergeCell ref="A30:A35"/>
    <mergeCell ref="A36:A40"/>
    <mergeCell ref="B17:B19"/>
    <mergeCell ref="B20:B21"/>
    <mergeCell ref="B22:B23"/>
    <mergeCell ref="B24:B26"/>
    <mergeCell ref="B28:B29"/>
    <mergeCell ref="A1:I1"/>
    <mergeCell ref="A2:I2"/>
    <mergeCell ref="A6:A16"/>
    <mergeCell ref="B8:B16"/>
    <mergeCell ref="B6:B7"/>
    <mergeCell ref="E3:F3"/>
    <mergeCell ref="G3:H3"/>
  </mergeCells>
  <pageMargins left="0.70866141732283472" right="0.70866141732283472" top="0.74803149606299213" bottom="0.74803149606299213" header="0.31496062992125984" footer="0.31496062992125984"/>
  <pageSetup paperSize="9" scale="54" orientation="landscape" r:id="rId1"/>
  <rowBreaks count="2" manualBreakCount="2">
    <brk id="18" max="16383" man="1"/>
    <brk id="3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2"/>
  <sheetViews>
    <sheetView showGridLines="0" workbookViewId="0"/>
  </sheetViews>
  <sheetFormatPr baseColWidth="10" defaultColWidth="0" defaultRowHeight="15" zeroHeight="1" x14ac:dyDescent="0.25"/>
  <cols>
    <col min="1" max="1" width="48.140625" customWidth="1"/>
    <col min="2" max="2" width="44.85546875" customWidth="1"/>
    <col min="3" max="3" width="136" customWidth="1"/>
    <col min="4" max="4" width="19" style="695" customWidth="1"/>
    <col min="5" max="5" width="14.42578125" style="695" customWidth="1"/>
    <col min="6" max="14" width="0" hidden="1" customWidth="1"/>
    <col min="15" max="16384" width="11.42578125" hidden="1"/>
  </cols>
  <sheetData>
    <row r="1" spans="1:14" s="148" customFormat="1" x14ac:dyDescent="0.25"/>
    <row r="2" spans="1:14" s="154" customFormat="1" ht="46.5" x14ac:dyDescent="0.7">
      <c r="A2" s="983" t="s">
        <v>0</v>
      </c>
      <c r="B2" s="983"/>
      <c r="C2" s="983"/>
      <c r="D2" s="983"/>
      <c r="E2" s="983"/>
      <c r="F2" s="695"/>
      <c r="G2" s="695"/>
      <c r="H2" s="695"/>
      <c r="I2" s="695"/>
      <c r="J2" s="695"/>
      <c r="K2" s="695"/>
      <c r="L2" s="695"/>
      <c r="M2" s="695"/>
    </row>
    <row r="3" spans="1:14" s="149" customFormat="1" ht="31.5" x14ac:dyDescent="0.5">
      <c r="B3" s="266"/>
      <c r="C3" s="266"/>
      <c r="D3" s="266"/>
      <c r="E3" s="266"/>
      <c r="F3" s="266"/>
      <c r="G3" s="266"/>
      <c r="H3" s="266"/>
      <c r="I3" s="266"/>
      <c r="J3" s="266"/>
      <c r="K3" s="266"/>
      <c r="L3" s="266"/>
      <c r="M3" s="266"/>
      <c r="N3"/>
    </row>
    <row r="4" spans="1:14" ht="28.5" x14ac:dyDescent="0.45">
      <c r="A4" s="982" t="s">
        <v>806</v>
      </c>
      <c r="B4" s="982"/>
      <c r="C4" s="982"/>
      <c r="D4" s="982"/>
      <c r="E4" s="982"/>
    </row>
    <row r="5" spans="1:14" x14ac:dyDescent="0.25"/>
    <row r="6" spans="1:14" hidden="1" x14ac:dyDescent="0.25">
      <c r="A6" s="734"/>
      <c r="B6" s="734"/>
      <c r="C6" s="734"/>
      <c r="D6" s="698" t="s">
        <v>393</v>
      </c>
      <c r="E6" s="734"/>
    </row>
    <row r="7" spans="1:14" s="697" customFormat="1" ht="39.75" x14ac:dyDescent="0.45">
      <c r="A7" s="696" t="s">
        <v>4</v>
      </c>
      <c r="B7" s="696" t="s">
        <v>3</v>
      </c>
      <c r="C7" s="696" t="s">
        <v>46</v>
      </c>
      <c r="D7" s="700" t="s">
        <v>808</v>
      </c>
      <c r="E7" s="700" t="s">
        <v>809</v>
      </c>
    </row>
    <row r="8" spans="1:14" ht="28.5" x14ac:dyDescent="0.45">
      <c r="A8" s="984" t="s">
        <v>113</v>
      </c>
      <c r="B8" s="957" t="s">
        <v>114</v>
      </c>
      <c r="C8" s="733" t="s">
        <v>112</v>
      </c>
      <c r="D8" s="699">
        <v>2</v>
      </c>
      <c r="E8" s="699">
        <v>1</v>
      </c>
    </row>
    <row r="9" spans="1:14" ht="28.5" x14ac:dyDescent="0.45">
      <c r="A9" s="985"/>
      <c r="B9" s="986"/>
      <c r="C9" s="733" t="s">
        <v>468</v>
      </c>
      <c r="D9" s="701">
        <v>0.35</v>
      </c>
      <c r="E9" s="701">
        <v>0.54999999999999993</v>
      </c>
    </row>
    <row r="10" spans="1:14" ht="28.5" x14ac:dyDescent="0.45">
      <c r="A10" s="985"/>
      <c r="B10" s="986"/>
      <c r="C10" s="733" t="s">
        <v>524</v>
      </c>
      <c r="D10" s="701">
        <v>0.4</v>
      </c>
      <c r="E10" s="701">
        <v>0.21000000000000002</v>
      </c>
    </row>
    <row r="11" spans="1:14" ht="28.5" x14ac:dyDescent="0.45">
      <c r="A11" s="985"/>
      <c r="B11" s="986"/>
      <c r="C11" s="733" t="s">
        <v>863</v>
      </c>
      <c r="D11" s="699">
        <v>0.3</v>
      </c>
      <c r="E11" s="699">
        <v>0.16999999999999998</v>
      </c>
    </row>
    <row r="12" spans="1:14" ht="28.5" x14ac:dyDescent="0.45">
      <c r="A12" s="985"/>
      <c r="B12" s="733" t="s">
        <v>94</v>
      </c>
      <c r="C12" s="733" t="s">
        <v>343</v>
      </c>
      <c r="D12" s="701">
        <v>0</v>
      </c>
      <c r="E12" s="701">
        <v>0</v>
      </c>
    </row>
    <row r="13" spans="1:14" ht="28.5" x14ac:dyDescent="0.45">
      <c r="A13" s="985"/>
      <c r="B13" s="733" t="s">
        <v>101</v>
      </c>
      <c r="C13" s="733" t="s">
        <v>336</v>
      </c>
      <c r="D13" s="701">
        <v>0</v>
      </c>
      <c r="E13" s="701">
        <v>0</v>
      </c>
    </row>
    <row r="14" spans="1:14" ht="28.5" x14ac:dyDescent="0.45">
      <c r="A14" s="984" t="s">
        <v>246</v>
      </c>
      <c r="B14" s="733" t="s">
        <v>285</v>
      </c>
      <c r="C14" s="733" t="s">
        <v>735</v>
      </c>
      <c r="D14" s="701">
        <v>1</v>
      </c>
      <c r="E14" s="701">
        <v>1</v>
      </c>
    </row>
    <row r="15" spans="1:14" ht="28.5" x14ac:dyDescent="0.45">
      <c r="A15" s="985"/>
      <c r="B15" s="957" t="s">
        <v>245</v>
      </c>
      <c r="C15" s="733" t="s">
        <v>249</v>
      </c>
      <c r="D15" s="701">
        <v>0</v>
      </c>
      <c r="E15" s="701"/>
    </row>
    <row r="16" spans="1:14" ht="28.5" x14ac:dyDescent="0.45">
      <c r="A16" s="985"/>
      <c r="B16" s="986"/>
      <c r="C16" s="733" t="s">
        <v>488</v>
      </c>
      <c r="D16" s="701">
        <v>1</v>
      </c>
      <c r="E16" s="701">
        <v>0.70720000000000005</v>
      </c>
    </row>
    <row r="17" spans="1:5" ht="28.5" x14ac:dyDescent="0.45">
      <c r="A17" s="985"/>
      <c r="B17" s="733" t="s">
        <v>279</v>
      </c>
      <c r="C17" s="733" t="s">
        <v>736</v>
      </c>
      <c r="D17" s="701">
        <v>1</v>
      </c>
      <c r="E17" s="701">
        <v>1</v>
      </c>
    </row>
    <row r="18" spans="1:5" ht="28.5" x14ac:dyDescent="0.45">
      <c r="A18" s="985"/>
      <c r="B18" s="733" t="s">
        <v>295</v>
      </c>
      <c r="C18" s="733" t="s">
        <v>745</v>
      </c>
      <c r="D18" s="701">
        <v>1</v>
      </c>
      <c r="E18" s="701">
        <v>1</v>
      </c>
    </row>
    <row r="19" spans="1:5" ht="28.5" x14ac:dyDescent="0.45">
      <c r="A19" s="985"/>
      <c r="B19" s="733" t="s">
        <v>273</v>
      </c>
      <c r="C19" s="733" t="s">
        <v>274</v>
      </c>
      <c r="D19" s="701">
        <v>0.91</v>
      </c>
      <c r="E19" s="701">
        <v>0.82</v>
      </c>
    </row>
    <row r="20" spans="1:5" ht="28.5" x14ac:dyDescent="0.45">
      <c r="A20" s="985"/>
      <c r="B20" s="957" t="s">
        <v>108</v>
      </c>
      <c r="C20" s="733" t="s">
        <v>727</v>
      </c>
      <c r="D20" s="701">
        <v>0.4</v>
      </c>
      <c r="E20" s="701">
        <v>0.30000000000000004</v>
      </c>
    </row>
    <row r="21" spans="1:5" ht="28.5" x14ac:dyDescent="0.45">
      <c r="A21" s="985"/>
      <c r="B21" s="986"/>
      <c r="C21" s="733" t="s">
        <v>729</v>
      </c>
      <c r="D21" s="701">
        <v>0</v>
      </c>
      <c r="E21" s="701">
        <v>0.6</v>
      </c>
    </row>
    <row r="22" spans="1:5" ht="28.5" x14ac:dyDescent="0.45">
      <c r="A22" s="985"/>
      <c r="B22" s="986"/>
      <c r="C22" s="733" t="s">
        <v>730</v>
      </c>
      <c r="D22" s="699">
        <v>1</v>
      </c>
      <c r="E22" s="699">
        <v>1</v>
      </c>
    </row>
    <row r="23" spans="1:5" ht="28.5" x14ac:dyDescent="0.45">
      <c r="A23" s="985"/>
      <c r="B23" s="733" t="s">
        <v>250</v>
      </c>
      <c r="C23" s="733" t="s">
        <v>251</v>
      </c>
      <c r="D23" s="701">
        <v>0.4</v>
      </c>
      <c r="E23" s="701">
        <v>0</v>
      </c>
    </row>
    <row r="24" spans="1:5" ht="28.5" x14ac:dyDescent="0.45">
      <c r="A24" s="985"/>
      <c r="B24" s="733" t="s">
        <v>523</v>
      </c>
      <c r="C24" s="733" t="s">
        <v>760</v>
      </c>
      <c r="D24" s="701">
        <v>0.92</v>
      </c>
      <c r="E24" s="701">
        <v>0.5</v>
      </c>
    </row>
    <row r="25" spans="1:5" ht="28.5" x14ac:dyDescent="0.45">
      <c r="A25" s="985"/>
      <c r="B25" s="957" t="s">
        <v>94</v>
      </c>
      <c r="C25" s="733" t="s">
        <v>359</v>
      </c>
      <c r="D25" s="701">
        <v>0.95</v>
      </c>
      <c r="E25" s="701">
        <v>0.82</v>
      </c>
    </row>
    <row r="26" spans="1:5" ht="28.5" x14ac:dyDescent="0.45">
      <c r="A26" s="985"/>
      <c r="B26" s="986"/>
      <c r="C26" s="733" t="s">
        <v>880</v>
      </c>
      <c r="D26" s="699">
        <v>0.88</v>
      </c>
      <c r="E26" s="699">
        <v>0.87</v>
      </c>
    </row>
    <row r="27" spans="1:5" ht="28.5" x14ac:dyDescent="0.45">
      <c r="A27" s="985"/>
      <c r="B27" s="986"/>
      <c r="C27" s="733" t="s">
        <v>868</v>
      </c>
      <c r="D27" s="699">
        <v>1</v>
      </c>
      <c r="E27" s="699">
        <v>1</v>
      </c>
    </row>
    <row r="28" spans="1:5" ht="28.5" x14ac:dyDescent="0.45">
      <c r="A28" s="985"/>
      <c r="B28" s="957" t="s">
        <v>77</v>
      </c>
      <c r="C28" s="733" t="s">
        <v>76</v>
      </c>
      <c r="D28" s="699">
        <v>22.5</v>
      </c>
      <c r="E28" s="699">
        <v>13.5</v>
      </c>
    </row>
    <row r="29" spans="1:5" ht="28.5" x14ac:dyDescent="0.45">
      <c r="A29" s="985"/>
      <c r="B29" s="986"/>
      <c r="C29" s="733" t="s">
        <v>315</v>
      </c>
      <c r="D29" s="701">
        <v>0</v>
      </c>
      <c r="E29" s="701">
        <v>0</v>
      </c>
    </row>
    <row r="30" spans="1:5" ht="28.5" x14ac:dyDescent="0.45">
      <c r="A30" s="985"/>
      <c r="B30" s="986"/>
      <c r="C30" s="733" t="s">
        <v>314</v>
      </c>
      <c r="D30" s="701">
        <v>0.4</v>
      </c>
      <c r="E30" s="701">
        <v>1</v>
      </c>
    </row>
    <row r="31" spans="1:5" ht="28.5" x14ac:dyDescent="0.45">
      <c r="A31" s="985"/>
      <c r="B31" s="733" t="s">
        <v>101</v>
      </c>
      <c r="C31" s="733" t="s">
        <v>335</v>
      </c>
      <c r="D31" s="701">
        <v>0.8</v>
      </c>
      <c r="E31" s="701">
        <v>0.61</v>
      </c>
    </row>
    <row r="32" spans="1:5" ht="28.5" x14ac:dyDescent="0.45">
      <c r="A32" s="985"/>
      <c r="B32" s="733" t="s">
        <v>476</v>
      </c>
      <c r="C32" s="733" t="s">
        <v>475</v>
      </c>
      <c r="D32" s="701">
        <v>1</v>
      </c>
      <c r="E32" s="701">
        <v>1</v>
      </c>
    </row>
    <row r="33" spans="1:5" ht="28.5" x14ac:dyDescent="0.45">
      <c r="A33" s="985"/>
      <c r="B33" s="957" t="s">
        <v>309</v>
      </c>
      <c r="C33" s="733" t="s">
        <v>539</v>
      </c>
      <c r="D33" s="701">
        <v>0</v>
      </c>
      <c r="E33" s="701">
        <v>0</v>
      </c>
    </row>
    <row r="34" spans="1:5" ht="28.5" x14ac:dyDescent="0.45">
      <c r="A34" s="985"/>
      <c r="B34" s="986"/>
      <c r="C34" s="733" t="s">
        <v>763</v>
      </c>
      <c r="D34" s="699">
        <v>4</v>
      </c>
      <c r="E34" s="699">
        <v>3</v>
      </c>
    </row>
    <row r="35" spans="1:5" ht="28.5" x14ac:dyDescent="0.45">
      <c r="A35" s="985"/>
      <c r="B35" s="986"/>
      <c r="C35" s="733" t="s">
        <v>766</v>
      </c>
      <c r="D35" s="701">
        <v>0.7</v>
      </c>
      <c r="E35" s="701">
        <v>0.65</v>
      </c>
    </row>
    <row r="36" spans="1:5" ht="28.5" x14ac:dyDescent="0.45">
      <c r="A36" s="985"/>
      <c r="B36" s="986"/>
      <c r="C36" s="733" t="s">
        <v>762</v>
      </c>
      <c r="D36" s="701">
        <v>0.4</v>
      </c>
      <c r="E36" s="701">
        <v>0.30000000000000004</v>
      </c>
    </row>
    <row r="37" spans="1:5" ht="28.5" x14ac:dyDescent="0.45">
      <c r="A37" s="985"/>
      <c r="B37" s="986"/>
      <c r="C37" s="733" t="s">
        <v>502</v>
      </c>
      <c r="D37" s="701">
        <v>0</v>
      </c>
      <c r="E37" s="701">
        <v>0</v>
      </c>
    </row>
    <row r="38" spans="1:5" ht="28.5" x14ac:dyDescent="0.45">
      <c r="A38" s="985"/>
      <c r="B38" s="986"/>
      <c r="C38" s="733" t="s">
        <v>764</v>
      </c>
      <c r="D38" s="701">
        <v>0.3</v>
      </c>
      <c r="E38" s="701">
        <v>0.24000000000000002</v>
      </c>
    </row>
    <row r="39" spans="1:5" ht="28.5" x14ac:dyDescent="0.45">
      <c r="A39" s="985"/>
      <c r="B39" s="733" t="s">
        <v>822</v>
      </c>
      <c r="C39" s="733" t="s">
        <v>741</v>
      </c>
      <c r="D39" s="699">
        <v>0.3</v>
      </c>
      <c r="E39" s="699">
        <v>0.03</v>
      </c>
    </row>
    <row r="40" spans="1:5" ht="28.5" x14ac:dyDescent="0.45">
      <c r="A40" s="985"/>
      <c r="B40" s="733" t="s">
        <v>813</v>
      </c>
      <c r="C40" s="733" t="s">
        <v>739</v>
      </c>
      <c r="D40" s="699">
        <v>1</v>
      </c>
      <c r="E40" s="699">
        <v>0.52</v>
      </c>
    </row>
    <row r="41" spans="1:5" ht="28.5" x14ac:dyDescent="0.45">
      <c r="A41" s="984" t="s">
        <v>93</v>
      </c>
      <c r="B41" s="733" t="s">
        <v>193</v>
      </c>
      <c r="C41" s="733" t="s">
        <v>484</v>
      </c>
      <c r="D41" s="701">
        <v>1</v>
      </c>
      <c r="E41" s="701">
        <v>0.75</v>
      </c>
    </row>
    <row r="42" spans="1:5" ht="28.5" x14ac:dyDescent="0.45">
      <c r="A42" s="985"/>
      <c r="B42" s="733" t="s">
        <v>273</v>
      </c>
      <c r="C42" s="733" t="s">
        <v>744</v>
      </c>
      <c r="D42" s="701">
        <v>0.75</v>
      </c>
      <c r="E42" s="701">
        <v>0.5</v>
      </c>
    </row>
    <row r="43" spans="1:5" ht="28.5" x14ac:dyDescent="0.45">
      <c r="A43" s="985"/>
      <c r="B43" s="957" t="s">
        <v>108</v>
      </c>
      <c r="C43" s="733" t="s">
        <v>110</v>
      </c>
      <c r="D43" s="703">
        <v>4000</v>
      </c>
      <c r="E43" s="702">
        <v>3803</v>
      </c>
    </row>
    <row r="44" spans="1:5" ht="28.5" x14ac:dyDescent="0.45">
      <c r="A44" s="985"/>
      <c r="B44" s="986"/>
      <c r="C44" s="733" t="s">
        <v>111</v>
      </c>
      <c r="D44" s="699">
        <v>2</v>
      </c>
      <c r="E44" s="699">
        <v>2</v>
      </c>
    </row>
    <row r="45" spans="1:5" ht="28.5" x14ac:dyDescent="0.45">
      <c r="A45" s="985"/>
      <c r="B45" s="957" t="s">
        <v>118</v>
      </c>
      <c r="C45" s="733" t="s">
        <v>474</v>
      </c>
      <c r="D45" s="699">
        <v>2</v>
      </c>
      <c r="E45" s="699">
        <v>2</v>
      </c>
    </row>
    <row r="46" spans="1:5" ht="28.5" x14ac:dyDescent="0.45">
      <c r="A46" s="985"/>
      <c r="B46" s="986"/>
      <c r="C46" s="733" t="s">
        <v>313</v>
      </c>
      <c r="D46" s="701">
        <v>1</v>
      </c>
      <c r="E46" s="701">
        <v>0.75</v>
      </c>
    </row>
    <row r="47" spans="1:5" ht="28.5" x14ac:dyDescent="0.45">
      <c r="A47" s="985"/>
      <c r="B47" s="986"/>
      <c r="C47" s="733" t="s">
        <v>354</v>
      </c>
      <c r="D47" s="701">
        <v>0.82</v>
      </c>
      <c r="E47" s="701">
        <v>0.85</v>
      </c>
    </row>
    <row r="48" spans="1:5" ht="28.5" x14ac:dyDescent="0.45">
      <c r="A48" s="985"/>
      <c r="B48" s="986"/>
      <c r="C48" s="733" t="s">
        <v>312</v>
      </c>
      <c r="D48" s="701">
        <v>1</v>
      </c>
      <c r="E48" s="701">
        <v>1</v>
      </c>
    </row>
    <row r="49" spans="1:5" ht="28.5" x14ac:dyDescent="0.45">
      <c r="A49" s="985"/>
      <c r="B49" s="957" t="s">
        <v>94</v>
      </c>
      <c r="C49" s="733" t="s">
        <v>92</v>
      </c>
      <c r="D49" s="699">
        <v>6</v>
      </c>
      <c r="E49" s="699">
        <v>3</v>
      </c>
    </row>
    <row r="50" spans="1:5" ht="28.5" x14ac:dyDescent="0.45">
      <c r="A50" s="985"/>
      <c r="B50" s="986"/>
      <c r="C50" s="733" t="s">
        <v>100</v>
      </c>
      <c r="D50" s="699">
        <v>10</v>
      </c>
      <c r="E50" s="699">
        <v>6</v>
      </c>
    </row>
    <row r="51" spans="1:5" ht="28.5" hidden="1" x14ac:dyDescent="0.45">
      <c r="A51" s="985"/>
      <c r="B51" s="986"/>
      <c r="C51" s="733" t="s">
        <v>358</v>
      </c>
      <c r="D51" s="699"/>
      <c r="E51" s="699"/>
    </row>
    <row r="52" spans="1:5" ht="28.5" x14ac:dyDescent="0.45">
      <c r="A52" s="985"/>
      <c r="B52" s="986"/>
      <c r="C52" s="733" t="s">
        <v>410</v>
      </c>
      <c r="D52" s="699">
        <v>8</v>
      </c>
      <c r="E52" s="699">
        <v>11</v>
      </c>
    </row>
    <row r="53" spans="1:5" ht="28.5" x14ac:dyDescent="0.45">
      <c r="A53" s="985"/>
      <c r="B53" s="957" t="s">
        <v>101</v>
      </c>
      <c r="C53" s="733" t="s">
        <v>106</v>
      </c>
      <c r="D53" s="701">
        <v>0.86499999999999999</v>
      </c>
      <c r="E53" s="701">
        <v>0</v>
      </c>
    </row>
    <row r="54" spans="1:5" ht="28.5" x14ac:dyDescent="0.45">
      <c r="A54" s="985"/>
      <c r="B54" s="986"/>
      <c r="C54" s="733" t="s">
        <v>334</v>
      </c>
      <c r="D54" s="701">
        <v>0.6</v>
      </c>
      <c r="E54" s="701">
        <v>0.49</v>
      </c>
    </row>
    <row r="55" spans="1:5" ht="28.5" x14ac:dyDescent="0.45">
      <c r="A55" s="985"/>
      <c r="B55" s="733" t="s">
        <v>309</v>
      </c>
      <c r="C55" s="733" t="s">
        <v>765</v>
      </c>
      <c r="D55" s="701">
        <v>1</v>
      </c>
      <c r="E55" s="701">
        <v>0.4</v>
      </c>
    </row>
    <row r="56" spans="1:5" ht="28.5" x14ac:dyDescent="0.45">
      <c r="A56" s="984" t="s">
        <v>105</v>
      </c>
      <c r="B56" s="733" t="s">
        <v>108</v>
      </c>
      <c r="C56" s="733" t="s">
        <v>107</v>
      </c>
      <c r="D56" s="699">
        <v>2</v>
      </c>
      <c r="E56" s="699">
        <v>2</v>
      </c>
    </row>
    <row r="57" spans="1:5" ht="28.5" x14ac:dyDescent="0.45">
      <c r="A57" s="985"/>
      <c r="B57" s="733" t="s">
        <v>118</v>
      </c>
      <c r="C57" s="733" t="s">
        <v>485</v>
      </c>
      <c r="D57" s="701">
        <v>0.82</v>
      </c>
      <c r="E57" s="701">
        <v>0.88</v>
      </c>
    </row>
    <row r="58" spans="1:5" ht="28.5" x14ac:dyDescent="0.45">
      <c r="A58" s="985"/>
      <c r="B58" s="733" t="s">
        <v>94</v>
      </c>
      <c r="C58" s="733" t="s">
        <v>341</v>
      </c>
      <c r="D58" s="701">
        <v>1</v>
      </c>
      <c r="E58" s="701">
        <v>0.25</v>
      </c>
    </row>
    <row r="59" spans="1:5" ht="28.5" x14ac:dyDescent="0.45">
      <c r="A59" s="985"/>
      <c r="B59" s="957" t="s">
        <v>101</v>
      </c>
      <c r="C59" s="733" t="s">
        <v>104</v>
      </c>
      <c r="D59" s="699">
        <v>800</v>
      </c>
      <c r="E59" s="699">
        <v>819</v>
      </c>
    </row>
    <row r="60" spans="1:5" ht="28.5" hidden="1" x14ac:dyDescent="0.45">
      <c r="A60" s="985"/>
      <c r="B60" s="986"/>
      <c r="C60" s="733" t="s">
        <v>346</v>
      </c>
      <c r="D60" s="699">
        <v>0</v>
      </c>
      <c r="E60" s="699">
        <v>0</v>
      </c>
    </row>
    <row r="61" spans="1:5" hidden="1" x14ac:dyDescent="0.25">
      <c r="A61" s="957" t="s">
        <v>807</v>
      </c>
      <c r="B61" s="958"/>
      <c r="C61" s="958"/>
      <c r="D61" s="699">
        <v>4000</v>
      </c>
      <c r="E61" s="699">
        <v>3803</v>
      </c>
    </row>
    <row r="62" spans="1:5" x14ac:dyDescent="0.25"/>
    <row r="63" spans="1:5" hidden="1" x14ac:dyDescent="0.25"/>
    <row r="64" spans="1:5"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sheetData>
  <mergeCells count="18">
    <mergeCell ref="B53:B54"/>
    <mergeCell ref="B59:B60"/>
    <mergeCell ref="A8:A13"/>
    <mergeCell ref="A14:A40"/>
    <mergeCell ref="A41:A55"/>
    <mergeCell ref="A56:A60"/>
    <mergeCell ref="A61:C61"/>
    <mergeCell ref="B8:B11"/>
    <mergeCell ref="B15:B16"/>
    <mergeCell ref="B20:B22"/>
    <mergeCell ref="B25:B27"/>
    <mergeCell ref="B28:B30"/>
    <mergeCell ref="B33:B38"/>
    <mergeCell ref="B43:B44"/>
    <mergeCell ref="B45:B48"/>
    <mergeCell ref="A4:E4"/>
    <mergeCell ref="A2:E2"/>
    <mergeCell ref="B49:B52"/>
  </mergeCell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dimension ref="A1:XFD7294"/>
  <sheetViews>
    <sheetView showGridLines="0" topLeftCell="A11" zoomScale="70" zoomScaleNormal="70" workbookViewId="0">
      <pane xSplit="11385" ySplit="1605" topLeftCell="AT1" activePane="bottomRight"/>
      <selection activeCell="C11" sqref="C1:C1048576"/>
      <selection pane="topRight" activeCell="AU11" sqref="AU11"/>
      <selection pane="bottomLeft" activeCell="C7" sqref="C7"/>
      <selection pane="bottomRight" activeCell="AT5" sqref="AT5"/>
    </sheetView>
  </sheetViews>
  <sheetFormatPr baseColWidth="10" defaultRowHeight="15" x14ac:dyDescent="0.25"/>
  <cols>
    <col min="1" max="1" width="65.5703125" style="263" customWidth="1"/>
    <col min="2" max="2" width="12.42578125" customWidth="1"/>
    <col min="3" max="3" width="69.5703125" customWidth="1"/>
    <col min="4" max="4" width="34.42578125" customWidth="1"/>
    <col min="5" max="5" width="31.85546875" customWidth="1"/>
    <col min="6" max="6" width="54.140625" style="10" customWidth="1"/>
    <col min="7" max="7" width="21.85546875" style="62" customWidth="1"/>
    <col min="8" max="8" width="16.28515625" style="62" customWidth="1"/>
    <col min="9" max="9" width="19.5703125" style="62" customWidth="1"/>
    <col min="10" max="10" width="17.85546875" style="62" customWidth="1"/>
    <col min="11" max="11" width="44" style="405" customWidth="1"/>
    <col min="12" max="12" width="26.42578125" style="68" customWidth="1"/>
    <col min="13" max="13" width="59.42578125" style="68" customWidth="1"/>
    <col min="14" max="14" width="25.85546875" style="68" customWidth="1"/>
    <col min="15" max="15" width="21.42578125" style="68" customWidth="1"/>
    <col min="16" max="16" width="25.85546875" style="68" customWidth="1"/>
    <col min="17" max="17" width="21" style="68" customWidth="1"/>
    <col min="18" max="18" width="17.5703125" style="68" customWidth="1"/>
    <col min="19" max="19" width="8.42578125" style="68" customWidth="1"/>
    <col min="20" max="20" width="24" style="68" customWidth="1"/>
    <col min="21" max="21" width="17.5703125" style="78" customWidth="1"/>
    <col min="22" max="22" width="11.5703125" style="78" customWidth="1"/>
    <col min="23" max="23" width="11" style="78" customWidth="1"/>
    <col min="24" max="24" width="13.7109375" style="85" customWidth="1"/>
    <col min="25" max="25" width="13.42578125" style="85" customWidth="1"/>
    <col min="26" max="26" width="13.85546875" style="85" customWidth="1"/>
    <col min="27" max="28" width="11" style="85" customWidth="1"/>
    <col min="29" max="29" width="22.28515625" style="85" customWidth="1"/>
    <col min="30" max="31" width="11" style="85" customWidth="1"/>
    <col min="32" max="33" width="11" style="96" customWidth="1"/>
    <col min="34" max="34" width="14.42578125" style="96" customWidth="1"/>
    <col min="35" max="36" width="11" style="96" customWidth="1"/>
    <col min="37" max="37" width="11.7109375" style="249" customWidth="1"/>
    <col min="38" max="40" width="11.42578125" style="249" customWidth="1"/>
    <col min="41" max="43" width="11.42578125" style="252" customWidth="1"/>
    <col min="44" max="44" width="8.5703125" style="252" customWidth="1"/>
    <col min="45" max="45" width="115.5703125" style="125" customWidth="1"/>
    <col min="46" max="46" width="97" style="112" customWidth="1"/>
    <col min="47" max="47" width="79.28515625" style="112" customWidth="1"/>
    <col min="48" max="48" width="12.42578125" style="112" customWidth="1"/>
    <col min="49" max="49" width="10.5703125" bestFit="1" customWidth="1"/>
    <col min="53" max="53" width="20.42578125" bestFit="1" customWidth="1"/>
    <col min="54" max="54" width="20.42578125" customWidth="1"/>
    <col min="57" max="57" width="13.42578125" customWidth="1"/>
  </cols>
  <sheetData>
    <row r="1" spans="1:57" x14ac:dyDescent="0.25">
      <c r="A1" s="543">
        <v>4</v>
      </c>
      <c r="B1" s="9"/>
      <c r="C1" s="9">
        <v>1</v>
      </c>
      <c r="D1" s="9">
        <v>2</v>
      </c>
      <c r="E1" s="9">
        <v>3</v>
      </c>
      <c r="F1" s="9">
        <v>4</v>
      </c>
      <c r="G1" s="61">
        <v>5</v>
      </c>
      <c r="H1" s="61">
        <v>6</v>
      </c>
      <c r="I1" s="61">
        <v>7</v>
      </c>
      <c r="J1" s="61">
        <v>8</v>
      </c>
      <c r="K1" s="404">
        <v>9</v>
      </c>
      <c r="L1" s="67">
        <v>10</v>
      </c>
      <c r="M1" s="67">
        <v>11</v>
      </c>
      <c r="N1" s="67">
        <v>12</v>
      </c>
      <c r="O1" s="67">
        <v>13</v>
      </c>
      <c r="P1" s="67">
        <v>14</v>
      </c>
      <c r="Q1" s="67">
        <v>15</v>
      </c>
      <c r="R1" s="67">
        <v>16</v>
      </c>
      <c r="S1" s="67">
        <v>17</v>
      </c>
      <c r="T1" s="67">
        <v>18</v>
      </c>
      <c r="U1" s="77">
        <v>19</v>
      </c>
      <c r="V1" s="77">
        <v>20</v>
      </c>
      <c r="W1" s="77">
        <v>21</v>
      </c>
      <c r="X1" s="84">
        <v>22</v>
      </c>
      <c r="Y1" s="84">
        <v>23</v>
      </c>
      <c r="Z1" s="84">
        <v>24</v>
      </c>
      <c r="AA1" s="84">
        <v>25</v>
      </c>
      <c r="AB1" s="84">
        <v>26</v>
      </c>
      <c r="AC1" s="84">
        <v>27</v>
      </c>
      <c r="AD1" s="84">
        <v>28</v>
      </c>
      <c r="AE1" s="84">
        <v>29</v>
      </c>
      <c r="AF1" s="91">
        <v>30</v>
      </c>
      <c r="AG1" s="91">
        <v>31</v>
      </c>
      <c r="AH1" s="91">
        <v>32</v>
      </c>
      <c r="AI1" s="91">
        <v>33</v>
      </c>
      <c r="AJ1" s="91">
        <v>34</v>
      </c>
      <c r="AK1" s="97">
        <v>35</v>
      </c>
      <c r="AL1" s="97">
        <v>36</v>
      </c>
      <c r="AM1" s="97">
        <v>37</v>
      </c>
      <c r="AN1" s="97">
        <v>38</v>
      </c>
      <c r="AO1" s="102">
        <v>39</v>
      </c>
      <c r="AP1" s="102">
        <v>40</v>
      </c>
      <c r="AQ1" s="102">
        <v>41</v>
      </c>
      <c r="AR1" s="102">
        <v>42</v>
      </c>
      <c r="AS1" s="106">
        <v>43</v>
      </c>
      <c r="AT1" s="106">
        <v>44</v>
      </c>
      <c r="AU1" s="106">
        <v>45</v>
      </c>
      <c r="AV1" s="106">
        <v>46</v>
      </c>
    </row>
    <row r="2" spans="1:57" x14ac:dyDescent="0.25">
      <c r="A2" s="543"/>
      <c r="B2" s="9"/>
      <c r="C2" s="9">
        <v>1</v>
      </c>
      <c r="D2" s="9">
        <v>2</v>
      </c>
      <c r="E2" s="9">
        <v>3</v>
      </c>
      <c r="F2" s="9">
        <v>4</v>
      </c>
      <c r="G2" s="9">
        <v>5</v>
      </c>
      <c r="H2" s="9">
        <v>6</v>
      </c>
      <c r="I2" s="9">
        <v>7</v>
      </c>
      <c r="J2" s="9">
        <v>8</v>
      </c>
      <c r="K2" s="402">
        <v>9</v>
      </c>
      <c r="L2" s="9">
        <v>10</v>
      </c>
      <c r="M2" s="9">
        <v>11</v>
      </c>
      <c r="N2" s="9">
        <v>12</v>
      </c>
      <c r="O2" s="9">
        <v>13</v>
      </c>
      <c r="P2" s="9">
        <v>14</v>
      </c>
      <c r="Q2" s="9">
        <v>15</v>
      </c>
      <c r="R2" s="9">
        <v>16</v>
      </c>
      <c r="S2" s="9">
        <v>17</v>
      </c>
      <c r="T2" s="9">
        <v>18</v>
      </c>
      <c r="U2" s="9">
        <v>19</v>
      </c>
      <c r="V2" s="9">
        <v>20</v>
      </c>
      <c r="W2" s="9">
        <v>21</v>
      </c>
      <c r="X2" s="9">
        <v>22</v>
      </c>
      <c r="Y2" s="9">
        <v>23</v>
      </c>
      <c r="Z2" s="9">
        <v>24</v>
      </c>
      <c r="AA2" s="9">
        <v>25</v>
      </c>
      <c r="AB2" s="9">
        <v>26</v>
      </c>
      <c r="AC2" s="9">
        <v>27</v>
      </c>
      <c r="AD2" s="9">
        <v>28</v>
      </c>
      <c r="AE2" s="9">
        <v>29</v>
      </c>
      <c r="AF2" s="9">
        <v>30</v>
      </c>
      <c r="AG2" s="9">
        <v>31</v>
      </c>
      <c r="AH2" s="9">
        <v>32</v>
      </c>
      <c r="AI2" s="9">
        <v>33</v>
      </c>
      <c r="AJ2" s="9">
        <v>34</v>
      </c>
      <c r="AK2" s="9">
        <v>35</v>
      </c>
      <c r="AL2" s="9">
        <v>36</v>
      </c>
      <c r="AM2" s="9">
        <v>37</v>
      </c>
      <c r="AN2" s="9">
        <v>38</v>
      </c>
      <c r="AO2" s="9">
        <v>39</v>
      </c>
      <c r="AP2" s="9">
        <v>40</v>
      </c>
      <c r="AQ2" s="9">
        <v>41</v>
      </c>
      <c r="AR2" s="9">
        <v>42</v>
      </c>
      <c r="AS2" s="9">
        <v>43</v>
      </c>
      <c r="AT2" s="9">
        <v>44</v>
      </c>
      <c r="AU2" s="9">
        <v>45</v>
      </c>
      <c r="AV2" s="9">
        <v>46</v>
      </c>
      <c r="AW2" s="9">
        <v>47</v>
      </c>
      <c r="AX2" s="9">
        <v>48</v>
      </c>
      <c r="AY2" s="9">
        <v>49</v>
      </c>
      <c r="AZ2" s="9">
        <v>50</v>
      </c>
      <c r="BA2" s="9">
        <v>51</v>
      </c>
      <c r="BB2" s="456">
        <v>52</v>
      </c>
      <c r="BC2" s="456">
        <v>53</v>
      </c>
      <c r="BD2" s="456">
        <v>54</v>
      </c>
    </row>
    <row r="3" spans="1:57" ht="25.5" customHeight="1" x14ac:dyDescent="0.25">
      <c r="E3" s="10"/>
      <c r="F3"/>
      <c r="AA3" s="988" t="s">
        <v>532</v>
      </c>
      <c r="AB3" s="988"/>
      <c r="AC3" s="988"/>
      <c r="AD3" s="988"/>
      <c r="AE3" s="988"/>
      <c r="AF3" s="989" t="s">
        <v>533</v>
      </c>
      <c r="AG3" s="989"/>
      <c r="AH3" s="989"/>
      <c r="AI3" s="989"/>
      <c r="AJ3" s="989"/>
      <c r="AK3" s="990" t="s">
        <v>44</v>
      </c>
      <c r="AL3" s="990"/>
      <c r="AM3" s="990"/>
      <c r="AN3" s="990"/>
      <c r="AO3" s="991" t="s">
        <v>45</v>
      </c>
      <c r="AP3" s="991"/>
      <c r="AQ3" s="991"/>
      <c r="AR3" s="991"/>
      <c r="AS3" s="992" t="s">
        <v>210</v>
      </c>
      <c r="AT3" s="992"/>
      <c r="AU3" s="992"/>
      <c r="AV3" s="992"/>
      <c r="AW3" t="s">
        <v>414</v>
      </c>
      <c r="BA3" s="987" t="s">
        <v>710</v>
      </c>
      <c r="BB3" s="987"/>
    </row>
    <row r="4" spans="1:57" s="11" customFormat="1" ht="45" x14ac:dyDescent="0.25">
      <c r="A4" s="51" t="s">
        <v>578</v>
      </c>
      <c r="B4" s="21" t="s">
        <v>403</v>
      </c>
      <c r="C4" s="21" t="s">
        <v>46</v>
      </c>
      <c r="D4" s="21" t="s">
        <v>4</v>
      </c>
      <c r="E4" s="21" t="s">
        <v>3</v>
      </c>
      <c r="F4" s="21" t="s">
        <v>2</v>
      </c>
      <c r="G4" s="63" t="s">
        <v>5</v>
      </c>
      <c r="H4" s="64" t="s">
        <v>5</v>
      </c>
      <c r="I4" s="64" t="s">
        <v>5</v>
      </c>
      <c r="J4" s="64" t="s">
        <v>5</v>
      </c>
      <c r="K4" s="51" t="s">
        <v>9</v>
      </c>
      <c r="L4" s="51" t="s">
        <v>10</v>
      </c>
      <c r="M4" s="21" t="s">
        <v>47</v>
      </c>
      <c r="N4" s="21" t="s">
        <v>48</v>
      </c>
      <c r="O4" s="51" t="s">
        <v>49</v>
      </c>
      <c r="P4" s="51" t="s">
        <v>50</v>
      </c>
      <c r="Q4" s="51" t="s">
        <v>51</v>
      </c>
      <c r="R4" s="51" t="s">
        <v>52</v>
      </c>
      <c r="S4" s="51" t="s">
        <v>14</v>
      </c>
      <c r="T4" s="51" t="s">
        <v>15</v>
      </c>
      <c r="U4" s="79" t="s">
        <v>53</v>
      </c>
      <c r="V4" s="79" t="s">
        <v>54</v>
      </c>
      <c r="W4" s="79" t="s">
        <v>55</v>
      </c>
      <c r="X4" s="86" t="s">
        <v>56</v>
      </c>
      <c r="Y4" s="86" t="s">
        <v>57</v>
      </c>
      <c r="Z4" s="86" t="s">
        <v>58</v>
      </c>
      <c r="AA4" s="86" t="s">
        <v>59</v>
      </c>
      <c r="AB4" s="86" t="s">
        <v>60</v>
      </c>
      <c r="AC4" s="86" t="s">
        <v>61</v>
      </c>
      <c r="AD4" s="86" t="s">
        <v>588</v>
      </c>
      <c r="AE4" s="86" t="s">
        <v>62</v>
      </c>
      <c r="AF4" s="92" t="s">
        <v>63</v>
      </c>
      <c r="AG4" s="92" t="s">
        <v>64</v>
      </c>
      <c r="AH4" s="92" t="s">
        <v>65</v>
      </c>
      <c r="AI4" s="92" t="s">
        <v>66</v>
      </c>
      <c r="AJ4" s="92" t="s">
        <v>67</v>
      </c>
      <c r="AK4" s="52" t="s">
        <v>68</v>
      </c>
      <c r="AL4" s="52" t="s">
        <v>69</v>
      </c>
      <c r="AM4" s="52" t="s">
        <v>70</v>
      </c>
      <c r="AN4" s="52" t="s">
        <v>71</v>
      </c>
      <c r="AO4" s="53" t="s">
        <v>72</v>
      </c>
      <c r="AP4" s="53" t="s">
        <v>73</v>
      </c>
      <c r="AQ4" s="53" t="s">
        <v>74</v>
      </c>
      <c r="AR4" s="53" t="s">
        <v>75</v>
      </c>
      <c r="AS4" s="124" t="s">
        <v>206</v>
      </c>
      <c r="AT4" s="719" t="s">
        <v>207</v>
      </c>
      <c r="AU4" s="54" t="s">
        <v>208</v>
      </c>
      <c r="AV4" s="54" t="s">
        <v>209</v>
      </c>
      <c r="AW4" s="192" t="s">
        <v>470</v>
      </c>
      <c r="AX4" s="193" t="s">
        <v>471</v>
      </c>
      <c r="AY4" s="193" t="s">
        <v>472</v>
      </c>
      <c r="AZ4" s="193" t="s">
        <v>473</v>
      </c>
      <c r="BA4" s="542" t="s">
        <v>423</v>
      </c>
      <c r="BB4" s="542" t="s">
        <v>615</v>
      </c>
      <c r="BC4" s="11" t="s">
        <v>520</v>
      </c>
      <c r="BD4" s="11" t="s">
        <v>521</v>
      </c>
      <c r="BE4" s="600" t="s">
        <v>775</v>
      </c>
    </row>
    <row r="5" spans="1:57" s="12" customFormat="1" ht="195" x14ac:dyDescent="0.25">
      <c r="A5" s="257" t="str">
        <f>F5</f>
        <v>DIRECCIÓN DISTRITAL DE DOCTRINA Y ASUNTOS NORMATIVOS</v>
      </c>
      <c r="B5" s="55" t="s">
        <v>404</v>
      </c>
      <c r="C5" s="56" t="s">
        <v>76</v>
      </c>
      <c r="D5" s="57" t="s">
        <v>246</v>
      </c>
      <c r="E5" s="55" t="s">
        <v>77</v>
      </c>
      <c r="F5" s="55" t="s">
        <v>78</v>
      </c>
      <c r="G5" s="65" t="s">
        <v>128</v>
      </c>
      <c r="H5" s="65" t="s">
        <v>660</v>
      </c>
      <c r="I5" s="65" t="s">
        <v>127</v>
      </c>
      <c r="J5" s="65"/>
      <c r="K5" s="69" t="s">
        <v>80</v>
      </c>
      <c r="L5" s="69" t="s">
        <v>81</v>
      </c>
      <c r="M5" s="69" t="s">
        <v>82</v>
      </c>
      <c r="N5" s="69" t="s">
        <v>83</v>
      </c>
      <c r="O5" s="70" t="s">
        <v>84</v>
      </c>
      <c r="P5" s="71" t="s">
        <v>85</v>
      </c>
      <c r="Q5" s="70" t="s">
        <v>86</v>
      </c>
      <c r="R5" s="70" t="s">
        <v>86</v>
      </c>
      <c r="S5" s="72" t="s">
        <v>87</v>
      </c>
      <c r="T5" s="70" t="s">
        <v>86</v>
      </c>
      <c r="U5" s="82" t="s">
        <v>272</v>
      </c>
      <c r="V5" s="81" t="s">
        <v>99</v>
      </c>
      <c r="W5" s="81" t="s">
        <v>134</v>
      </c>
      <c r="X5" s="87" t="s">
        <v>88</v>
      </c>
      <c r="Y5" s="87" t="s">
        <v>89</v>
      </c>
      <c r="Z5" s="87" t="s">
        <v>90</v>
      </c>
      <c r="AA5" s="88">
        <v>23</v>
      </c>
      <c r="AB5" s="88">
        <v>22.7</v>
      </c>
      <c r="AC5" s="88">
        <v>22.5</v>
      </c>
      <c r="AD5" s="88">
        <v>22.3</v>
      </c>
      <c r="AE5" s="88">
        <v>22</v>
      </c>
      <c r="AF5" s="93">
        <v>15</v>
      </c>
      <c r="AG5" s="93">
        <v>21.9</v>
      </c>
      <c r="AH5" s="93">
        <f>IFERROR(INDEX($AO$5:$AR$5,1,COUNTA($AO$5:$AR$5)),"ND")</f>
        <v>13.5</v>
      </c>
      <c r="AI5" s="93"/>
      <c r="AJ5" s="93"/>
      <c r="AK5" s="98">
        <v>22.5</v>
      </c>
      <c r="AL5" s="98">
        <v>22.5</v>
      </c>
      <c r="AM5" s="98">
        <v>22.5</v>
      </c>
      <c r="AN5" s="98">
        <v>22.5</v>
      </c>
      <c r="AO5" s="103">
        <v>12</v>
      </c>
      <c r="AP5" s="103">
        <v>22.3</v>
      </c>
      <c r="AQ5" s="103">
        <v>13.5</v>
      </c>
      <c r="AR5" s="103"/>
      <c r="AS5" s="340" t="s">
        <v>711</v>
      </c>
      <c r="AT5" s="713" t="s">
        <v>842</v>
      </c>
      <c r="AU5" s="388" t="s">
        <v>904</v>
      </c>
      <c r="AV5" s="107"/>
      <c r="AW5"/>
      <c r="AZ5" s="390"/>
      <c r="BA5" s="12" t="s">
        <v>529</v>
      </c>
      <c r="BB5" s="12" t="s">
        <v>616</v>
      </c>
      <c r="BC5" s="12" t="s">
        <v>91</v>
      </c>
      <c r="BD5" s="12" t="s">
        <v>91</v>
      </c>
    </row>
    <row r="6" spans="1:57" ht="114" customHeight="1" x14ac:dyDescent="0.25">
      <c r="A6" s="257" t="s">
        <v>95</v>
      </c>
      <c r="B6" s="55" t="s">
        <v>404</v>
      </c>
      <c r="C6" s="56" t="s">
        <v>92</v>
      </c>
      <c r="D6" s="57" t="s">
        <v>93</v>
      </c>
      <c r="E6" s="55" t="s">
        <v>94</v>
      </c>
      <c r="F6" s="55" t="s">
        <v>95</v>
      </c>
      <c r="G6" s="65" t="s">
        <v>128</v>
      </c>
      <c r="H6" s="65" t="s">
        <v>660</v>
      </c>
      <c r="I6" s="65" t="s">
        <v>127</v>
      </c>
      <c r="J6" s="65"/>
      <c r="K6" s="73" t="s">
        <v>96</v>
      </c>
      <c r="L6" s="73" t="s">
        <v>644</v>
      </c>
      <c r="M6" s="73" t="s">
        <v>97</v>
      </c>
      <c r="N6" s="73" t="s">
        <v>98</v>
      </c>
      <c r="O6" s="73" t="s">
        <v>618</v>
      </c>
      <c r="P6" s="73" t="s">
        <v>98</v>
      </c>
      <c r="Q6" s="73" t="s">
        <v>619</v>
      </c>
      <c r="R6" s="73" t="s">
        <v>98</v>
      </c>
      <c r="S6" s="73" t="s">
        <v>651</v>
      </c>
      <c r="T6" s="73" t="s">
        <v>643</v>
      </c>
      <c r="U6" s="82" t="s">
        <v>212</v>
      </c>
      <c r="V6" s="83" t="s">
        <v>99</v>
      </c>
      <c r="W6" s="83" t="s">
        <v>199</v>
      </c>
      <c r="X6" s="89" t="s">
        <v>135</v>
      </c>
      <c r="Y6" s="89" t="s">
        <v>213</v>
      </c>
      <c r="Z6" s="89" t="s">
        <v>214</v>
      </c>
      <c r="AA6" s="89">
        <v>2</v>
      </c>
      <c r="AB6" s="89">
        <v>5</v>
      </c>
      <c r="AC6" s="89">
        <v>6</v>
      </c>
      <c r="AD6" s="89">
        <v>5</v>
      </c>
      <c r="AE6" s="89">
        <v>2</v>
      </c>
      <c r="AF6" s="94">
        <v>2</v>
      </c>
      <c r="AG6" s="94">
        <v>5</v>
      </c>
      <c r="AH6" s="94">
        <f>SUM($AO$6:$AR$6)</f>
        <v>3</v>
      </c>
      <c r="AI6" s="94"/>
      <c r="AJ6" s="94"/>
      <c r="AK6" s="247"/>
      <c r="AL6" s="247">
        <v>2</v>
      </c>
      <c r="AM6" s="247">
        <v>2</v>
      </c>
      <c r="AN6" s="99">
        <v>2</v>
      </c>
      <c r="AO6" s="104">
        <v>0</v>
      </c>
      <c r="AP6" s="104">
        <v>2</v>
      </c>
      <c r="AQ6" s="104">
        <v>1</v>
      </c>
      <c r="AR6" s="104"/>
      <c r="AS6" s="110" t="s">
        <v>750</v>
      </c>
      <c r="AT6" s="110" t="s">
        <v>851</v>
      </c>
      <c r="AU6" s="110" t="s">
        <v>913</v>
      </c>
      <c r="AV6" s="111"/>
      <c r="AY6" s="309"/>
      <c r="BA6" t="s">
        <v>529</v>
      </c>
      <c r="BB6" s="12" t="s">
        <v>616</v>
      </c>
      <c r="BC6" s="12" t="s">
        <v>91</v>
      </c>
      <c r="BD6" s="12" t="s">
        <v>91</v>
      </c>
    </row>
    <row r="7" spans="1:57" ht="235.5" customHeight="1" x14ac:dyDescent="0.25">
      <c r="A7" s="257" t="s">
        <v>115</v>
      </c>
      <c r="B7" s="55" t="s">
        <v>404</v>
      </c>
      <c r="C7" s="56" t="s">
        <v>112</v>
      </c>
      <c r="D7" s="59" t="s">
        <v>113</v>
      </c>
      <c r="E7" s="55" t="s">
        <v>114</v>
      </c>
      <c r="F7" s="55" t="s">
        <v>115</v>
      </c>
      <c r="G7" s="65" t="s">
        <v>128</v>
      </c>
      <c r="H7" s="65"/>
      <c r="I7" s="65"/>
      <c r="J7" s="65"/>
      <c r="K7" s="69" t="s">
        <v>116</v>
      </c>
      <c r="L7" s="73" t="s">
        <v>117</v>
      </c>
      <c r="M7" s="69" t="s">
        <v>116</v>
      </c>
      <c r="N7" s="73" t="s">
        <v>98</v>
      </c>
      <c r="O7" s="73" t="s">
        <v>215</v>
      </c>
      <c r="P7" s="73" t="s">
        <v>98</v>
      </c>
      <c r="Q7" s="73" t="s">
        <v>620</v>
      </c>
      <c r="R7" s="73" t="s">
        <v>98</v>
      </c>
      <c r="S7" s="73" t="s">
        <v>91</v>
      </c>
      <c r="T7" s="73" t="s">
        <v>91</v>
      </c>
      <c r="U7" s="82" t="s">
        <v>212</v>
      </c>
      <c r="V7" s="83" t="s">
        <v>217</v>
      </c>
      <c r="W7" s="83" t="s">
        <v>199</v>
      </c>
      <c r="X7" s="89" t="s">
        <v>621</v>
      </c>
      <c r="Y7" s="89" t="s">
        <v>621</v>
      </c>
      <c r="Z7" s="89" t="s">
        <v>218</v>
      </c>
      <c r="AA7" s="89">
        <v>1</v>
      </c>
      <c r="AB7" s="89">
        <v>1</v>
      </c>
      <c r="AC7" s="89">
        <v>2</v>
      </c>
      <c r="AD7" s="89">
        <v>2</v>
      </c>
      <c r="AE7" s="89">
        <v>1</v>
      </c>
      <c r="AF7" s="94">
        <v>0.3</v>
      </c>
      <c r="AG7" s="94">
        <v>1.7</v>
      </c>
      <c r="AH7" s="731">
        <f>SUM(AO7:AR7)</f>
        <v>1</v>
      </c>
      <c r="AI7" s="731"/>
      <c r="AJ7" s="731"/>
      <c r="AK7" s="717">
        <v>0</v>
      </c>
      <c r="AL7" s="717">
        <v>0</v>
      </c>
      <c r="AM7" s="717">
        <v>1</v>
      </c>
      <c r="AN7" s="717">
        <v>1</v>
      </c>
      <c r="AO7" s="729">
        <v>0</v>
      </c>
      <c r="AP7" s="730">
        <v>0</v>
      </c>
      <c r="AQ7" s="730">
        <v>1</v>
      </c>
      <c r="AR7" s="732"/>
      <c r="AS7" s="340" t="s">
        <v>770</v>
      </c>
      <c r="AT7" s="716" t="s">
        <v>865</v>
      </c>
      <c r="AU7" s="712" t="s">
        <v>927</v>
      </c>
      <c r="AV7" s="111"/>
      <c r="AY7" s="309"/>
      <c r="AZ7" s="387"/>
      <c r="BA7" t="s">
        <v>529</v>
      </c>
      <c r="BB7" s="12" t="s">
        <v>616</v>
      </c>
      <c r="BC7" s="12" t="s">
        <v>91</v>
      </c>
      <c r="BD7" s="12" t="s">
        <v>91</v>
      </c>
    </row>
    <row r="8" spans="1:57" ht="105" customHeight="1" x14ac:dyDescent="0.25">
      <c r="A8" s="257" t="s">
        <v>95</v>
      </c>
      <c r="B8" s="55" t="s">
        <v>404</v>
      </c>
      <c r="C8" s="56" t="s">
        <v>100</v>
      </c>
      <c r="D8" s="57" t="s">
        <v>93</v>
      </c>
      <c r="E8" s="55" t="s">
        <v>94</v>
      </c>
      <c r="F8" s="55" t="s">
        <v>95</v>
      </c>
      <c r="G8" s="65" t="s">
        <v>128</v>
      </c>
      <c r="H8" s="65" t="s">
        <v>660</v>
      </c>
      <c r="I8" s="65" t="s">
        <v>127</v>
      </c>
      <c r="J8" s="65" t="s">
        <v>126</v>
      </c>
      <c r="K8" s="73" t="s">
        <v>103</v>
      </c>
      <c r="L8" s="73" t="s">
        <v>645</v>
      </c>
      <c r="M8" s="73" t="s">
        <v>103</v>
      </c>
      <c r="N8" s="73" t="s">
        <v>98</v>
      </c>
      <c r="O8" s="73" t="s">
        <v>622</v>
      </c>
      <c r="P8" s="73" t="s">
        <v>98</v>
      </c>
      <c r="Q8" s="73" t="s">
        <v>220</v>
      </c>
      <c r="R8" s="73" t="s">
        <v>98</v>
      </c>
      <c r="S8" s="73" t="s">
        <v>652</v>
      </c>
      <c r="T8" s="73" t="s">
        <v>643</v>
      </c>
      <c r="U8" s="82" t="s">
        <v>212</v>
      </c>
      <c r="V8" s="83" t="s">
        <v>99</v>
      </c>
      <c r="W8" s="83" t="s">
        <v>199</v>
      </c>
      <c r="X8" s="89" t="s">
        <v>135</v>
      </c>
      <c r="Y8" s="89" t="s">
        <v>135</v>
      </c>
      <c r="Z8" s="89" t="s">
        <v>214</v>
      </c>
      <c r="AA8" s="89">
        <v>4</v>
      </c>
      <c r="AB8" s="89">
        <v>14</v>
      </c>
      <c r="AC8" s="89">
        <v>10</v>
      </c>
      <c r="AD8" s="89">
        <v>13</v>
      </c>
      <c r="AE8" s="89">
        <v>5</v>
      </c>
      <c r="AF8" s="94">
        <v>4</v>
      </c>
      <c r="AG8" s="94">
        <v>14</v>
      </c>
      <c r="AH8" s="94">
        <f>SUM($AO$8:$AR$8)</f>
        <v>6</v>
      </c>
      <c r="AI8" s="94"/>
      <c r="AJ8" s="94"/>
      <c r="AK8" s="99"/>
      <c r="AL8" s="99">
        <v>2</v>
      </c>
      <c r="AM8" s="99">
        <v>4</v>
      </c>
      <c r="AN8" s="99">
        <v>4</v>
      </c>
      <c r="AO8" s="104">
        <v>0</v>
      </c>
      <c r="AP8" s="104">
        <v>2</v>
      </c>
      <c r="AQ8" s="104">
        <v>4</v>
      </c>
      <c r="AR8" s="104"/>
      <c r="AS8" s="110" t="s">
        <v>712</v>
      </c>
      <c r="AT8" s="110" t="s">
        <v>852</v>
      </c>
      <c r="AU8" s="110" t="s">
        <v>911</v>
      </c>
      <c r="AV8" s="109"/>
      <c r="AY8" s="309"/>
      <c r="BA8" t="s">
        <v>529</v>
      </c>
      <c r="BB8" s="12" t="s">
        <v>616</v>
      </c>
      <c r="BC8" s="12" t="s">
        <v>91</v>
      </c>
      <c r="BD8" s="12" t="s">
        <v>91</v>
      </c>
    </row>
    <row r="9" spans="1:57" ht="86.25" customHeight="1" x14ac:dyDescent="0.25">
      <c r="A9" s="257" t="str">
        <f>F9</f>
        <v>DIRECCIÓN DISTRITAL DE INSPECCIÓN, VIGILANCIA Y CONTROL DE PERSONAS JURÍDICAS SIN ÁNIMO DE LUCRO</v>
      </c>
      <c r="B9" s="55" t="s">
        <v>404</v>
      </c>
      <c r="C9" s="56" t="s">
        <v>104</v>
      </c>
      <c r="D9" s="57" t="s">
        <v>105</v>
      </c>
      <c r="E9" s="55" t="s">
        <v>101</v>
      </c>
      <c r="F9" s="55" t="s">
        <v>102</v>
      </c>
      <c r="G9" s="65" t="s">
        <v>128</v>
      </c>
      <c r="H9" s="65" t="s">
        <v>660</v>
      </c>
      <c r="I9" s="65" t="s">
        <v>127</v>
      </c>
      <c r="J9" s="65" t="s">
        <v>126</v>
      </c>
      <c r="K9" s="73" t="s">
        <v>221</v>
      </c>
      <c r="L9" s="73" t="s">
        <v>646</v>
      </c>
      <c r="M9" s="73" t="s">
        <v>623</v>
      </c>
      <c r="N9" s="73" t="s">
        <v>98</v>
      </c>
      <c r="O9" s="73" t="s">
        <v>624</v>
      </c>
      <c r="P9" s="73" t="s">
        <v>98</v>
      </c>
      <c r="Q9" s="73" t="s">
        <v>222</v>
      </c>
      <c r="R9" s="73" t="s">
        <v>98</v>
      </c>
      <c r="S9" s="73" t="s">
        <v>653</v>
      </c>
      <c r="T9" s="73" t="s">
        <v>643</v>
      </c>
      <c r="U9" s="82" t="s">
        <v>212</v>
      </c>
      <c r="V9" s="83" t="s">
        <v>223</v>
      </c>
      <c r="W9" s="83" t="s">
        <v>199</v>
      </c>
      <c r="X9" s="89" t="s">
        <v>224</v>
      </c>
      <c r="Y9" s="89" t="s">
        <v>224</v>
      </c>
      <c r="Z9" s="89" t="s">
        <v>225</v>
      </c>
      <c r="AA9" s="89">
        <v>400</v>
      </c>
      <c r="AB9" s="89">
        <v>600</v>
      </c>
      <c r="AC9" s="89">
        <v>800</v>
      </c>
      <c r="AD9" s="89">
        <v>800</v>
      </c>
      <c r="AE9" s="89">
        <v>400</v>
      </c>
      <c r="AF9" s="94">
        <v>402</v>
      </c>
      <c r="AG9" s="94">
        <v>663</v>
      </c>
      <c r="AH9" s="94">
        <f>SUM($AO$9:$AR$9)</f>
        <v>819</v>
      </c>
      <c r="AI9" s="94"/>
      <c r="AJ9" s="94"/>
      <c r="AK9" s="99">
        <v>0</v>
      </c>
      <c r="AL9" s="99">
        <v>250</v>
      </c>
      <c r="AM9" s="99">
        <v>300</v>
      </c>
      <c r="AN9" s="99">
        <v>250</v>
      </c>
      <c r="AO9" s="104">
        <v>0</v>
      </c>
      <c r="AP9" s="104">
        <v>385</v>
      </c>
      <c r="AQ9" s="104">
        <v>434</v>
      </c>
      <c r="AR9" s="104"/>
      <c r="AS9" s="110" t="s">
        <v>713</v>
      </c>
      <c r="AT9" s="110" t="s">
        <v>847</v>
      </c>
      <c r="AU9" s="110" t="s">
        <v>908</v>
      </c>
      <c r="AV9" s="110"/>
      <c r="BA9" t="s">
        <v>529</v>
      </c>
      <c r="BB9" s="12" t="s">
        <v>616</v>
      </c>
      <c r="BC9" s="12" t="s">
        <v>91</v>
      </c>
      <c r="BD9" s="12" t="s">
        <v>91</v>
      </c>
    </row>
    <row r="10" spans="1:57" ht="91.5" customHeight="1" x14ac:dyDescent="0.25">
      <c r="A10" s="257" t="str">
        <f>F10</f>
        <v>DIRECCIÓN DISTRITAL DE INSPECCIÓN, VIGILANCIA Y CONTROL DE PERSONAS JURÍDICAS SIN ÁNIMO DE LUCRO</v>
      </c>
      <c r="B10" s="55" t="s">
        <v>404</v>
      </c>
      <c r="C10" s="56" t="s">
        <v>106</v>
      </c>
      <c r="D10" s="57" t="s">
        <v>93</v>
      </c>
      <c r="E10" s="55" t="s">
        <v>101</v>
      </c>
      <c r="F10" s="55" t="s">
        <v>102</v>
      </c>
      <c r="G10" s="65" t="s">
        <v>128</v>
      </c>
      <c r="H10" s="65" t="s">
        <v>660</v>
      </c>
      <c r="I10" s="65" t="s">
        <v>127</v>
      </c>
      <c r="J10" s="65"/>
      <c r="K10" s="73" t="s">
        <v>226</v>
      </c>
      <c r="L10" s="73" t="s">
        <v>647</v>
      </c>
      <c r="M10" s="73" t="s">
        <v>227</v>
      </c>
      <c r="N10" s="73" t="s">
        <v>98</v>
      </c>
      <c r="O10" s="73" t="s">
        <v>625</v>
      </c>
      <c r="P10" s="73" t="s">
        <v>98</v>
      </c>
      <c r="Q10" s="73" t="s">
        <v>228</v>
      </c>
      <c r="R10" s="73" t="s">
        <v>98</v>
      </c>
      <c r="S10" s="74" t="s">
        <v>654</v>
      </c>
      <c r="T10" s="73" t="s">
        <v>229</v>
      </c>
      <c r="U10" s="82" t="s">
        <v>230</v>
      </c>
      <c r="V10" s="83" t="s">
        <v>241</v>
      </c>
      <c r="W10" s="83" t="s">
        <v>199</v>
      </c>
      <c r="X10" s="89" t="s">
        <v>231</v>
      </c>
      <c r="Y10" s="89" t="s">
        <v>231</v>
      </c>
      <c r="Z10" s="89" t="s">
        <v>225</v>
      </c>
      <c r="AA10" s="89">
        <f>86/100</f>
        <v>0.86</v>
      </c>
      <c r="AB10" s="89">
        <v>0.86099999999999999</v>
      </c>
      <c r="AC10" s="89">
        <v>0.86499999999999999</v>
      </c>
      <c r="AD10" s="89">
        <v>0.86699999999999999</v>
      </c>
      <c r="AE10" s="89">
        <v>0.87</v>
      </c>
      <c r="AF10" s="94">
        <v>0.87</v>
      </c>
      <c r="AG10" s="93">
        <v>0.91300000000000003</v>
      </c>
      <c r="AH10" s="181">
        <f>IFERROR(INDEX($AO$10:$AR$10,1,COUNTA($AO$10:$AR$10)),"ND")</f>
        <v>0</v>
      </c>
      <c r="AI10" s="94"/>
      <c r="AJ10" s="94"/>
      <c r="AK10" s="239"/>
      <c r="AL10" s="239">
        <v>0.87</v>
      </c>
      <c r="AM10" s="239"/>
      <c r="AN10" s="239">
        <v>0.87</v>
      </c>
      <c r="AO10" s="191">
        <v>0</v>
      </c>
      <c r="AP10" s="191">
        <v>0.95</v>
      </c>
      <c r="AQ10" s="191">
        <v>0</v>
      </c>
      <c r="AR10" s="191"/>
      <c r="AS10" s="110" t="s">
        <v>722</v>
      </c>
      <c r="AT10" s="110" t="s">
        <v>848</v>
      </c>
      <c r="AU10" s="109" t="s">
        <v>907</v>
      </c>
      <c r="AV10" s="109"/>
      <c r="BA10" t="s">
        <v>529</v>
      </c>
      <c r="BB10" s="12" t="s">
        <v>616</v>
      </c>
      <c r="BC10" s="12" t="s">
        <v>91</v>
      </c>
      <c r="BD10" s="12" t="s">
        <v>91</v>
      </c>
    </row>
    <row r="11" spans="1:57" ht="123" customHeight="1" x14ac:dyDescent="0.25">
      <c r="A11" s="257" t="str">
        <f>F11</f>
        <v>DIRECCIÓN DISTRITAL DE ASUNTOS DISCIPLINARIOS</v>
      </c>
      <c r="B11" s="55" t="s">
        <v>404</v>
      </c>
      <c r="C11" s="56" t="s">
        <v>107</v>
      </c>
      <c r="D11" s="57" t="s">
        <v>105</v>
      </c>
      <c r="E11" s="55" t="s">
        <v>108</v>
      </c>
      <c r="F11" s="55" t="s">
        <v>109</v>
      </c>
      <c r="G11" s="550" t="s">
        <v>128</v>
      </c>
      <c r="H11" s="550" t="s">
        <v>660</v>
      </c>
      <c r="I11" s="550" t="s">
        <v>127</v>
      </c>
      <c r="J11" s="550"/>
      <c r="K11" s="73" t="s">
        <v>211</v>
      </c>
      <c r="L11" s="73" t="s">
        <v>648</v>
      </c>
      <c r="M11" s="407" t="s">
        <v>232</v>
      </c>
      <c r="N11" s="73" t="s">
        <v>98</v>
      </c>
      <c r="O11" s="407" t="s">
        <v>233</v>
      </c>
      <c r="P11" s="73" t="s">
        <v>98</v>
      </c>
      <c r="Q11" s="407" t="s">
        <v>389</v>
      </c>
      <c r="R11" s="73" t="s">
        <v>98</v>
      </c>
      <c r="S11" s="73" t="s">
        <v>655</v>
      </c>
      <c r="T11" s="73" t="s">
        <v>643</v>
      </c>
      <c r="U11" s="82" t="s">
        <v>212</v>
      </c>
      <c r="V11" s="551" t="s">
        <v>99</v>
      </c>
      <c r="W11" s="551" t="s">
        <v>199</v>
      </c>
      <c r="X11" s="552" t="s">
        <v>234</v>
      </c>
      <c r="Y11" s="552" t="s">
        <v>235</v>
      </c>
      <c r="Z11" s="552" t="s">
        <v>236</v>
      </c>
      <c r="AA11" s="89">
        <v>0</v>
      </c>
      <c r="AB11" s="89">
        <v>2</v>
      </c>
      <c r="AC11" s="89">
        <v>2</v>
      </c>
      <c r="AD11" s="89">
        <v>2</v>
      </c>
      <c r="AE11" s="89">
        <v>2</v>
      </c>
      <c r="AF11" s="95">
        <v>0</v>
      </c>
      <c r="AG11" s="94">
        <v>2</v>
      </c>
      <c r="AH11" s="94">
        <f>SUM($AO$11:$AR$11)</f>
        <v>2</v>
      </c>
      <c r="AI11" s="94"/>
      <c r="AJ11" s="94"/>
      <c r="AK11" s="99">
        <v>0</v>
      </c>
      <c r="AL11" s="99">
        <v>1</v>
      </c>
      <c r="AM11" s="99">
        <v>1</v>
      </c>
      <c r="AN11" s="99">
        <v>0</v>
      </c>
      <c r="AO11" s="104">
        <v>0</v>
      </c>
      <c r="AP11" s="104">
        <v>1</v>
      </c>
      <c r="AQ11" s="104">
        <v>1</v>
      </c>
      <c r="AR11" s="104"/>
      <c r="AS11" s="110" t="s">
        <v>746</v>
      </c>
      <c r="AT11" s="110" t="s">
        <v>893</v>
      </c>
      <c r="AU11" s="110" t="s">
        <v>894</v>
      </c>
      <c r="AV11" s="109"/>
      <c r="AY11" s="310"/>
      <c r="BA11" t="s">
        <v>529</v>
      </c>
      <c r="BB11" s="12" t="s">
        <v>616</v>
      </c>
      <c r="BC11" s="12" t="s">
        <v>91</v>
      </c>
      <c r="BD11" s="12" t="s">
        <v>91</v>
      </c>
    </row>
    <row r="12" spans="1:57" ht="81" customHeight="1" x14ac:dyDescent="0.25">
      <c r="A12" s="257" t="str">
        <f>F12</f>
        <v>DIRECCIÓN DISTRITAL DE ASUNTOS DISCIPLINARIOS</v>
      </c>
      <c r="B12" s="55" t="s">
        <v>404</v>
      </c>
      <c r="C12" s="56" t="s">
        <v>110</v>
      </c>
      <c r="D12" s="57" t="s">
        <v>93</v>
      </c>
      <c r="E12" s="55" t="s">
        <v>108</v>
      </c>
      <c r="F12" s="55" t="s">
        <v>109</v>
      </c>
      <c r="G12" s="65" t="s">
        <v>128</v>
      </c>
      <c r="H12" s="65" t="s">
        <v>660</v>
      </c>
      <c r="I12" s="65" t="s">
        <v>127</v>
      </c>
      <c r="J12" s="65"/>
      <c r="K12" s="69" t="s">
        <v>237</v>
      </c>
      <c r="L12" s="73" t="s">
        <v>649</v>
      </c>
      <c r="M12" s="70" t="s">
        <v>238</v>
      </c>
      <c r="N12" s="73" t="s">
        <v>98</v>
      </c>
      <c r="O12" s="407" t="s">
        <v>626</v>
      </c>
      <c r="P12" s="73" t="s">
        <v>98</v>
      </c>
      <c r="Q12" s="407" t="s">
        <v>627</v>
      </c>
      <c r="R12" s="73" t="s">
        <v>98</v>
      </c>
      <c r="S12" s="73" t="s">
        <v>656</v>
      </c>
      <c r="T12" s="73" t="s">
        <v>643</v>
      </c>
      <c r="U12" s="82" t="s">
        <v>212</v>
      </c>
      <c r="V12" s="551" t="s">
        <v>99</v>
      </c>
      <c r="W12" s="551" t="s">
        <v>199</v>
      </c>
      <c r="X12" s="552" t="s">
        <v>234</v>
      </c>
      <c r="Y12" s="552" t="s">
        <v>234</v>
      </c>
      <c r="Z12" s="552" t="s">
        <v>236</v>
      </c>
      <c r="AA12" s="89">
        <v>0</v>
      </c>
      <c r="AB12" s="90">
        <v>2000</v>
      </c>
      <c r="AC12" s="90">
        <v>4000</v>
      </c>
      <c r="AD12" s="90">
        <v>4000</v>
      </c>
      <c r="AE12" s="90">
        <v>2000</v>
      </c>
      <c r="AF12" s="95">
        <v>0</v>
      </c>
      <c r="AG12" s="94">
        <v>2426</v>
      </c>
      <c r="AH12" s="95">
        <f>SUM($AO$12:$AR$12)</f>
        <v>3803</v>
      </c>
      <c r="AI12" s="95"/>
      <c r="AJ12" s="95"/>
      <c r="AK12" s="100">
        <v>0</v>
      </c>
      <c r="AL12" s="100">
        <v>750</v>
      </c>
      <c r="AM12" s="100">
        <v>1750</v>
      </c>
      <c r="AN12" s="100">
        <v>1500</v>
      </c>
      <c r="AO12" s="104">
        <v>0</v>
      </c>
      <c r="AP12" s="104">
        <v>865</v>
      </c>
      <c r="AQ12" s="104">
        <v>2938</v>
      </c>
      <c r="AR12" s="104"/>
      <c r="AS12" s="110" t="s">
        <v>878</v>
      </c>
      <c r="AT12" s="110" t="s">
        <v>834</v>
      </c>
      <c r="AU12" s="712" t="s">
        <v>895</v>
      </c>
      <c r="AV12" s="109"/>
      <c r="AW12" s="12"/>
      <c r="AY12" s="310"/>
      <c r="BA12" t="s">
        <v>529</v>
      </c>
      <c r="BB12" s="12" t="s">
        <v>616</v>
      </c>
      <c r="BC12" s="12" t="s">
        <v>91</v>
      </c>
      <c r="BD12" s="12" t="s">
        <v>91</v>
      </c>
    </row>
    <row r="13" spans="1:57" ht="119.25" customHeight="1" x14ac:dyDescent="0.25">
      <c r="A13" s="257" t="str">
        <f>F13</f>
        <v>DIRECCIÓN DISTRITAL DE ASUNTOS DISCIPLINARIOS</v>
      </c>
      <c r="B13" s="55" t="s">
        <v>404</v>
      </c>
      <c r="C13" s="56" t="s">
        <v>111</v>
      </c>
      <c r="D13" s="57" t="s">
        <v>93</v>
      </c>
      <c r="E13" s="257" t="s">
        <v>108</v>
      </c>
      <c r="F13" s="55" t="s">
        <v>109</v>
      </c>
      <c r="G13" s="65" t="s">
        <v>128</v>
      </c>
      <c r="H13" s="65" t="s">
        <v>660</v>
      </c>
      <c r="I13" s="65" t="s">
        <v>127</v>
      </c>
      <c r="J13" s="65"/>
      <c r="K13" s="69" t="s">
        <v>239</v>
      </c>
      <c r="L13" s="73" t="s">
        <v>650</v>
      </c>
      <c r="M13" s="70" t="s">
        <v>628</v>
      </c>
      <c r="N13" s="73" t="s">
        <v>98</v>
      </c>
      <c r="O13" s="407" t="s">
        <v>240</v>
      </c>
      <c r="P13" s="73" t="s">
        <v>98</v>
      </c>
      <c r="Q13" s="407" t="s">
        <v>627</v>
      </c>
      <c r="R13" s="73" t="s">
        <v>98</v>
      </c>
      <c r="S13" s="73" t="s">
        <v>91</v>
      </c>
      <c r="T13" s="73" t="s">
        <v>91</v>
      </c>
      <c r="U13" s="82" t="s">
        <v>212</v>
      </c>
      <c r="V13" s="551" t="s">
        <v>99</v>
      </c>
      <c r="W13" s="551" t="s">
        <v>199</v>
      </c>
      <c r="X13" s="552" t="s">
        <v>234</v>
      </c>
      <c r="Y13" s="552" t="s">
        <v>234</v>
      </c>
      <c r="Z13" s="552" t="s">
        <v>236</v>
      </c>
      <c r="AA13" s="89">
        <v>1</v>
      </c>
      <c r="AB13" s="89">
        <v>1</v>
      </c>
      <c r="AC13" s="89">
        <v>2</v>
      </c>
      <c r="AD13" s="89">
        <v>1</v>
      </c>
      <c r="AE13" s="89">
        <v>0</v>
      </c>
      <c r="AF13" s="94">
        <v>1</v>
      </c>
      <c r="AG13" s="94">
        <v>1</v>
      </c>
      <c r="AH13" s="94">
        <f>SUM($AO$13:$AR$13)</f>
        <v>2</v>
      </c>
      <c r="AI13" s="94"/>
      <c r="AJ13" s="94"/>
      <c r="AK13" s="99">
        <v>0</v>
      </c>
      <c r="AL13" s="99">
        <v>1</v>
      </c>
      <c r="AM13" s="99">
        <v>1</v>
      </c>
      <c r="AN13" s="99">
        <v>0</v>
      </c>
      <c r="AO13" s="104">
        <v>0</v>
      </c>
      <c r="AP13" s="104">
        <v>0</v>
      </c>
      <c r="AQ13" s="104">
        <v>2</v>
      </c>
      <c r="AR13" s="104"/>
      <c r="AS13" s="110" t="s">
        <v>714</v>
      </c>
      <c r="AT13" s="110" t="s">
        <v>835</v>
      </c>
      <c r="AU13" s="712" t="s">
        <v>896</v>
      </c>
      <c r="AV13" s="109"/>
      <c r="AY13" s="310"/>
      <c r="BA13" t="s">
        <v>529</v>
      </c>
      <c r="BB13" s="12" t="s">
        <v>616</v>
      </c>
      <c r="BC13" s="12" t="s">
        <v>91</v>
      </c>
      <c r="BD13" s="12" t="s">
        <v>91</v>
      </c>
    </row>
    <row r="14" spans="1:57" ht="123.75" customHeight="1" x14ac:dyDescent="0.25">
      <c r="A14" s="257" t="s">
        <v>189</v>
      </c>
      <c r="B14" s="55" t="s">
        <v>405</v>
      </c>
      <c r="C14" s="582" t="s">
        <v>735</v>
      </c>
      <c r="D14" s="59" t="s">
        <v>246</v>
      </c>
      <c r="E14" s="55" t="s">
        <v>285</v>
      </c>
      <c r="F14" s="55" t="s">
        <v>189</v>
      </c>
      <c r="G14" s="65"/>
      <c r="H14" s="65"/>
      <c r="I14" s="65" t="s">
        <v>127</v>
      </c>
      <c r="J14" s="65"/>
      <c r="K14" s="69" t="s">
        <v>287</v>
      </c>
      <c r="L14" s="69" t="s">
        <v>288</v>
      </c>
      <c r="M14" s="69" t="s">
        <v>289</v>
      </c>
      <c r="N14" s="69" t="s">
        <v>290</v>
      </c>
      <c r="O14" s="70" t="s">
        <v>291</v>
      </c>
      <c r="P14" s="71" t="s">
        <v>292</v>
      </c>
      <c r="Q14" s="70" t="s">
        <v>293</v>
      </c>
      <c r="R14" s="70" t="s">
        <v>293</v>
      </c>
      <c r="S14" s="73" t="s">
        <v>91</v>
      </c>
      <c r="T14" s="73" t="s">
        <v>91</v>
      </c>
      <c r="U14" s="80" t="s">
        <v>133</v>
      </c>
      <c r="V14" s="81" t="s">
        <v>99</v>
      </c>
      <c r="W14" s="81" t="s">
        <v>134</v>
      </c>
      <c r="X14" s="87" t="s">
        <v>294</v>
      </c>
      <c r="Y14" s="87" t="s">
        <v>271</v>
      </c>
      <c r="Z14" s="89" t="s">
        <v>261</v>
      </c>
      <c r="AA14" s="88" t="s">
        <v>91</v>
      </c>
      <c r="AB14" s="255">
        <v>1</v>
      </c>
      <c r="AC14" s="255">
        <v>1</v>
      </c>
      <c r="AD14" s="255">
        <v>1</v>
      </c>
      <c r="AE14" s="255">
        <v>1</v>
      </c>
      <c r="AF14" s="93" t="s">
        <v>91</v>
      </c>
      <c r="AG14" s="254">
        <v>1</v>
      </c>
      <c r="AH14" s="544">
        <f>IFERROR(INDEX($AO$14:$AR$14,1,COUNTA($AO$14:$AR$14)),"ND")</f>
        <v>1</v>
      </c>
      <c r="AI14" s="93"/>
      <c r="AJ14" s="93"/>
      <c r="AK14" s="239">
        <v>1</v>
      </c>
      <c r="AL14" s="239">
        <v>1</v>
      </c>
      <c r="AM14" s="239">
        <v>1</v>
      </c>
      <c r="AN14" s="239">
        <v>1</v>
      </c>
      <c r="AO14" s="191">
        <v>1</v>
      </c>
      <c r="AP14" s="191">
        <v>1</v>
      </c>
      <c r="AQ14" s="191">
        <v>1</v>
      </c>
      <c r="AR14" s="191"/>
      <c r="AS14" s="110" t="s">
        <v>723</v>
      </c>
      <c r="AT14" s="110" t="s">
        <v>874</v>
      </c>
      <c r="AU14" s="388" t="s">
        <v>885</v>
      </c>
      <c r="AV14" s="108"/>
      <c r="AX14" s="12"/>
      <c r="AY14" s="310"/>
      <c r="AZ14" s="12"/>
      <c r="BA14" s="12"/>
      <c r="BB14" s="12"/>
    </row>
    <row r="15" spans="1:57" ht="131.25" customHeight="1" x14ac:dyDescent="0.25">
      <c r="A15" s="257" t="str">
        <f>F15</f>
        <v>DIRECCIÓN DISTRITAL DE INSPECCIÓN, VIGILANCIA Y CONTROL DE PERSONAS JURÍDICAS SIN ÁNIMO DE LUCRO</v>
      </c>
      <c r="B15" s="55" t="s">
        <v>405</v>
      </c>
      <c r="C15" s="56" t="s">
        <v>334</v>
      </c>
      <c r="D15" s="57" t="s">
        <v>93</v>
      </c>
      <c r="E15" s="55" t="s">
        <v>101</v>
      </c>
      <c r="F15" s="55" t="s">
        <v>102</v>
      </c>
      <c r="G15" s="65" t="s">
        <v>43</v>
      </c>
      <c r="H15" s="65"/>
      <c r="I15" s="65"/>
      <c r="J15" s="65"/>
      <c r="K15" s="407" t="s">
        <v>344</v>
      </c>
      <c r="L15" s="73" t="s">
        <v>345</v>
      </c>
      <c r="M15" s="73" t="s">
        <v>584</v>
      </c>
      <c r="N15" s="73"/>
      <c r="O15" s="73"/>
      <c r="P15" s="73"/>
      <c r="Q15" s="73"/>
      <c r="R15" s="73"/>
      <c r="S15" s="73" t="s">
        <v>91</v>
      </c>
      <c r="T15" s="73" t="s">
        <v>91</v>
      </c>
      <c r="U15" s="82" t="s">
        <v>230</v>
      </c>
      <c r="V15" s="83" t="s">
        <v>99</v>
      </c>
      <c r="W15" s="83" t="s">
        <v>199</v>
      </c>
      <c r="X15" s="89"/>
      <c r="Y15" s="89"/>
      <c r="Z15" s="89"/>
      <c r="AA15" s="89" t="s">
        <v>91</v>
      </c>
      <c r="AB15" s="89">
        <v>0.3</v>
      </c>
      <c r="AC15" s="89">
        <v>0.6</v>
      </c>
      <c r="AD15" s="89">
        <v>1</v>
      </c>
      <c r="AE15" s="89"/>
      <c r="AF15" s="94" t="s">
        <v>91</v>
      </c>
      <c r="AG15" s="254">
        <v>0.3</v>
      </c>
      <c r="AH15" s="545">
        <f>SUM($AO$15:$AR$15)</f>
        <v>0.49</v>
      </c>
      <c r="AI15" s="94"/>
      <c r="AJ15" s="94"/>
      <c r="AK15" s="248">
        <v>0.3</v>
      </c>
      <c r="AL15" s="248">
        <v>0.1</v>
      </c>
      <c r="AM15" s="248">
        <v>0.1</v>
      </c>
      <c r="AN15" s="248">
        <v>0.1</v>
      </c>
      <c r="AO15" s="191">
        <v>0.3</v>
      </c>
      <c r="AP15" s="191">
        <v>0.1</v>
      </c>
      <c r="AQ15" s="191">
        <v>0.09</v>
      </c>
      <c r="AR15" s="191"/>
      <c r="AS15" s="110" t="s">
        <v>725</v>
      </c>
      <c r="AT15" s="110" t="s">
        <v>849</v>
      </c>
      <c r="AU15" s="110" t="s">
        <v>909</v>
      </c>
      <c r="AV15" s="110"/>
      <c r="BA15" t="s">
        <v>579</v>
      </c>
    </row>
    <row r="16" spans="1:57" ht="45" x14ac:dyDescent="0.25">
      <c r="A16" s="257" t="str">
        <f>F16</f>
        <v>DIRECCIÓN DISTRITAL DE INSPECCIÓN, VIGILANCIA Y CONTROL DE PERSONAS JURÍDICAS SIN ÁNIMO DE LUCRO</v>
      </c>
      <c r="B16" s="55" t="s">
        <v>405</v>
      </c>
      <c r="C16" s="568" t="s">
        <v>346</v>
      </c>
      <c r="D16" s="57" t="s">
        <v>105</v>
      </c>
      <c r="E16" s="55" t="s">
        <v>101</v>
      </c>
      <c r="F16" s="55" t="s">
        <v>102</v>
      </c>
      <c r="G16" s="65" t="s">
        <v>43</v>
      </c>
      <c r="H16" s="65"/>
      <c r="I16" s="65"/>
      <c r="J16" s="65"/>
      <c r="K16" s="407" t="s">
        <v>325</v>
      </c>
      <c r="L16" s="73"/>
      <c r="M16" s="73"/>
      <c r="N16" s="73"/>
      <c r="O16" s="73"/>
      <c r="P16" s="73"/>
      <c r="Q16" s="73"/>
      <c r="R16" s="73"/>
      <c r="S16" s="73"/>
      <c r="T16" s="73"/>
      <c r="U16" s="82" t="s">
        <v>212</v>
      </c>
      <c r="V16" s="83" t="s">
        <v>99</v>
      </c>
      <c r="W16" s="83" t="s">
        <v>199</v>
      </c>
      <c r="X16" s="89"/>
      <c r="Y16" s="89"/>
      <c r="Z16" s="89"/>
      <c r="AA16" s="89" t="s">
        <v>91</v>
      </c>
      <c r="AB16" s="180">
        <v>1</v>
      </c>
      <c r="AC16" s="89" t="s">
        <v>580</v>
      </c>
      <c r="AD16" s="89"/>
      <c r="AE16" s="89"/>
      <c r="AF16" s="94" t="s">
        <v>91</v>
      </c>
      <c r="AG16" s="181">
        <v>1</v>
      </c>
      <c r="AH16" s="181" t="s">
        <v>580</v>
      </c>
      <c r="AI16" s="181"/>
      <c r="AJ16" s="181"/>
      <c r="AK16" s="182"/>
      <c r="AL16" s="182"/>
      <c r="AM16" s="182"/>
      <c r="AN16" s="182"/>
      <c r="AO16" s="183"/>
      <c r="AP16" s="183"/>
      <c r="AQ16" s="183"/>
      <c r="AR16" s="183"/>
      <c r="AS16" s="111" t="s">
        <v>580</v>
      </c>
      <c r="AT16" s="111" t="s">
        <v>580</v>
      </c>
      <c r="AU16" s="111" t="s">
        <v>580</v>
      </c>
      <c r="AV16" s="111" t="s">
        <v>580</v>
      </c>
      <c r="BA16" t="s">
        <v>579</v>
      </c>
      <c r="BE16" s="12" t="s">
        <v>774</v>
      </c>
    </row>
    <row r="17" spans="1:57" s="10" customFormat="1" ht="121.5" customHeight="1" x14ac:dyDescent="0.25">
      <c r="A17" s="56" t="s">
        <v>115</v>
      </c>
      <c r="B17" s="58" t="s">
        <v>405</v>
      </c>
      <c r="C17" s="585" t="s">
        <v>468</v>
      </c>
      <c r="D17" s="59" t="s">
        <v>113</v>
      </c>
      <c r="E17" s="55" t="s">
        <v>114</v>
      </c>
      <c r="F17" s="257" t="s">
        <v>115</v>
      </c>
      <c r="G17" s="65"/>
      <c r="H17" s="65" t="s">
        <v>43</v>
      </c>
      <c r="I17" s="65"/>
      <c r="J17" s="65"/>
      <c r="K17" s="407" t="s">
        <v>582</v>
      </c>
      <c r="L17" s="73" t="s">
        <v>583</v>
      </c>
      <c r="M17" s="73"/>
      <c r="N17" s="73"/>
      <c r="O17" s="73"/>
      <c r="P17" s="73"/>
      <c r="Q17" s="73"/>
      <c r="R17" s="73"/>
      <c r="S17" s="73"/>
      <c r="T17" s="73"/>
      <c r="U17" s="82" t="s">
        <v>212</v>
      </c>
      <c r="V17" s="83" t="s">
        <v>99</v>
      </c>
      <c r="W17" s="83" t="s">
        <v>199</v>
      </c>
      <c r="X17" s="89" t="s">
        <v>137</v>
      </c>
      <c r="Y17" s="89" t="s">
        <v>137</v>
      </c>
      <c r="Z17" s="89" t="s">
        <v>218</v>
      </c>
      <c r="AA17" s="89">
        <v>0</v>
      </c>
      <c r="AB17" s="89">
        <v>0.35</v>
      </c>
      <c r="AC17" s="89">
        <v>0.35</v>
      </c>
      <c r="AD17" s="89">
        <v>0.3</v>
      </c>
      <c r="AE17" s="89">
        <v>0</v>
      </c>
      <c r="AF17" s="94">
        <v>0</v>
      </c>
      <c r="AG17" s="94">
        <v>0.35</v>
      </c>
      <c r="AH17" s="181">
        <f>SUM($AO$17:$AR$17)</f>
        <v>0.54999999999999993</v>
      </c>
      <c r="AI17" s="94"/>
      <c r="AJ17" s="94"/>
      <c r="AK17" s="315">
        <v>0.15</v>
      </c>
      <c r="AL17" s="315">
        <v>0.3</v>
      </c>
      <c r="AM17" s="315">
        <v>0.1</v>
      </c>
      <c r="AN17" s="315">
        <v>0.1</v>
      </c>
      <c r="AO17" s="718">
        <v>0.15</v>
      </c>
      <c r="AP17" s="191">
        <v>0.3</v>
      </c>
      <c r="AQ17" s="191">
        <v>0.1</v>
      </c>
      <c r="AR17" s="191"/>
      <c r="AS17" s="110"/>
      <c r="AT17" s="110" t="s">
        <v>864</v>
      </c>
      <c r="AU17" s="110" t="s">
        <v>922</v>
      </c>
      <c r="AV17" s="147"/>
      <c r="AY17" s="309"/>
      <c r="AZ17" s="387"/>
      <c r="BA17" t="s">
        <v>579</v>
      </c>
      <c r="BB17"/>
    </row>
    <row r="18" spans="1:57" ht="155.25" customHeight="1" x14ac:dyDescent="0.25">
      <c r="A18" s="257" t="str">
        <f>F18</f>
        <v>DIRECCIÓN DISTRITAL DE ASUNTOS DISCIPLINARIOS</v>
      </c>
      <c r="B18" s="55" t="s">
        <v>405</v>
      </c>
      <c r="C18" s="56" t="s">
        <v>727</v>
      </c>
      <c r="D18" s="57" t="s">
        <v>246</v>
      </c>
      <c r="E18" s="257" t="s">
        <v>108</v>
      </c>
      <c r="F18" s="55" t="s">
        <v>109</v>
      </c>
      <c r="G18" s="65" t="s">
        <v>43</v>
      </c>
      <c r="H18" s="65" t="s">
        <v>127</v>
      </c>
      <c r="I18" s="65"/>
      <c r="J18" s="65"/>
      <c r="K18" s="407" t="s">
        <v>342</v>
      </c>
      <c r="L18" s="407" t="s">
        <v>577</v>
      </c>
      <c r="M18" s="73"/>
      <c r="N18" s="73"/>
      <c r="O18" s="73"/>
      <c r="P18" s="73"/>
      <c r="Q18" s="73"/>
      <c r="R18" s="73"/>
      <c r="S18" s="73"/>
      <c r="T18" s="73"/>
      <c r="U18" s="82" t="s">
        <v>212</v>
      </c>
      <c r="V18" s="83" t="s">
        <v>99</v>
      </c>
      <c r="W18" s="83" t="s">
        <v>199</v>
      </c>
      <c r="X18" s="552" t="s">
        <v>234</v>
      </c>
      <c r="Y18" s="552" t="s">
        <v>234</v>
      </c>
      <c r="Z18" s="552" t="s">
        <v>236</v>
      </c>
      <c r="AA18" s="89" t="s">
        <v>91</v>
      </c>
      <c r="AB18" s="180">
        <v>0.6</v>
      </c>
      <c r="AC18" s="180">
        <v>0.4</v>
      </c>
      <c r="AD18" s="180"/>
      <c r="AE18" s="180"/>
      <c r="AF18" s="94" t="s">
        <v>91</v>
      </c>
      <c r="AG18" s="181">
        <v>0.6</v>
      </c>
      <c r="AH18" s="553">
        <f>SUM($AO$18:$AR$18)</f>
        <v>0.30000000000000004</v>
      </c>
      <c r="AI18" s="94"/>
      <c r="AJ18" s="94"/>
      <c r="AK18" s="316">
        <v>0.1</v>
      </c>
      <c r="AL18" s="182">
        <v>0.1</v>
      </c>
      <c r="AM18" s="182">
        <v>0.1</v>
      </c>
      <c r="AN18" s="182">
        <v>0.1</v>
      </c>
      <c r="AO18" s="312">
        <v>0.1</v>
      </c>
      <c r="AP18" s="183">
        <v>0.1</v>
      </c>
      <c r="AQ18" s="183">
        <v>0.1</v>
      </c>
      <c r="AR18" s="183"/>
      <c r="AS18" s="110" t="s">
        <v>767</v>
      </c>
      <c r="AT18" s="110" t="s">
        <v>836</v>
      </c>
      <c r="AU18" s="110" t="s">
        <v>882</v>
      </c>
      <c r="AV18" s="109"/>
      <c r="AY18" s="310"/>
      <c r="BA18" t="s">
        <v>579</v>
      </c>
    </row>
    <row r="19" spans="1:57" s="12" customFormat="1" ht="183" customHeight="1" x14ac:dyDescent="0.25">
      <c r="A19" s="257" t="str">
        <f>F19</f>
        <v>DIRECCIÓN DISTRITAL DE DOCTRINA Y ASUNTOS NORMATIVOS</v>
      </c>
      <c r="B19" s="55" t="s">
        <v>405</v>
      </c>
      <c r="C19" s="546" t="s">
        <v>315</v>
      </c>
      <c r="D19" s="57" t="s">
        <v>246</v>
      </c>
      <c r="E19" s="55" t="s">
        <v>77</v>
      </c>
      <c r="F19" s="55" t="s">
        <v>78</v>
      </c>
      <c r="G19" s="65" t="s">
        <v>43</v>
      </c>
      <c r="H19" s="65"/>
      <c r="I19" s="65"/>
      <c r="J19" s="65"/>
      <c r="K19" s="69" t="s">
        <v>307</v>
      </c>
      <c r="L19" s="69" t="s">
        <v>318</v>
      </c>
      <c r="M19" s="73" t="s">
        <v>216</v>
      </c>
      <c r="N19" s="73" t="s">
        <v>216</v>
      </c>
      <c r="O19" s="73" t="s">
        <v>216</v>
      </c>
      <c r="P19" s="73" t="s">
        <v>216</v>
      </c>
      <c r="Q19" s="73" t="s">
        <v>216</v>
      </c>
      <c r="R19" s="73" t="s">
        <v>216</v>
      </c>
      <c r="S19" s="73" t="s">
        <v>216</v>
      </c>
      <c r="T19" s="73" t="s">
        <v>216</v>
      </c>
      <c r="U19" s="80" t="s">
        <v>212</v>
      </c>
      <c r="V19" s="81"/>
      <c r="W19" s="81"/>
      <c r="X19" s="87"/>
      <c r="Y19" s="87"/>
      <c r="Z19" s="87"/>
      <c r="AA19" s="88" t="s">
        <v>91</v>
      </c>
      <c r="AB19" s="255">
        <v>1</v>
      </c>
      <c r="AC19" s="88" t="s">
        <v>580</v>
      </c>
      <c r="AD19" s="88"/>
      <c r="AE19" s="88"/>
      <c r="AF19" s="93" t="s">
        <v>91</v>
      </c>
      <c r="AG19" s="181">
        <v>1</v>
      </c>
      <c r="AH19" s="93" t="s">
        <v>580</v>
      </c>
      <c r="AI19" s="93"/>
      <c r="AJ19" s="93"/>
      <c r="AK19" s="240"/>
      <c r="AL19" s="427"/>
      <c r="AM19" s="427"/>
      <c r="AN19" s="427"/>
      <c r="AO19" s="103"/>
      <c r="AP19" s="191"/>
      <c r="AQ19" s="191"/>
      <c r="AR19" s="191"/>
      <c r="AS19" s="713"/>
      <c r="AT19" s="108"/>
      <c r="AU19" s="108"/>
      <c r="AV19" s="391"/>
      <c r="AW19"/>
      <c r="BA19" t="s">
        <v>579</v>
      </c>
      <c r="BB19"/>
    </row>
    <row r="20" spans="1:57" s="12" customFormat="1" ht="267.75" customHeight="1" x14ac:dyDescent="0.25">
      <c r="A20" s="257" t="str">
        <f>F20</f>
        <v>DESPACHO SECRETARÍA JURÍDICA</v>
      </c>
      <c r="B20" s="55" t="s">
        <v>405</v>
      </c>
      <c r="C20" s="56" t="s">
        <v>484</v>
      </c>
      <c r="D20" s="56" t="s">
        <v>93</v>
      </c>
      <c r="E20" s="257" t="s">
        <v>193</v>
      </c>
      <c r="F20" s="55" t="s">
        <v>145</v>
      </c>
      <c r="G20" s="65"/>
      <c r="H20" s="65"/>
      <c r="I20" s="65" t="s">
        <v>43</v>
      </c>
      <c r="J20" s="65" t="s">
        <v>43</v>
      </c>
      <c r="K20" s="407" t="s">
        <v>194</v>
      </c>
      <c r="L20" s="73" t="s">
        <v>466</v>
      </c>
      <c r="M20" s="75" t="s">
        <v>465</v>
      </c>
      <c r="N20" s="76" t="s">
        <v>195</v>
      </c>
      <c r="O20" s="407" t="s">
        <v>196</v>
      </c>
      <c r="P20" s="407" t="s">
        <v>197</v>
      </c>
      <c r="Q20" s="407" t="s">
        <v>198</v>
      </c>
      <c r="R20" s="407" t="s">
        <v>198</v>
      </c>
      <c r="S20" s="549" t="s">
        <v>388</v>
      </c>
      <c r="T20" s="407" t="s">
        <v>388</v>
      </c>
      <c r="U20" s="82" t="s">
        <v>133</v>
      </c>
      <c r="V20" s="83" t="s">
        <v>99</v>
      </c>
      <c r="W20" s="83" t="s">
        <v>199</v>
      </c>
      <c r="X20" s="89" t="s">
        <v>200</v>
      </c>
      <c r="Y20" s="89" t="s">
        <v>200</v>
      </c>
      <c r="Z20" s="89" t="s">
        <v>201</v>
      </c>
      <c r="AA20" s="89" t="s">
        <v>91</v>
      </c>
      <c r="AB20" s="89">
        <v>1</v>
      </c>
      <c r="AC20" s="89">
        <v>1</v>
      </c>
      <c r="AD20" s="89">
        <v>1</v>
      </c>
      <c r="AE20" s="89">
        <v>1</v>
      </c>
      <c r="AF20" s="94" t="s">
        <v>91</v>
      </c>
      <c r="AG20" s="93">
        <v>1</v>
      </c>
      <c r="AH20" s="705">
        <f>SUM($AO$20:$AR$20)</f>
        <v>0.75</v>
      </c>
      <c r="AI20" s="94"/>
      <c r="AJ20" s="94"/>
      <c r="AK20" s="248">
        <v>0.25</v>
      </c>
      <c r="AL20" s="248">
        <v>0.25</v>
      </c>
      <c r="AM20" s="248">
        <v>0.25</v>
      </c>
      <c r="AN20" s="248">
        <v>0.25</v>
      </c>
      <c r="AO20" s="251">
        <v>0.25</v>
      </c>
      <c r="AP20" s="251">
        <v>0.25</v>
      </c>
      <c r="AQ20" s="251">
        <v>0.25</v>
      </c>
      <c r="AR20" s="251"/>
      <c r="AS20" s="110" t="s">
        <v>759</v>
      </c>
      <c r="AT20" s="110" t="s">
        <v>810</v>
      </c>
      <c r="AU20" s="110" t="s">
        <v>884</v>
      </c>
      <c r="AV20" s="110"/>
      <c r="AW20"/>
      <c r="AX20"/>
      <c r="AY20"/>
      <c r="AZ20"/>
      <c r="BA20"/>
      <c r="BB20"/>
    </row>
    <row r="21" spans="1:57" s="341" customFormat="1" ht="261.75" customHeight="1" x14ac:dyDescent="0.25">
      <c r="A21" s="257" t="s">
        <v>328</v>
      </c>
      <c r="B21" s="55" t="s">
        <v>405</v>
      </c>
      <c r="C21" s="56" t="s">
        <v>766</v>
      </c>
      <c r="D21" s="57" t="s">
        <v>246</v>
      </c>
      <c r="E21" s="55" t="s">
        <v>309</v>
      </c>
      <c r="F21" s="55" t="s">
        <v>328</v>
      </c>
      <c r="G21" s="140" t="s">
        <v>43</v>
      </c>
      <c r="H21" s="140"/>
      <c r="I21" s="140"/>
      <c r="J21" s="140"/>
      <c r="K21" s="406" t="s">
        <v>332</v>
      </c>
      <c r="L21" s="141" t="s">
        <v>427</v>
      </c>
      <c r="M21" s="141" t="s">
        <v>428</v>
      </c>
      <c r="N21" s="141" t="s">
        <v>98</v>
      </c>
      <c r="O21" s="141" t="s">
        <v>429</v>
      </c>
      <c r="P21" s="141" t="s">
        <v>98</v>
      </c>
      <c r="Q21" s="141" t="s">
        <v>430</v>
      </c>
      <c r="R21" s="141" t="s">
        <v>98</v>
      </c>
      <c r="S21" s="141" t="s">
        <v>91</v>
      </c>
      <c r="T21" s="141" t="s">
        <v>91</v>
      </c>
      <c r="U21" s="336" t="s">
        <v>230</v>
      </c>
      <c r="V21" s="336" t="s">
        <v>99</v>
      </c>
      <c r="W21" s="336" t="s">
        <v>199</v>
      </c>
      <c r="X21" s="143"/>
      <c r="Y21" s="143"/>
      <c r="Z21" s="143"/>
      <c r="AA21" s="337" t="s">
        <v>91</v>
      </c>
      <c r="AB21" s="337">
        <v>0.3</v>
      </c>
      <c r="AC21" s="337">
        <v>0.7</v>
      </c>
      <c r="AD21" s="337"/>
      <c r="AE21" s="337"/>
      <c r="AF21" s="707" t="s">
        <v>91</v>
      </c>
      <c r="AG21" s="706">
        <v>0.3</v>
      </c>
      <c r="AH21" s="707">
        <f>SUM($AO$21:$AR$21)</f>
        <v>0.65</v>
      </c>
      <c r="AI21" s="707"/>
      <c r="AJ21" s="707"/>
      <c r="AK21" s="338">
        <v>0.15</v>
      </c>
      <c r="AL21" s="338">
        <v>0.25</v>
      </c>
      <c r="AM21" s="338">
        <v>0.25</v>
      </c>
      <c r="AN21" s="338">
        <v>0.35</v>
      </c>
      <c r="AO21" s="339">
        <v>0.15</v>
      </c>
      <c r="AP21" s="339">
        <v>0.25</v>
      </c>
      <c r="AQ21" s="339">
        <v>0.25</v>
      </c>
      <c r="AR21" s="339"/>
      <c r="AS21" s="147"/>
      <c r="AT21" s="340" t="s">
        <v>860</v>
      </c>
      <c r="AU21" s="340" t="s">
        <v>916</v>
      </c>
      <c r="AV21" s="147"/>
      <c r="AW21" s="10"/>
      <c r="AX21" s="10"/>
      <c r="AY21" s="10"/>
      <c r="AZ21" s="10"/>
      <c r="BA21" s="10"/>
      <c r="BB21" s="10"/>
    </row>
    <row r="22" spans="1:57" s="12" customFormat="1" ht="49.5" customHeight="1" x14ac:dyDescent="0.25">
      <c r="A22" s="257" t="s">
        <v>95</v>
      </c>
      <c r="B22" s="55" t="s">
        <v>405</v>
      </c>
      <c r="C22" s="555" t="s">
        <v>343</v>
      </c>
      <c r="D22" s="57" t="s">
        <v>113</v>
      </c>
      <c r="E22" s="55" t="s">
        <v>94</v>
      </c>
      <c r="F22" s="55" t="s">
        <v>95</v>
      </c>
      <c r="G22" s="580" t="s">
        <v>43</v>
      </c>
      <c r="H22" s="580"/>
      <c r="I22" s="580"/>
      <c r="J22" s="580"/>
      <c r="K22" s="73"/>
      <c r="L22" s="73"/>
      <c r="M22" s="73"/>
      <c r="N22" s="73"/>
      <c r="O22" s="73"/>
      <c r="P22" s="73"/>
      <c r="Q22" s="73"/>
      <c r="R22" s="73"/>
      <c r="S22" s="73"/>
      <c r="T22" s="73"/>
      <c r="U22" s="82" t="s">
        <v>212</v>
      </c>
      <c r="V22" s="83" t="s">
        <v>99</v>
      </c>
      <c r="W22" s="83" t="s">
        <v>199</v>
      </c>
      <c r="X22" s="89"/>
      <c r="Y22" s="89"/>
      <c r="Z22" s="89"/>
      <c r="AA22" s="89" t="s">
        <v>91</v>
      </c>
      <c r="AB22" s="89">
        <v>1</v>
      </c>
      <c r="AC22" s="89">
        <v>0</v>
      </c>
      <c r="AD22" s="89">
        <v>0</v>
      </c>
      <c r="AE22" s="89">
        <v>0</v>
      </c>
      <c r="AF22" s="94" t="s">
        <v>91</v>
      </c>
      <c r="AG22" s="94">
        <v>1</v>
      </c>
      <c r="AH22" s="94" t="s">
        <v>756</v>
      </c>
      <c r="AI22" s="94"/>
      <c r="AJ22" s="94"/>
      <c r="AK22" s="99"/>
      <c r="AL22" s="99"/>
      <c r="AM22" s="99"/>
      <c r="AN22" s="99"/>
      <c r="AO22" s="104"/>
      <c r="AP22" s="104"/>
      <c r="AQ22" s="312"/>
      <c r="AR22" s="312"/>
      <c r="AS22" s="111" t="s">
        <v>756</v>
      </c>
      <c r="AT22" s="111" t="s">
        <v>756</v>
      </c>
      <c r="AU22" s="111" t="s">
        <v>756</v>
      </c>
      <c r="AV22" s="111" t="s">
        <v>756</v>
      </c>
      <c r="AW22"/>
      <c r="AX22"/>
      <c r="AY22" s="309"/>
      <c r="AZ22"/>
      <c r="BA22" t="s">
        <v>579</v>
      </c>
      <c r="BB22"/>
    </row>
    <row r="23" spans="1:57" s="12" customFormat="1" ht="226.5" customHeight="1" x14ac:dyDescent="0.25">
      <c r="A23" s="257" t="str">
        <f>F23</f>
        <v>DIRECCIÓN DISTRITAL DE DEFENSA JUDICIAL Y PREVENCIÓN DEL DAÑO ANTIJURÍDICO</v>
      </c>
      <c r="B23" s="55" t="s">
        <v>405</v>
      </c>
      <c r="C23" s="56" t="s">
        <v>313</v>
      </c>
      <c r="D23" s="57" t="s">
        <v>93</v>
      </c>
      <c r="E23" s="57" t="s">
        <v>118</v>
      </c>
      <c r="F23" s="57" t="s">
        <v>119</v>
      </c>
      <c r="G23" s="65" t="s">
        <v>43</v>
      </c>
      <c r="H23" s="65"/>
      <c r="I23" s="65"/>
      <c r="J23" s="65"/>
      <c r="K23" s="407" t="s">
        <v>304</v>
      </c>
      <c r="L23" s="73" t="s">
        <v>321</v>
      </c>
      <c r="M23" s="73" t="s">
        <v>698</v>
      </c>
      <c r="N23" s="73" t="s">
        <v>699</v>
      </c>
      <c r="O23" s="73" t="s">
        <v>701</v>
      </c>
      <c r="P23" s="73" t="s">
        <v>700</v>
      </c>
      <c r="Q23" s="73" t="s">
        <v>702</v>
      </c>
      <c r="R23" s="73" t="s">
        <v>702</v>
      </c>
      <c r="S23" s="73" t="s">
        <v>91</v>
      </c>
      <c r="T23" s="73" t="s">
        <v>91</v>
      </c>
      <c r="U23" s="82" t="s">
        <v>133</v>
      </c>
      <c r="V23" s="83" t="s">
        <v>99</v>
      </c>
      <c r="W23" s="83" t="s">
        <v>199</v>
      </c>
      <c r="X23" s="89" t="s">
        <v>135</v>
      </c>
      <c r="Y23" s="89" t="s">
        <v>135</v>
      </c>
      <c r="Z23" s="89" t="s">
        <v>136</v>
      </c>
      <c r="AA23" s="89" t="s">
        <v>91</v>
      </c>
      <c r="AB23" s="180">
        <v>1</v>
      </c>
      <c r="AC23" s="180">
        <v>1</v>
      </c>
      <c r="AD23" s="180">
        <v>1</v>
      </c>
      <c r="AE23" s="180">
        <v>1</v>
      </c>
      <c r="AF23" s="181" t="s">
        <v>91</v>
      </c>
      <c r="AG23" s="254">
        <v>1</v>
      </c>
      <c r="AH23" s="181">
        <f>SUM(AO23:AR23)</f>
        <v>0.75</v>
      </c>
      <c r="AI23" s="181"/>
      <c r="AJ23" s="181"/>
      <c r="AK23" s="248">
        <v>0.25</v>
      </c>
      <c r="AL23" s="248">
        <v>0.25</v>
      </c>
      <c r="AM23" s="248">
        <v>0.25</v>
      </c>
      <c r="AN23" s="248">
        <v>0.25</v>
      </c>
      <c r="AO23" s="191">
        <v>0.25</v>
      </c>
      <c r="AP23" s="191">
        <v>0.25</v>
      </c>
      <c r="AQ23" s="191">
        <v>0.25</v>
      </c>
      <c r="AR23" s="191"/>
      <c r="AS23" s="569" t="s">
        <v>747</v>
      </c>
      <c r="AT23" s="569" t="s">
        <v>838</v>
      </c>
      <c r="AU23" s="727" t="s">
        <v>900</v>
      </c>
      <c r="AV23" s="184"/>
      <c r="AW23"/>
      <c r="AX23"/>
      <c r="AY23" s="309"/>
      <c r="AZ23" s="309"/>
      <c r="BA23" t="s">
        <v>579</v>
      </c>
      <c r="BB23"/>
      <c r="BC23"/>
      <c r="BD23"/>
    </row>
    <row r="24" spans="1:57" ht="164.25" customHeight="1" x14ac:dyDescent="0.25">
      <c r="A24" s="257" t="str">
        <f>F24</f>
        <v>DIRECCIÓN DISTRITAL DE DEFENSA JUDICIAL Y PREVENCIÓN DEL DAÑO ANTIJURÍDICO</v>
      </c>
      <c r="B24" s="55" t="s">
        <v>404</v>
      </c>
      <c r="C24" s="56" t="s">
        <v>485</v>
      </c>
      <c r="D24" s="57" t="s">
        <v>105</v>
      </c>
      <c r="E24" s="57" t="s">
        <v>118</v>
      </c>
      <c r="F24" s="57" t="s">
        <v>119</v>
      </c>
      <c r="G24" s="65" t="s">
        <v>128</v>
      </c>
      <c r="H24" s="65" t="s">
        <v>660</v>
      </c>
      <c r="I24" s="65" t="s">
        <v>126</v>
      </c>
      <c r="J24" s="65" t="s">
        <v>353</v>
      </c>
      <c r="K24" s="70" t="s">
        <v>374</v>
      </c>
      <c r="L24" s="73" t="s">
        <v>202</v>
      </c>
      <c r="M24" s="69" t="s">
        <v>585</v>
      </c>
      <c r="N24" s="69" t="s">
        <v>586</v>
      </c>
      <c r="O24" s="73" t="s">
        <v>390</v>
      </c>
      <c r="P24" s="73" t="s">
        <v>587</v>
      </c>
      <c r="Q24" s="73" t="s">
        <v>132</v>
      </c>
      <c r="R24" s="73" t="s">
        <v>132</v>
      </c>
      <c r="S24" s="74">
        <v>0.82</v>
      </c>
      <c r="T24" s="73" t="s">
        <v>132</v>
      </c>
      <c r="U24" s="82" t="s">
        <v>133</v>
      </c>
      <c r="V24" s="83" t="s">
        <v>99</v>
      </c>
      <c r="W24" s="83" t="s">
        <v>134</v>
      </c>
      <c r="X24" s="89" t="s">
        <v>203</v>
      </c>
      <c r="Y24" s="89" t="s">
        <v>203</v>
      </c>
      <c r="Z24" s="89" t="s">
        <v>136</v>
      </c>
      <c r="AA24" s="89">
        <v>0.82</v>
      </c>
      <c r="AB24" s="89">
        <v>0.82</v>
      </c>
      <c r="AC24" s="89">
        <v>0.82</v>
      </c>
      <c r="AD24" s="89">
        <v>0.82</v>
      </c>
      <c r="AE24" s="89">
        <v>0.82</v>
      </c>
      <c r="AF24" s="181">
        <v>0.9</v>
      </c>
      <c r="AG24" s="254">
        <v>0.89</v>
      </c>
      <c r="AH24" s="181">
        <f>IFERROR(INDEX($AO$24:$AR$24,1,COUNTA($AO$24:$AR$24)),"ND")</f>
        <v>0.88</v>
      </c>
      <c r="AI24" s="94"/>
      <c r="AJ24" s="94"/>
      <c r="AK24" s="239">
        <v>0.82</v>
      </c>
      <c r="AL24" s="239">
        <v>0.82</v>
      </c>
      <c r="AM24" s="239">
        <v>0.82</v>
      </c>
      <c r="AN24" s="239">
        <v>0.82</v>
      </c>
      <c r="AO24" s="191">
        <v>0.89</v>
      </c>
      <c r="AP24" s="191">
        <v>0.89</v>
      </c>
      <c r="AQ24" s="191">
        <v>0.88</v>
      </c>
      <c r="AR24" s="191"/>
      <c r="AS24" s="110" t="s">
        <v>716</v>
      </c>
      <c r="AT24" s="712" t="s">
        <v>841</v>
      </c>
      <c r="AU24" s="110" t="s">
        <v>899</v>
      </c>
      <c r="AV24" s="109"/>
      <c r="AY24" s="309"/>
      <c r="AZ24" s="309"/>
      <c r="BA24" s="309" t="s">
        <v>614</v>
      </c>
      <c r="BB24" s="309" t="s">
        <v>617</v>
      </c>
      <c r="BC24" s="12"/>
      <c r="BD24" s="12"/>
    </row>
    <row r="25" spans="1:57" ht="41.25" customHeight="1" x14ac:dyDescent="0.25">
      <c r="A25" s="130" t="s">
        <v>357</v>
      </c>
      <c r="B25" s="130" t="s">
        <v>405</v>
      </c>
      <c r="C25" s="58" t="s">
        <v>359</v>
      </c>
      <c r="D25" s="57" t="s">
        <v>246</v>
      </c>
      <c r="E25" s="57" t="s">
        <v>94</v>
      </c>
      <c r="F25" s="57" t="s">
        <v>357</v>
      </c>
      <c r="G25" s="237" t="s">
        <v>43</v>
      </c>
      <c r="H25" s="65"/>
      <c r="I25" s="65"/>
      <c r="J25" s="65"/>
      <c r="K25" s="407" t="s">
        <v>595</v>
      </c>
      <c r="L25" s="73" t="s">
        <v>596</v>
      </c>
      <c r="M25" s="73" t="s">
        <v>594</v>
      </c>
      <c r="N25" s="73" t="s">
        <v>266</v>
      </c>
      <c r="O25" s="73" t="s">
        <v>597</v>
      </c>
      <c r="P25" s="73" t="s">
        <v>598</v>
      </c>
      <c r="Q25" s="73" t="s">
        <v>599</v>
      </c>
      <c r="R25" s="73" t="s">
        <v>599</v>
      </c>
      <c r="S25" s="74">
        <v>0.86409999999999998</v>
      </c>
      <c r="T25" s="73" t="s">
        <v>599</v>
      </c>
      <c r="U25" s="83" t="s">
        <v>133</v>
      </c>
      <c r="V25" s="83" t="s">
        <v>99</v>
      </c>
      <c r="W25" s="83" t="s">
        <v>199</v>
      </c>
      <c r="X25" s="89" t="s">
        <v>601</v>
      </c>
      <c r="Y25" s="89" t="s">
        <v>600</v>
      </c>
      <c r="Z25" s="89" t="s">
        <v>602</v>
      </c>
      <c r="AA25" s="180" t="s">
        <v>91</v>
      </c>
      <c r="AB25" s="180">
        <v>0.95</v>
      </c>
      <c r="AC25" s="180">
        <v>0.95</v>
      </c>
      <c r="AD25" s="180">
        <v>0.95</v>
      </c>
      <c r="AE25" s="180">
        <v>0.95</v>
      </c>
      <c r="AF25" s="181" t="s">
        <v>91</v>
      </c>
      <c r="AG25" s="428">
        <v>0.98</v>
      </c>
      <c r="AH25" s="181">
        <f>IFERROR(INDEX($AO$25:$AR$25,1,COUNTA($AO$25:$AR$25)),"ND")</f>
        <v>0.82</v>
      </c>
      <c r="AI25" s="181"/>
      <c r="AJ25" s="181"/>
      <c r="AK25" s="182">
        <v>0.65</v>
      </c>
      <c r="AL25" s="182">
        <v>0.75</v>
      </c>
      <c r="AM25" s="182">
        <v>0.85</v>
      </c>
      <c r="AN25" s="182">
        <v>0.95</v>
      </c>
      <c r="AO25" s="183">
        <v>0.72</v>
      </c>
      <c r="AP25" s="183">
        <v>0.78</v>
      </c>
      <c r="AQ25" s="183">
        <v>0.82</v>
      </c>
      <c r="AR25" s="183"/>
      <c r="AS25" s="184"/>
      <c r="AT25" s="720" t="s">
        <v>866</v>
      </c>
      <c r="AU25" s="569" t="s">
        <v>924</v>
      </c>
      <c r="AV25" s="184"/>
      <c r="AW25" t="s">
        <v>695</v>
      </c>
    </row>
    <row r="26" spans="1:57" ht="107.25" customHeight="1" x14ac:dyDescent="0.25">
      <c r="A26" s="257" t="str">
        <f>F26</f>
        <v>DIRECCIÓN DISTRITAL DE DEFENSA JUDICIAL Y PREVENCIÓN DEL DAÑO ANTIJURÍDICO</v>
      </c>
      <c r="B26" s="55" t="s">
        <v>405</v>
      </c>
      <c r="C26" s="56" t="s">
        <v>474</v>
      </c>
      <c r="D26" s="57" t="s">
        <v>93</v>
      </c>
      <c r="E26" s="57" t="s">
        <v>118</v>
      </c>
      <c r="F26" s="57" t="s">
        <v>119</v>
      </c>
      <c r="G26" s="65" t="s">
        <v>43</v>
      </c>
      <c r="H26" s="65"/>
      <c r="I26" s="65"/>
      <c r="J26" s="65"/>
      <c r="K26" s="407" t="s">
        <v>305</v>
      </c>
      <c r="L26" s="73" t="s">
        <v>320</v>
      </c>
      <c r="M26" s="73" t="s">
        <v>707</v>
      </c>
      <c r="N26" s="73" t="s">
        <v>708</v>
      </c>
      <c r="O26" s="73" t="s">
        <v>709</v>
      </c>
      <c r="P26" s="73" t="s">
        <v>708</v>
      </c>
      <c r="Q26" s="73" t="s">
        <v>216</v>
      </c>
      <c r="R26" s="73" t="s">
        <v>216</v>
      </c>
      <c r="S26" s="73">
        <v>2</v>
      </c>
      <c r="T26" s="73" t="s">
        <v>216</v>
      </c>
      <c r="U26" s="82" t="s">
        <v>212</v>
      </c>
      <c r="V26" s="83" t="s">
        <v>99</v>
      </c>
      <c r="W26" s="83" t="s">
        <v>199</v>
      </c>
      <c r="X26" s="89" t="s">
        <v>135</v>
      </c>
      <c r="Y26" s="89" t="s">
        <v>135</v>
      </c>
      <c r="Z26" s="89" t="s">
        <v>136</v>
      </c>
      <c r="AA26" s="89" t="s">
        <v>91</v>
      </c>
      <c r="AB26" s="89">
        <v>2</v>
      </c>
      <c r="AC26" s="89">
        <v>2</v>
      </c>
      <c r="AD26" s="89">
        <v>2</v>
      </c>
      <c r="AE26" s="89">
        <v>2</v>
      </c>
      <c r="AF26" s="94" t="s">
        <v>91</v>
      </c>
      <c r="AG26" s="93">
        <v>7</v>
      </c>
      <c r="AH26" s="94">
        <f>SUM($AO$26:$AR$26)</f>
        <v>2</v>
      </c>
      <c r="AI26" s="94"/>
      <c r="AJ26" s="94"/>
      <c r="AK26" s="99">
        <v>0</v>
      </c>
      <c r="AL26" s="99">
        <v>1</v>
      </c>
      <c r="AM26" s="99">
        <v>0</v>
      </c>
      <c r="AN26" s="99">
        <v>1</v>
      </c>
      <c r="AO26" s="104">
        <v>0</v>
      </c>
      <c r="AP26" s="104">
        <v>1</v>
      </c>
      <c r="AQ26" s="104">
        <v>1</v>
      </c>
      <c r="AR26" s="104"/>
      <c r="AS26" s="110" t="s">
        <v>748</v>
      </c>
      <c r="AT26" s="110" t="s">
        <v>839</v>
      </c>
      <c r="AU26" s="712" t="s">
        <v>898</v>
      </c>
      <c r="AV26" s="109"/>
      <c r="AY26" s="309"/>
      <c r="AZ26" s="309"/>
      <c r="BA26" t="s">
        <v>579</v>
      </c>
      <c r="BC26" s="12"/>
      <c r="BD26" s="12"/>
    </row>
    <row r="27" spans="1:57" s="12" customFormat="1" ht="60.75" customHeight="1" x14ac:dyDescent="0.25">
      <c r="A27" s="57" t="s">
        <v>811</v>
      </c>
      <c r="B27" s="55" t="s">
        <v>405</v>
      </c>
      <c r="C27" s="139" t="s">
        <v>539</v>
      </c>
      <c r="D27" s="57" t="s">
        <v>246</v>
      </c>
      <c r="E27" s="57" t="s">
        <v>309</v>
      </c>
      <c r="F27" s="57" t="s">
        <v>189</v>
      </c>
      <c r="G27" s="140" t="s">
        <v>43</v>
      </c>
      <c r="H27" s="140"/>
      <c r="I27" s="140"/>
      <c r="J27" s="140"/>
      <c r="K27" s="406" t="s">
        <v>310</v>
      </c>
      <c r="L27" s="141" t="s">
        <v>311</v>
      </c>
      <c r="M27" s="141" t="s">
        <v>216</v>
      </c>
      <c r="N27" s="141" t="s">
        <v>216</v>
      </c>
      <c r="O27" s="141" t="s">
        <v>216</v>
      </c>
      <c r="P27" s="141" t="s">
        <v>216</v>
      </c>
      <c r="Q27" s="141" t="s">
        <v>216</v>
      </c>
      <c r="R27" s="141" t="s">
        <v>216</v>
      </c>
      <c r="S27" s="141" t="s">
        <v>216</v>
      </c>
      <c r="T27" s="141" t="s">
        <v>216</v>
      </c>
      <c r="U27" s="80" t="s">
        <v>212</v>
      </c>
      <c r="V27" s="142" t="s">
        <v>99</v>
      </c>
      <c r="W27" s="142" t="s">
        <v>199</v>
      </c>
      <c r="X27" s="143"/>
      <c r="Y27" s="143"/>
      <c r="Z27" s="143"/>
      <c r="AA27" s="143" t="s">
        <v>91</v>
      </c>
      <c r="AB27" s="143">
        <v>1</v>
      </c>
      <c r="AC27" s="143" t="s">
        <v>580</v>
      </c>
      <c r="AD27" s="143"/>
      <c r="AE27" s="143"/>
      <c r="AF27" s="144" t="s">
        <v>91</v>
      </c>
      <c r="AG27" s="94">
        <v>1</v>
      </c>
      <c r="AH27" s="144" t="s">
        <v>580</v>
      </c>
      <c r="AI27" s="144"/>
      <c r="AJ27" s="144"/>
      <c r="AK27" s="145"/>
      <c r="AL27" s="315"/>
      <c r="AM27" s="315"/>
      <c r="AN27" s="315"/>
      <c r="AO27" s="146" t="s">
        <v>580</v>
      </c>
      <c r="AP27" s="146" t="s">
        <v>580</v>
      </c>
      <c r="AQ27" s="146" t="s">
        <v>580</v>
      </c>
      <c r="AR27" s="317"/>
      <c r="AS27" s="147" t="s">
        <v>580</v>
      </c>
      <c r="AT27" s="147" t="s">
        <v>580</v>
      </c>
      <c r="AU27" s="147" t="s">
        <v>580</v>
      </c>
      <c r="AV27" s="147"/>
      <c r="AW27" s="10"/>
      <c r="AX27" s="10"/>
      <c r="AY27" s="10"/>
      <c r="BA27" t="s">
        <v>579</v>
      </c>
      <c r="BB27"/>
    </row>
    <row r="28" spans="1:57" s="12" customFormat="1" ht="2.25" customHeight="1" x14ac:dyDescent="0.25">
      <c r="A28" s="130" t="s">
        <v>357</v>
      </c>
      <c r="B28" s="130" t="s">
        <v>405</v>
      </c>
      <c r="C28" s="58" t="s">
        <v>358</v>
      </c>
      <c r="D28" s="57" t="s">
        <v>93</v>
      </c>
      <c r="E28" s="57" t="s">
        <v>94</v>
      </c>
      <c r="F28" s="57" t="s">
        <v>357</v>
      </c>
      <c r="G28" s="237" t="s">
        <v>43</v>
      </c>
      <c r="H28" s="65"/>
      <c r="I28" s="65"/>
      <c r="J28" s="65"/>
      <c r="K28" s="73"/>
      <c r="L28" s="73"/>
      <c r="M28" s="73"/>
      <c r="N28" s="73"/>
      <c r="O28" s="73"/>
      <c r="P28" s="73"/>
      <c r="Q28" s="73"/>
      <c r="R28" s="73"/>
      <c r="S28" s="74"/>
      <c r="T28" s="73"/>
      <c r="U28" s="83" t="s">
        <v>212</v>
      </c>
      <c r="V28" s="83"/>
      <c r="W28" s="83"/>
      <c r="X28" s="89"/>
      <c r="Y28" s="89"/>
      <c r="Z28" s="89"/>
      <c r="AA28" s="89"/>
      <c r="AB28" s="89"/>
      <c r="AC28" s="180"/>
      <c r="AD28" s="449">
        <v>1</v>
      </c>
      <c r="AE28" s="89"/>
      <c r="AF28" s="94"/>
      <c r="AG28" s="94"/>
      <c r="AH28" s="94"/>
      <c r="AI28" s="94"/>
      <c r="AJ28" s="94"/>
      <c r="AK28" s="99"/>
      <c r="AL28" s="99"/>
      <c r="AM28" s="99"/>
      <c r="AN28" s="99"/>
      <c r="AO28" s="104"/>
      <c r="AP28" s="104"/>
      <c r="AQ28" s="104"/>
      <c r="AR28" s="104"/>
      <c r="AS28" s="109"/>
      <c r="AT28" s="109"/>
      <c r="AU28" s="109"/>
      <c r="AV28" s="109"/>
      <c r="AW28"/>
      <c r="AX28"/>
      <c r="AY28"/>
      <c r="AZ28"/>
      <c r="BA28" t="s">
        <v>579</v>
      </c>
      <c r="BB28"/>
    </row>
    <row r="29" spans="1:57" s="12" customFormat="1" ht="27.75" customHeight="1" x14ac:dyDescent="0.25">
      <c r="A29" s="257" t="str">
        <f>F29</f>
        <v>DIRECCIÓN DISTRITAL DE INSPECCIÓN, VIGILANCIA Y CONTROL DE PERSONAS JURÍDICAS SIN ÁNIMO DE LUCRO</v>
      </c>
      <c r="B29" s="55" t="s">
        <v>405</v>
      </c>
      <c r="C29" s="555" t="s">
        <v>336</v>
      </c>
      <c r="D29" s="57" t="s">
        <v>113</v>
      </c>
      <c r="E29" s="57" t="s">
        <v>101</v>
      </c>
      <c r="F29" s="57" t="s">
        <v>102</v>
      </c>
      <c r="G29" s="65" t="s">
        <v>43</v>
      </c>
      <c r="H29" s="65"/>
      <c r="I29" s="65"/>
      <c r="J29" s="65"/>
      <c r="K29" s="407" t="s">
        <v>327</v>
      </c>
      <c r="L29" s="73"/>
      <c r="M29" s="73"/>
      <c r="N29" s="73"/>
      <c r="O29" s="73"/>
      <c r="P29" s="73"/>
      <c r="Q29" s="73"/>
      <c r="R29" s="73"/>
      <c r="S29" s="73"/>
      <c r="T29" s="73"/>
      <c r="U29" s="82" t="s">
        <v>212</v>
      </c>
      <c r="V29" s="83" t="s">
        <v>99</v>
      </c>
      <c r="W29" s="83" t="s">
        <v>199</v>
      </c>
      <c r="X29" s="89"/>
      <c r="Y29" s="89"/>
      <c r="Z29" s="89"/>
      <c r="AA29" s="89" t="s">
        <v>91</v>
      </c>
      <c r="AB29" s="89">
        <v>1</v>
      </c>
      <c r="AC29" s="180" t="s">
        <v>580</v>
      </c>
      <c r="AD29" s="89"/>
      <c r="AE29" s="89"/>
      <c r="AF29" s="94" t="s">
        <v>91</v>
      </c>
      <c r="AG29" s="181">
        <v>1</v>
      </c>
      <c r="AH29" s="94" t="s">
        <v>580</v>
      </c>
      <c r="AI29" s="94"/>
      <c r="AJ29" s="94"/>
      <c r="AK29" s="99"/>
      <c r="AL29" s="99"/>
      <c r="AM29" s="99"/>
      <c r="AN29" s="99"/>
      <c r="AO29" s="104"/>
      <c r="AP29" s="183"/>
      <c r="AQ29" s="312"/>
      <c r="AR29" s="104"/>
      <c r="AS29" s="111" t="s">
        <v>580</v>
      </c>
      <c r="AT29" s="111" t="s">
        <v>580</v>
      </c>
      <c r="AU29" s="111" t="s">
        <v>580</v>
      </c>
      <c r="AV29" s="111" t="s">
        <v>580</v>
      </c>
      <c r="AW29"/>
      <c r="AX29"/>
      <c r="AY29"/>
      <c r="AZ29"/>
      <c r="BA29" t="s">
        <v>579</v>
      </c>
      <c r="BB29"/>
      <c r="BE29" s="12" t="s">
        <v>774</v>
      </c>
    </row>
    <row r="30" spans="1:57" s="10" customFormat="1" ht="60" customHeight="1" x14ac:dyDescent="0.25">
      <c r="A30" s="257" t="s">
        <v>328</v>
      </c>
      <c r="B30" s="55" t="s">
        <v>405</v>
      </c>
      <c r="C30" s="56" t="s">
        <v>765</v>
      </c>
      <c r="D30" s="57" t="s">
        <v>93</v>
      </c>
      <c r="E30" s="57" t="s">
        <v>309</v>
      </c>
      <c r="F30" s="55" t="s">
        <v>328</v>
      </c>
      <c r="G30" s="140" t="s">
        <v>43</v>
      </c>
      <c r="H30" s="140"/>
      <c r="I30" s="140"/>
      <c r="J30" s="140"/>
      <c r="K30" s="406" t="s">
        <v>425</v>
      </c>
      <c r="L30" s="141" t="s">
        <v>330</v>
      </c>
      <c r="M30" s="141" t="s">
        <v>329</v>
      </c>
      <c r="N30" s="141" t="s">
        <v>98</v>
      </c>
      <c r="O30" s="141" t="s">
        <v>426</v>
      </c>
      <c r="P30" s="141" t="s">
        <v>98</v>
      </c>
      <c r="Q30" s="141" t="s">
        <v>418</v>
      </c>
      <c r="R30" s="141" t="s">
        <v>98</v>
      </c>
      <c r="S30" s="141" t="s">
        <v>91</v>
      </c>
      <c r="T30" s="141" t="s">
        <v>91</v>
      </c>
      <c r="U30" s="82" t="s">
        <v>212</v>
      </c>
      <c r="V30" s="336" t="s">
        <v>241</v>
      </c>
      <c r="W30" s="336" t="s">
        <v>199</v>
      </c>
      <c r="X30" s="143"/>
      <c r="Y30" s="143"/>
      <c r="Z30" s="143"/>
      <c r="AA30" s="143" t="s">
        <v>91</v>
      </c>
      <c r="AB30" s="143" t="s">
        <v>91</v>
      </c>
      <c r="AC30" s="143">
        <v>1</v>
      </c>
      <c r="AD30" s="143">
        <v>1</v>
      </c>
      <c r="AE30" s="143"/>
      <c r="AF30" s="708" t="s">
        <v>91</v>
      </c>
      <c r="AG30" s="710" t="s">
        <v>91</v>
      </c>
      <c r="AH30" s="707">
        <f>SUM($AO$30:$AR$30)</f>
        <v>0.4</v>
      </c>
      <c r="AI30" s="708"/>
      <c r="AJ30" s="708"/>
      <c r="AK30" s="338">
        <v>0</v>
      </c>
      <c r="AL30" s="338">
        <v>0</v>
      </c>
      <c r="AM30" s="338">
        <v>0.4</v>
      </c>
      <c r="AN30" s="338">
        <v>0.6</v>
      </c>
      <c r="AO30" s="339">
        <v>0</v>
      </c>
      <c r="AP30" s="339">
        <v>0</v>
      </c>
      <c r="AQ30" s="339">
        <v>0.4</v>
      </c>
      <c r="AR30" s="339"/>
      <c r="AS30" s="147" t="s">
        <v>871</v>
      </c>
      <c r="AT30" s="147" t="s">
        <v>871</v>
      </c>
      <c r="AU30" s="340" t="s">
        <v>917</v>
      </c>
      <c r="AV30" s="147"/>
    </row>
    <row r="31" spans="1:57" ht="135" customHeight="1" x14ac:dyDescent="0.25">
      <c r="A31" s="257" t="str">
        <f>F31</f>
        <v>DIRECCIÓN DISTRITAL DE DEFENSA JUDICIAL Y PREVENCIÓN DEL DAÑO ANTIJURÍDICO</v>
      </c>
      <c r="B31" s="55" t="s">
        <v>404</v>
      </c>
      <c r="C31" s="56" t="s">
        <v>354</v>
      </c>
      <c r="D31" s="57" t="s">
        <v>93</v>
      </c>
      <c r="E31" s="57" t="s">
        <v>118</v>
      </c>
      <c r="F31" s="57" t="s">
        <v>119</v>
      </c>
      <c r="G31" s="580" t="s">
        <v>128</v>
      </c>
      <c r="H31" s="580" t="s">
        <v>130</v>
      </c>
      <c r="I31" s="580" t="s">
        <v>127</v>
      </c>
      <c r="J31" s="580"/>
      <c r="K31" s="407" t="s">
        <v>375</v>
      </c>
      <c r="L31" s="73" t="s">
        <v>350</v>
      </c>
      <c r="M31" s="75" t="s">
        <v>377</v>
      </c>
      <c r="N31" s="76" t="s">
        <v>378</v>
      </c>
      <c r="O31" s="73" t="s">
        <v>137</v>
      </c>
      <c r="P31" s="73" t="s">
        <v>137</v>
      </c>
      <c r="Q31" s="73" t="s">
        <v>132</v>
      </c>
      <c r="R31" s="73" t="s">
        <v>132</v>
      </c>
      <c r="S31" s="74">
        <v>0.82</v>
      </c>
      <c r="T31" s="73" t="s">
        <v>132</v>
      </c>
      <c r="U31" s="82" t="s">
        <v>133</v>
      </c>
      <c r="V31" s="83" t="s">
        <v>99</v>
      </c>
      <c r="W31" s="83" t="s">
        <v>134</v>
      </c>
      <c r="X31" s="89" t="s">
        <v>135</v>
      </c>
      <c r="Y31" s="89" t="s">
        <v>135</v>
      </c>
      <c r="Z31" s="89" t="s">
        <v>136</v>
      </c>
      <c r="AA31" s="89">
        <v>0.82</v>
      </c>
      <c r="AB31" s="89">
        <v>0.82</v>
      </c>
      <c r="AC31" s="89">
        <v>0.82</v>
      </c>
      <c r="AD31" s="89">
        <v>0.82</v>
      </c>
      <c r="AE31" s="89">
        <v>0.82</v>
      </c>
      <c r="AF31" s="94">
        <v>0.89</v>
      </c>
      <c r="AG31" s="254">
        <v>0.87270000000000003</v>
      </c>
      <c r="AH31" s="428">
        <f>IFERROR(INDEX($AO$31:$AR$31,1,COUNTA($AO$31:$AR$31)),"ND")</f>
        <v>0.85</v>
      </c>
      <c r="AI31" s="94"/>
      <c r="AJ31" s="94"/>
      <c r="AK31" s="239">
        <v>0.82</v>
      </c>
      <c r="AL31" s="239">
        <v>0.82</v>
      </c>
      <c r="AM31" s="239">
        <v>0.82</v>
      </c>
      <c r="AN31" s="239">
        <v>0.82</v>
      </c>
      <c r="AO31" s="313">
        <v>0.86880000000000002</v>
      </c>
      <c r="AP31" s="191">
        <v>0.8589</v>
      </c>
      <c r="AQ31" s="191">
        <v>0.85</v>
      </c>
      <c r="AR31" s="191"/>
      <c r="AS31" s="110" t="s">
        <v>715</v>
      </c>
      <c r="AT31" s="712" t="s">
        <v>840</v>
      </c>
      <c r="AU31" s="712" t="s">
        <v>901</v>
      </c>
      <c r="AV31" s="111"/>
      <c r="AY31" s="309"/>
      <c r="AZ31" s="309"/>
      <c r="BA31" s="309" t="s">
        <v>614</v>
      </c>
      <c r="BB31" s="309" t="s">
        <v>617</v>
      </c>
      <c r="BC31" s="12"/>
      <c r="BD31" s="12"/>
    </row>
    <row r="32" spans="1:57" ht="103.5" customHeight="1" x14ac:dyDescent="0.25">
      <c r="A32" s="257" t="s">
        <v>189</v>
      </c>
      <c r="B32" s="55" t="s">
        <v>405</v>
      </c>
      <c r="C32" s="585" t="s">
        <v>760</v>
      </c>
      <c r="D32" s="57" t="s">
        <v>246</v>
      </c>
      <c r="E32" s="57" t="s">
        <v>523</v>
      </c>
      <c r="F32" s="57" t="s">
        <v>189</v>
      </c>
      <c r="G32" s="65"/>
      <c r="H32" s="65"/>
      <c r="I32" s="65" t="s">
        <v>127</v>
      </c>
      <c r="J32" s="65"/>
      <c r="K32" s="69" t="s">
        <v>263</v>
      </c>
      <c r="L32" s="69" t="s">
        <v>264</v>
      </c>
      <c r="M32" s="69" t="s">
        <v>265</v>
      </c>
      <c r="N32" s="69" t="s">
        <v>266</v>
      </c>
      <c r="O32" s="70" t="s">
        <v>267</v>
      </c>
      <c r="P32" s="71" t="s">
        <v>268</v>
      </c>
      <c r="Q32" s="70" t="s">
        <v>381</v>
      </c>
      <c r="R32" s="70" t="s">
        <v>381</v>
      </c>
      <c r="S32" s="116">
        <v>0.63</v>
      </c>
      <c r="T32" s="70" t="s">
        <v>391</v>
      </c>
      <c r="U32" s="80" t="s">
        <v>230</v>
      </c>
      <c r="V32" s="81" t="s">
        <v>99</v>
      </c>
      <c r="W32" s="81" t="s">
        <v>199</v>
      </c>
      <c r="X32" s="87" t="s">
        <v>270</v>
      </c>
      <c r="Y32" s="87" t="s">
        <v>271</v>
      </c>
      <c r="Z32" s="89" t="s">
        <v>261</v>
      </c>
      <c r="AA32" s="88" t="s">
        <v>91</v>
      </c>
      <c r="AB32" s="88">
        <v>0.9</v>
      </c>
      <c r="AC32" s="88">
        <v>0.92</v>
      </c>
      <c r="AD32" s="88">
        <v>0.93</v>
      </c>
      <c r="AE32" s="255">
        <v>0.94</v>
      </c>
      <c r="AF32" s="254" t="s">
        <v>91</v>
      </c>
      <c r="AG32" s="254">
        <v>0.76890000000000003</v>
      </c>
      <c r="AH32" s="254">
        <f>IFERROR(INDEX($AO$32:$AR$32,1,COUNTA($AO$32:$AR$32)),"ND")</f>
        <v>0.5</v>
      </c>
      <c r="AI32" s="254"/>
      <c r="AJ32" s="254"/>
      <c r="AK32" s="239">
        <v>0.25</v>
      </c>
      <c r="AL32" s="239">
        <v>0.3</v>
      </c>
      <c r="AM32" s="239">
        <v>0.5</v>
      </c>
      <c r="AN32" s="239">
        <v>0.82</v>
      </c>
      <c r="AO32" s="191">
        <v>0.35</v>
      </c>
      <c r="AP32" s="191">
        <v>0.41799999999999998</v>
      </c>
      <c r="AQ32" s="311">
        <v>0.5</v>
      </c>
      <c r="AR32" s="313"/>
      <c r="AS32" s="726" t="s">
        <v>761</v>
      </c>
      <c r="AT32" s="726" t="s">
        <v>856</v>
      </c>
      <c r="AU32" s="725" t="s">
        <v>886</v>
      </c>
      <c r="AV32" s="108"/>
      <c r="AX32" s="12"/>
      <c r="AY32" s="310"/>
      <c r="AZ32" s="12"/>
      <c r="BA32" t="s">
        <v>579</v>
      </c>
      <c r="BB32" s="12"/>
    </row>
    <row r="33" spans="1:16384" ht="168.75" customHeight="1" x14ac:dyDescent="0.25">
      <c r="A33" s="257" t="str">
        <f>F33</f>
        <v>DIRECCIÓN DISTRITAL DE DOCTRINA Y ASUNTOS NORMATIVOS</v>
      </c>
      <c r="B33" s="55" t="s">
        <v>405</v>
      </c>
      <c r="C33" s="56" t="s">
        <v>314</v>
      </c>
      <c r="D33" s="57" t="s">
        <v>246</v>
      </c>
      <c r="E33" s="57" t="s">
        <v>77</v>
      </c>
      <c r="F33" s="57" t="s">
        <v>78</v>
      </c>
      <c r="G33" s="65" t="s">
        <v>43</v>
      </c>
      <c r="H33" s="65"/>
      <c r="I33" s="65"/>
      <c r="J33" s="65"/>
      <c r="K33" s="70" t="s">
        <v>306</v>
      </c>
      <c r="L33" s="69" t="s">
        <v>319</v>
      </c>
      <c r="M33" s="73" t="s">
        <v>216</v>
      </c>
      <c r="N33" s="73" t="s">
        <v>216</v>
      </c>
      <c r="O33" s="73" t="s">
        <v>216</v>
      </c>
      <c r="P33" s="73" t="s">
        <v>216</v>
      </c>
      <c r="Q33" s="73" t="s">
        <v>216</v>
      </c>
      <c r="R33" s="73" t="s">
        <v>216</v>
      </c>
      <c r="S33" s="73" t="s">
        <v>216</v>
      </c>
      <c r="T33" s="73" t="s">
        <v>216</v>
      </c>
      <c r="U33" s="80" t="s">
        <v>212</v>
      </c>
      <c r="V33" s="81"/>
      <c r="W33" s="81"/>
      <c r="X33" s="87"/>
      <c r="Y33" s="87"/>
      <c r="Z33" s="87"/>
      <c r="AA33" s="88" t="s">
        <v>91</v>
      </c>
      <c r="AB33" s="255">
        <v>0.6</v>
      </c>
      <c r="AC33" s="255">
        <v>0.4</v>
      </c>
      <c r="AD33" s="88"/>
      <c r="AE33" s="88"/>
      <c r="AF33" s="93" t="s">
        <v>91</v>
      </c>
      <c r="AG33" s="181">
        <v>0.6</v>
      </c>
      <c r="AH33" s="254">
        <f>SUM($AO$33:$AR$33)</f>
        <v>1</v>
      </c>
      <c r="AI33" s="93"/>
      <c r="AJ33" s="93"/>
      <c r="AK33" s="548">
        <v>0.4</v>
      </c>
      <c r="AL33" s="239">
        <v>0.6</v>
      </c>
      <c r="AM33" s="239">
        <v>0</v>
      </c>
      <c r="AN33" s="239">
        <v>0</v>
      </c>
      <c r="AO33" s="311">
        <v>0.4</v>
      </c>
      <c r="AP33" s="191">
        <v>0.6</v>
      </c>
      <c r="AQ33" s="191"/>
      <c r="AR33" s="191"/>
      <c r="AS33" s="262" t="s">
        <v>846</v>
      </c>
      <c r="AT33" s="262" t="s">
        <v>843</v>
      </c>
      <c r="AU33" s="108" t="s">
        <v>905</v>
      </c>
      <c r="AV33" s="108"/>
      <c r="AX33" s="12"/>
      <c r="AY33" s="12"/>
      <c r="AZ33" s="12"/>
      <c r="BA33" t="s">
        <v>579</v>
      </c>
    </row>
    <row r="34" spans="1:16384" ht="142.5" customHeight="1" x14ac:dyDescent="0.25">
      <c r="A34" s="257" t="s">
        <v>189</v>
      </c>
      <c r="B34" s="55" t="s">
        <v>405</v>
      </c>
      <c r="C34" s="584" t="s">
        <v>744</v>
      </c>
      <c r="D34" s="57" t="s">
        <v>93</v>
      </c>
      <c r="E34" s="57" t="s">
        <v>273</v>
      </c>
      <c r="F34" s="57" t="s">
        <v>189</v>
      </c>
      <c r="G34" s="65" t="s">
        <v>43</v>
      </c>
      <c r="H34" s="65"/>
      <c r="I34" s="65"/>
      <c r="J34" s="65"/>
      <c r="K34" s="70" t="s">
        <v>308</v>
      </c>
      <c r="L34" s="69" t="s">
        <v>317</v>
      </c>
      <c r="M34" s="73" t="s">
        <v>216</v>
      </c>
      <c r="N34" s="73" t="s">
        <v>216</v>
      </c>
      <c r="O34" s="73" t="s">
        <v>216</v>
      </c>
      <c r="P34" s="73" t="s">
        <v>216</v>
      </c>
      <c r="Q34" s="73" t="s">
        <v>216</v>
      </c>
      <c r="R34" s="73" t="s">
        <v>216</v>
      </c>
      <c r="S34" s="73" t="s">
        <v>216</v>
      </c>
      <c r="T34" s="73" t="s">
        <v>216</v>
      </c>
      <c r="U34" s="80" t="s">
        <v>230</v>
      </c>
      <c r="V34" s="81" t="s">
        <v>99</v>
      </c>
      <c r="W34" s="81" t="s">
        <v>199</v>
      </c>
      <c r="X34" s="87"/>
      <c r="Y34" s="87"/>
      <c r="Z34" s="89"/>
      <c r="AA34" s="88" t="s">
        <v>91</v>
      </c>
      <c r="AB34" s="88">
        <v>0.25</v>
      </c>
      <c r="AC34" s="88">
        <v>0.75</v>
      </c>
      <c r="AD34" s="88">
        <v>0.9</v>
      </c>
      <c r="AE34" s="88">
        <v>1</v>
      </c>
      <c r="AF34" s="93" t="s">
        <v>91</v>
      </c>
      <c r="AG34" s="254">
        <v>0.25</v>
      </c>
      <c r="AH34" s="254">
        <f>SUM(AO34:AR34)</f>
        <v>0.5</v>
      </c>
      <c r="AI34" s="93"/>
      <c r="AJ34" s="93"/>
      <c r="AK34" s="548">
        <v>0</v>
      </c>
      <c r="AL34" s="239">
        <v>0.25</v>
      </c>
      <c r="AM34" s="239">
        <v>0.25</v>
      </c>
      <c r="AN34" s="239">
        <v>0.25</v>
      </c>
      <c r="AO34" s="311">
        <v>0</v>
      </c>
      <c r="AP34" s="191">
        <v>0.25</v>
      </c>
      <c r="AQ34" s="311">
        <v>0.25</v>
      </c>
      <c r="AR34" s="311"/>
      <c r="AS34" s="726" t="s">
        <v>743</v>
      </c>
      <c r="AT34" s="726" t="s">
        <v>873</v>
      </c>
      <c r="AU34" s="725" t="s">
        <v>887</v>
      </c>
      <c r="AV34" s="108"/>
      <c r="AX34" s="12"/>
      <c r="AY34" s="310"/>
      <c r="AZ34" s="12"/>
      <c r="BA34" t="s">
        <v>579</v>
      </c>
    </row>
    <row r="35" spans="1:16384" ht="48" customHeight="1" x14ac:dyDescent="0.25">
      <c r="A35" s="257" t="s">
        <v>189</v>
      </c>
      <c r="B35" s="55" t="s">
        <v>405</v>
      </c>
      <c r="C35" s="583" t="s">
        <v>251</v>
      </c>
      <c r="D35" s="57" t="s">
        <v>246</v>
      </c>
      <c r="E35" s="57" t="s">
        <v>250</v>
      </c>
      <c r="F35" s="57" t="s">
        <v>189</v>
      </c>
      <c r="G35" s="65"/>
      <c r="H35" s="65" t="s">
        <v>43</v>
      </c>
      <c r="I35" s="65" t="s">
        <v>127</v>
      </c>
      <c r="J35" s="65"/>
      <c r="K35" s="70" t="s">
        <v>252</v>
      </c>
      <c r="L35" s="73" t="s">
        <v>253</v>
      </c>
      <c r="M35" s="69" t="s">
        <v>254</v>
      </c>
      <c r="N35" s="73" t="s">
        <v>255</v>
      </c>
      <c r="O35" s="73" t="s">
        <v>256</v>
      </c>
      <c r="P35" s="73" t="s">
        <v>257</v>
      </c>
      <c r="Q35" s="73" t="s">
        <v>258</v>
      </c>
      <c r="R35" s="73" t="s">
        <v>258</v>
      </c>
      <c r="S35" s="73" t="s">
        <v>388</v>
      </c>
      <c r="T35" s="73" t="s">
        <v>388</v>
      </c>
      <c r="U35" s="82" t="s">
        <v>212</v>
      </c>
      <c r="V35" s="83" t="s">
        <v>99</v>
      </c>
      <c r="W35" s="83" t="s">
        <v>199</v>
      </c>
      <c r="X35" s="89" t="s">
        <v>259</v>
      </c>
      <c r="Y35" s="89" t="s">
        <v>260</v>
      </c>
      <c r="Z35" s="89" t="s">
        <v>261</v>
      </c>
      <c r="AA35" s="89" t="s">
        <v>91</v>
      </c>
      <c r="AB35" s="89">
        <v>0.5</v>
      </c>
      <c r="AC35" s="89">
        <v>0.4</v>
      </c>
      <c r="AD35" s="89">
        <v>0.1</v>
      </c>
      <c r="AE35" s="89">
        <v>0</v>
      </c>
      <c r="AF35" s="94" t="s">
        <v>91</v>
      </c>
      <c r="AG35" s="181">
        <v>0.5</v>
      </c>
      <c r="AH35" s="563" t="s">
        <v>751</v>
      </c>
      <c r="AI35" s="94"/>
      <c r="AJ35" s="94"/>
      <c r="AK35" s="99"/>
      <c r="AL35" s="99"/>
      <c r="AM35" s="99"/>
      <c r="AN35" s="99"/>
      <c r="AO35" s="104"/>
      <c r="AP35" s="104"/>
      <c r="AQ35" s="312"/>
      <c r="AR35" s="312"/>
      <c r="AS35" s="110" t="s">
        <v>752</v>
      </c>
      <c r="AT35" s="110" t="s">
        <v>752</v>
      </c>
      <c r="AU35" s="110" t="s">
        <v>752</v>
      </c>
      <c r="AV35" s="109"/>
      <c r="AY35" s="310"/>
      <c r="AZ35" s="12"/>
    </row>
    <row r="36" spans="1:16384" s="10" customFormat="1" ht="73.5" customHeight="1" x14ac:dyDescent="0.25">
      <c r="A36" s="257" t="s">
        <v>328</v>
      </c>
      <c r="B36" s="55" t="s">
        <v>404</v>
      </c>
      <c r="C36" s="56" t="s">
        <v>764</v>
      </c>
      <c r="D36" s="57" t="s">
        <v>246</v>
      </c>
      <c r="E36" s="57" t="s">
        <v>309</v>
      </c>
      <c r="F36" s="55" t="s">
        <v>328</v>
      </c>
      <c r="G36" s="464"/>
      <c r="H36" s="258" t="s">
        <v>659</v>
      </c>
      <c r="I36" s="140"/>
      <c r="J36" s="140"/>
      <c r="K36" s="406" t="s">
        <v>333</v>
      </c>
      <c r="L36" s="141" t="s">
        <v>657</v>
      </c>
      <c r="M36" s="141" t="s">
        <v>415</v>
      </c>
      <c r="N36" s="141" t="s">
        <v>640</v>
      </c>
      <c r="O36" s="141" t="s">
        <v>416</v>
      </c>
      <c r="P36" s="141" t="s">
        <v>417</v>
      </c>
      <c r="Q36" s="141" t="s">
        <v>418</v>
      </c>
      <c r="R36" s="141" t="s">
        <v>641</v>
      </c>
      <c r="S36" s="141" t="s">
        <v>91</v>
      </c>
      <c r="T36" s="141" t="s">
        <v>91</v>
      </c>
      <c r="U36" s="336" t="s">
        <v>212</v>
      </c>
      <c r="V36" s="336" t="s">
        <v>99</v>
      </c>
      <c r="W36" s="336" t="s">
        <v>199</v>
      </c>
      <c r="X36" s="143" t="s">
        <v>637</v>
      </c>
      <c r="Y36" s="143" t="s">
        <v>637</v>
      </c>
      <c r="Z36" s="143" t="s">
        <v>642</v>
      </c>
      <c r="AA36" s="465">
        <v>0.1</v>
      </c>
      <c r="AB36" s="465">
        <v>0.3</v>
      </c>
      <c r="AC36" s="465">
        <v>0.3</v>
      </c>
      <c r="AD36" s="465">
        <v>0.2</v>
      </c>
      <c r="AE36" s="465">
        <v>0.1</v>
      </c>
      <c r="AF36" s="707">
        <v>0.03</v>
      </c>
      <c r="AG36" s="707">
        <v>0.35</v>
      </c>
      <c r="AH36" s="707">
        <f>SUM($AO$36:$AR$36)</f>
        <v>0.24000000000000002</v>
      </c>
      <c r="AI36" s="708"/>
      <c r="AJ36" s="708"/>
      <c r="AK36" s="338">
        <v>0.04</v>
      </c>
      <c r="AL36" s="338">
        <v>0.1</v>
      </c>
      <c r="AM36" s="338">
        <v>0.1</v>
      </c>
      <c r="AN36" s="338">
        <v>0.08</v>
      </c>
      <c r="AO36" s="339">
        <v>0.04</v>
      </c>
      <c r="AP36" s="339">
        <v>0.1</v>
      </c>
      <c r="AQ36" s="339">
        <v>0.1</v>
      </c>
      <c r="AR36" s="339"/>
      <c r="AS36" s="340" t="s">
        <v>718</v>
      </c>
      <c r="AT36" s="340" t="s">
        <v>858</v>
      </c>
      <c r="AU36" s="340" t="s">
        <v>918</v>
      </c>
      <c r="AV36" s="340"/>
      <c r="BA36" s="10" t="s">
        <v>529</v>
      </c>
      <c r="BB36" s="341" t="s">
        <v>616</v>
      </c>
      <c r="BC36" s="341" t="s">
        <v>91</v>
      </c>
      <c r="BD36" s="341" t="s">
        <v>91</v>
      </c>
    </row>
    <row r="37" spans="1:16384" ht="211.5" customHeight="1" x14ac:dyDescent="0.25">
      <c r="A37" s="257" t="s">
        <v>95</v>
      </c>
      <c r="B37" s="55" t="s">
        <v>405</v>
      </c>
      <c r="C37" s="56" t="s">
        <v>341</v>
      </c>
      <c r="D37" s="57" t="s">
        <v>105</v>
      </c>
      <c r="E37" s="57" t="s">
        <v>94</v>
      </c>
      <c r="F37" s="57" t="s">
        <v>95</v>
      </c>
      <c r="G37" s="580" t="s">
        <v>43</v>
      </c>
      <c r="H37" s="580"/>
      <c r="I37" s="580"/>
      <c r="J37" s="580"/>
      <c r="K37" s="73"/>
      <c r="L37" s="73"/>
      <c r="M37" s="73"/>
      <c r="N37" s="73"/>
      <c r="O37" s="73"/>
      <c r="P37" s="73"/>
      <c r="Q37" s="73"/>
      <c r="R37" s="73"/>
      <c r="S37" s="73"/>
      <c r="T37" s="73"/>
      <c r="U37" s="82" t="s">
        <v>133</v>
      </c>
      <c r="V37" s="83" t="s">
        <v>99</v>
      </c>
      <c r="W37" s="83" t="s">
        <v>199</v>
      </c>
      <c r="X37" s="89"/>
      <c r="Y37" s="89"/>
      <c r="Z37" s="89"/>
      <c r="AA37" s="89" t="s">
        <v>91</v>
      </c>
      <c r="AB37" s="89">
        <v>1</v>
      </c>
      <c r="AC37" s="89">
        <v>1</v>
      </c>
      <c r="AD37" s="89">
        <v>1</v>
      </c>
      <c r="AE37" s="89">
        <v>1</v>
      </c>
      <c r="AF37" s="94" t="s">
        <v>91</v>
      </c>
      <c r="AG37" s="93">
        <v>1</v>
      </c>
      <c r="AH37" s="94">
        <f>IFERROR(INDEX($AO$37:$AR$37,1,COUNTA($AO$37:$AR$37)),"ND")</f>
        <v>0.25</v>
      </c>
      <c r="AI37" s="94"/>
      <c r="AJ37" s="94"/>
      <c r="AK37" s="248">
        <v>0.25</v>
      </c>
      <c r="AL37" s="248">
        <v>0.25</v>
      </c>
      <c r="AM37" s="248">
        <v>0.25</v>
      </c>
      <c r="AN37" s="248">
        <v>0.25</v>
      </c>
      <c r="AO37" s="251">
        <v>0.25</v>
      </c>
      <c r="AP37" s="191">
        <v>0.25</v>
      </c>
      <c r="AQ37" s="191">
        <v>0.25</v>
      </c>
      <c r="AR37" s="191"/>
      <c r="AS37" s="110" t="s">
        <v>757</v>
      </c>
      <c r="AT37" s="724" t="s">
        <v>854</v>
      </c>
      <c r="AU37" s="712" t="s">
        <v>915</v>
      </c>
      <c r="AV37" s="109"/>
      <c r="AY37" s="309"/>
      <c r="BA37" t="s">
        <v>579</v>
      </c>
    </row>
    <row r="38" spans="1:16384" ht="210" customHeight="1" x14ac:dyDescent="0.25">
      <c r="A38" s="257" t="s">
        <v>328</v>
      </c>
      <c r="B38" s="55" t="s">
        <v>405</v>
      </c>
      <c r="C38" s="585" t="s">
        <v>763</v>
      </c>
      <c r="D38" s="57" t="s">
        <v>246</v>
      </c>
      <c r="E38" s="57" t="s">
        <v>309</v>
      </c>
      <c r="F38" s="55" t="s">
        <v>328</v>
      </c>
      <c r="G38" s="65" t="s">
        <v>43</v>
      </c>
      <c r="H38" s="65"/>
      <c r="I38" s="65"/>
      <c r="J38" s="65" t="s">
        <v>353</v>
      </c>
      <c r="K38" s="407" t="s">
        <v>331</v>
      </c>
      <c r="L38" s="73" t="s">
        <v>419</v>
      </c>
      <c r="M38" s="73" t="s">
        <v>420</v>
      </c>
      <c r="N38" s="73" t="s">
        <v>98</v>
      </c>
      <c r="O38" s="73" t="s">
        <v>421</v>
      </c>
      <c r="P38" s="73" t="s">
        <v>98</v>
      </c>
      <c r="Q38" s="73" t="s">
        <v>422</v>
      </c>
      <c r="R38" s="73" t="s">
        <v>98</v>
      </c>
      <c r="S38" s="141" t="s">
        <v>91</v>
      </c>
      <c r="T38" s="141" t="s">
        <v>91</v>
      </c>
      <c r="U38" s="83" t="s">
        <v>212</v>
      </c>
      <c r="V38" s="83" t="s">
        <v>217</v>
      </c>
      <c r="W38" s="83" t="s">
        <v>199</v>
      </c>
      <c r="X38" s="89"/>
      <c r="Y38" s="89"/>
      <c r="Z38" s="89"/>
      <c r="AA38" s="89" t="s">
        <v>91</v>
      </c>
      <c r="AB38" s="496">
        <v>1</v>
      </c>
      <c r="AC38" s="496">
        <v>4</v>
      </c>
      <c r="AD38" s="496">
        <v>4</v>
      </c>
      <c r="AE38" s="496">
        <v>4</v>
      </c>
      <c r="AF38" s="709" t="s">
        <v>91</v>
      </c>
      <c r="AG38" s="709">
        <v>1</v>
      </c>
      <c r="AH38" s="709">
        <f>SUM($AO$38:$AR$38)</f>
        <v>3</v>
      </c>
      <c r="AI38" s="709"/>
      <c r="AJ38" s="563"/>
      <c r="AK38" s="247">
        <v>1</v>
      </c>
      <c r="AL38" s="247">
        <v>1</v>
      </c>
      <c r="AM38" s="247">
        <v>1</v>
      </c>
      <c r="AN38" s="247">
        <v>1</v>
      </c>
      <c r="AO38" s="103">
        <v>1</v>
      </c>
      <c r="AP38" s="103">
        <v>1</v>
      </c>
      <c r="AQ38" s="103">
        <v>1</v>
      </c>
      <c r="AR38" s="103"/>
      <c r="AS38" s="340" t="s">
        <v>857</v>
      </c>
      <c r="AT38" s="340" t="s">
        <v>869</v>
      </c>
      <c r="AU38" s="721" t="s">
        <v>920</v>
      </c>
      <c r="AV38" s="109"/>
    </row>
    <row r="39" spans="1:16384" ht="278.25" customHeight="1" x14ac:dyDescent="0.25">
      <c r="A39" s="576" t="s">
        <v>95</v>
      </c>
      <c r="B39" s="572" t="s">
        <v>405</v>
      </c>
      <c r="C39" s="573" t="s">
        <v>410</v>
      </c>
      <c r="D39" s="574" t="s">
        <v>93</v>
      </c>
      <c r="E39" s="574" t="s">
        <v>94</v>
      </c>
      <c r="F39" s="574" t="s">
        <v>95</v>
      </c>
      <c r="G39" s="581" t="s">
        <v>43</v>
      </c>
      <c r="H39" s="580"/>
      <c r="I39" s="580"/>
      <c r="J39" s="580"/>
      <c r="K39" s="73"/>
      <c r="L39" s="73"/>
      <c r="M39" s="73"/>
      <c r="N39" s="73"/>
      <c r="O39" s="73"/>
      <c r="P39" s="73"/>
      <c r="Q39" s="73"/>
      <c r="R39" s="73"/>
      <c r="S39" s="73"/>
      <c r="T39" s="73"/>
      <c r="U39" s="82" t="s">
        <v>212</v>
      </c>
      <c r="V39" s="83" t="s">
        <v>99</v>
      </c>
      <c r="W39" s="83" t="s">
        <v>199</v>
      </c>
      <c r="X39" s="89"/>
      <c r="Y39" s="89"/>
      <c r="Z39" s="89"/>
      <c r="AA39" s="89" t="s">
        <v>91</v>
      </c>
      <c r="AB39" s="89">
        <v>8</v>
      </c>
      <c r="AC39" s="89">
        <v>8</v>
      </c>
      <c r="AD39" s="89">
        <v>8</v>
      </c>
      <c r="AE39" s="89">
        <v>8</v>
      </c>
      <c r="AF39" s="94" t="s">
        <v>91</v>
      </c>
      <c r="AG39" s="94">
        <v>9</v>
      </c>
      <c r="AH39" s="94">
        <f>SUM($AO$39:$AR$39)</f>
        <v>11</v>
      </c>
      <c r="AI39" s="94"/>
      <c r="AJ39" s="94"/>
      <c r="AK39" s="99">
        <v>4</v>
      </c>
      <c r="AL39" s="99">
        <v>4</v>
      </c>
      <c r="AM39" s="99">
        <v>5</v>
      </c>
      <c r="AN39" s="99">
        <v>3</v>
      </c>
      <c r="AO39" s="104">
        <v>4</v>
      </c>
      <c r="AP39" s="104">
        <v>3</v>
      </c>
      <c r="AQ39" s="104">
        <v>4</v>
      </c>
      <c r="AR39" s="104"/>
      <c r="AS39" s="110" t="s">
        <v>753</v>
      </c>
      <c r="AT39" s="724" t="s">
        <v>855</v>
      </c>
      <c r="AU39" s="110" t="s">
        <v>912</v>
      </c>
      <c r="AV39" s="109"/>
      <c r="AY39" s="309"/>
      <c r="BA39" t="s">
        <v>579</v>
      </c>
    </row>
    <row r="40" spans="1:16384" ht="99.75" customHeight="1" x14ac:dyDescent="0.25">
      <c r="A40" s="257" t="str">
        <f>F40</f>
        <v>DIRECCIÓN DISTRITAL DE ASUNTOS DISCIPLINARIOS</v>
      </c>
      <c r="B40" s="55" t="s">
        <v>405</v>
      </c>
      <c r="C40" s="568" t="s">
        <v>730</v>
      </c>
      <c r="D40" s="57" t="s">
        <v>246</v>
      </c>
      <c r="E40" s="257" t="s">
        <v>108</v>
      </c>
      <c r="F40" s="55" t="s">
        <v>109</v>
      </c>
      <c r="G40" s="65" t="s">
        <v>43</v>
      </c>
      <c r="H40" s="65"/>
      <c r="I40" s="65"/>
      <c r="J40" s="65"/>
      <c r="K40" s="73"/>
      <c r="L40" s="73"/>
      <c r="M40" s="73"/>
      <c r="N40" s="73"/>
      <c r="O40" s="73"/>
      <c r="P40" s="73"/>
      <c r="Q40" s="73"/>
      <c r="R40" s="73"/>
      <c r="S40" s="73"/>
      <c r="T40" s="73"/>
      <c r="U40" s="557" t="s">
        <v>133</v>
      </c>
      <c r="V40" s="557"/>
      <c r="W40" s="557"/>
      <c r="X40" s="261"/>
      <c r="Y40" s="261"/>
      <c r="Z40" s="261"/>
      <c r="AA40" s="261"/>
      <c r="AB40" s="261"/>
      <c r="AC40" s="562">
        <v>1</v>
      </c>
      <c r="AD40" s="562">
        <v>1</v>
      </c>
      <c r="AE40" s="562">
        <v>1</v>
      </c>
      <c r="AF40" s="556"/>
      <c r="AG40" s="556"/>
      <c r="AH40" s="181">
        <f>IFERROR(INDEX($AO$40:$AR$40,1,COUNTA($AO$40:$AR$40)),"ND")</f>
        <v>1</v>
      </c>
      <c r="AI40" s="556"/>
      <c r="AJ40" s="556"/>
      <c r="AK40" s="558">
        <v>0</v>
      </c>
      <c r="AL40" s="560">
        <v>1</v>
      </c>
      <c r="AM40" s="560">
        <v>1</v>
      </c>
      <c r="AN40" s="560">
        <v>1</v>
      </c>
      <c r="AO40" s="561">
        <v>0</v>
      </c>
      <c r="AP40" s="561">
        <v>1</v>
      </c>
      <c r="AQ40" s="561">
        <v>1</v>
      </c>
      <c r="AR40" s="561"/>
      <c r="AS40" s="559" t="s">
        <v>881</v>
      </c>
      <c r="AT40" s="559" t="s">
        <v>883</v>
      </c>
      <c r="AU40" s="559" t="s">
        <v>897</v>
      </c>
      <c r="AV40" s="559"/>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c r="IO40" s="56"/>
      <c r="IP40" s="56"/>
      <c r="IQ40" s="56"/>
      <c r="IR40" s="56"/>
      <c r="IS40" s="56"/>
      <c r="IT40" s="56"/>
      <c r="IU40" s="56"/>
      <c r="IV40" s="56"/>
      <c r="IW40" s="56"/>
      <c r="IX40" s="56"/>
      <c r="IY40" s="56"/>
      <c r="IZ40" s="56"/>
      <c r="JA40" s="56"/>
      <c r="JB40" s="56"/>
      <c r="JC40" s="56"/>
      <c r="JD40" s="56"/>
      <c r="JE40" s="56"/>
      <c r="JF40" s="56"/>
      <c r="JG40" s="56"/>
      <c r="JH40" s="56"/>
      <c r="JI40" s="56"/>
      <c r="JJ40" s="56"/>
      <c r="JK40" s="56"/>
      <c r="JL40" s="56"/>
      <c r="JM40" s="56"/>
      <c r="JN40" s="56"/>
      <c r="JO40" s="56"/>
      <c r="JP40" s="56"/>
      <c r="JQ40" s="56"/>
      <c r="JR40" s="56"/>
      <c r="JS40" s="56"/>
      <c r="JT40" s="56"/>
      <c r="JU40" s="56"/>
      <c r="JV40" s="56"/>
      <c r="JW40" s="56"/>
      <c r="JX40" s="56"/>
      <c r="JY40" s="56"/>
      <c r="JZ40" s="56"/>
      <c r="KA40" s="56"/>
      <c r="KB40" s="56"/>
      <c r="KC40" s="56"/>
      <c r="KD40" s="56"/>
      <c r="KE40" s="56"/>
      <c r="KF40" s="56"/>
      <c r="KG40" s="56"/>
      <c r="KH40" s="56"/>
      <c r="KI40" s="56"/>
      <c r="KJ40" s="56"/>
      <c r="KK40" s="56"/>
      <c r="KL40" s="56"/>
      <c r="KM40" s="56"/>
      <c r="KN40" s="56"/>
      <c r="KO40" s="56"/>
      <c r="KP40" s="56"/>
      <c r="KQ40" s="56"/>
      <c r="KR40" s="56"/>
      <c r="KS40" s="56"/>
      <c r="KT40" s="56"/>
      <c r="KU40" s="56"/>
      <c r="KV40" s="56"/>
      <c r="KW40" s="56"/>
      <c r="KX40" s="56"/>
      <c r="KY40" s="56"/>
      <c r="KZ40" s="56"/>
      <c r="LA40" s="56"/>
      <c r="LB40" s="56"/>
      <c r="LC40" s="56"/>
      <c r="LD40" s="56"/>
      <c r="LE40" s="56"/>
      <c r="LF40" s="56"/>
      <c r="LG40" s="56"/>
      <c r="LH40" s="56"/>
      <c r="LI40" s="56"/>
      <c r="LJ40" s="56"/>
      <c r="LK40" s="56"/>
      <c r="LL40" s="56"/>
      <c r="LM40" s="56"/>
      <c r="LN40" s="56"/>
      <c r="LO40" s="56"/>
      <c r="LP40" s="56"/>
      <c r="LQ40" s="56"/>
      <c r="LR40" s="56"/>
      <c r="LS40" s="56"/>
      <c r="LT40" s="56"/>
      <c r="LU40" s="56"/>
      <c r="LV40" s="56"/>
      <c r="LW40" s="56"/>
      <c r="LX40" s="56"/>
      <c r="LY40" s="56"/>
      <c r="LZ40" s="56"/>
      <c r="MA40" s="56"/>
      <c r="MB40" s="56"/>
      <c r="MC40" s="56"/>
      <c r="MD40" s="56"/>
      <c r="ME40" s="56"/>
      <c r="MF40" s="56"/>
      <c r="MG40" s="56"/>
      <c r="MH40" s="56"/>
      <c r="MI40" s="56"/>
      <c r="MJ40" s="56"/>
      <c r="MK40" s="56"/>
      <c r="ML40" s="56"/>
      <c r="MM40" s="56"/>
      <c r="MN40" s="56"/>
      <c r="MO40" s="56"/>
      <c r="MP40" s="56"/>
      <c r="MQ40" s="56"/>
      <c r="MR40" s="56"/>
      <c r="MS40" s="56"/>
      <c r="MT40" s="56"/>
      <c r="MU40" s="56"/>
      <c r="MV40" s="56"/>
      <c r="MW40" s="56"/>
      <c r="MX40" s="56"/>
      <c r="MY40" s="56"/>
      <c r="MZ40" s="56"/>
      <c r="NA40" s="56"/>
      <c r="NB40" s="56"/>
      <c r="NC40" s="56"/>
      <c r="ND40" s="56"/>
      <c r="NE40" s="56"/>
      <c r="NF40" s="56"/>
      <c r="NG40" s="56"/>
      <c r="NH40" s="56"/>
      <c r="NI40" s="56"/>
      <c r="NJ40" s="56"/>
      <c r="NK40" s="56"/>
      <c r="NL40" s="56"/>
      <c r="NM40" s="56"/>
      <c r="NN40" s="56"/>
      <c r="NO40" s="56"/>
      <c r="NP40" s="56"/>
      <c r="NQ40" s="56"/>
      <c r="NR40" s="56"/>
      <c r="NS40" s="56"/>
      <c r="NT40" s="56"/>
      <c r="NU40" s="56"/>
      <c r="NV40" s="56"/>
      <c r="NW40" s="56"/>
      <c r="NX40" s="56"/>
      <c r="NY40" s="56"/>
      <c r="NZ40" s="56"/>
      <c r="OA40" s="56"/>
      <c r="OB40" s="56"/>
      <c r="OC40" s="56"/>
      <c r="OD40" s="56"/>
      <c r="OE40" s="56"/>
      <c r="OF40" s="56"/>
      <c r="OG40" s="56"/>
      <c r="OH40" s="56"/>
      <c r="OI40" s="56"/>
      <c r="OJ40" s="56"/>
      <c r="OK40" s="56"/>
      <c r="OL40" s="56"/>
      <c r="OM40" s="56"/>
      <c r="ON40" s="56"/>
      <c r="OO40" s="56"/>
      <c r="OP40" s="56"/>
      <c r="OQ40" s="56"/>
      <c r="OR40" s="56"/>
      <c r="OS40" s="56"/>
      <c r="OT40" s="56"/>
      <c r="OU40" s="56"/>
      <c r="OV40" s="56"/>
      <c r="OW40" s="56"/>
      <c r="OX40" s="56"/>
      <c r="OY40" s="56"/>
      <c r="OZ40" s="56"/>
      <c r="PA40" s="56"/>
      <c r="PB40" s="56"/>
      <c r="PC40" s="56"/>
      <c r="PD40" s="56"/>
      <c r="PE40" s="56"/>
      <c r="PF40" s="56"/>
      <c r="PG40" s="56"/>
      <c r="PH40" s="56"/>
      <c r="PI40" s="56"/>
      <c r="PJ40" s="56"/>
      <c r="PK40" s="56"/>
      <c r="PL40" s="56"/>
      <c r="PM40" s="56"/>
      <c r="PN40" s="56"/>
      <c r="PO40" s="56"/>
      <c r="PP40" s="56"/>
      <c r="PQ40" s="56"/>
      <c r="PR40" s="56"/>
      <c r="PS40" s="56"/>
      <c r="PT40" s="56"/>
      <c r="PU40" s="56"/>
      <c r="PV40" s="56"/>
      <c r="PW40" s="56"/>
      <c r="PX40" s="56"/>
      <c r="PY40" s="56"/>
      <c r="PZ40" s="56"/>
      <c r="QA40" s="56"/>
      <c r="QB40" s="56"/>
      <c r="QC40" s="56"/>
      <c r="QD40" s="56"/>
      <c r="QE40" s="56"/>
      <c r="QF40" s="56"/>
      <c r="QG40" s="56"/>
      <c r="QH40" s="56"/>
      <c r="QI40" s="56"/>
      <c r="QJ40" s="56"/>
      <c r="QK40" s="56"/>
      <c r="QL40" s="56"/>
      <c r="QM40" s="56"/>
      <c r="QN40" s="56"/>
      <c r="QO40" s="56"/>
      <c r="QP40" s="56"/>
      <c r="QQ40" s="56"/>
      <c r="QR40" s="56"/>
      <c r="QS40" s="56"/>
      <c r="QT40" s="56"/>
      <c r="QU40" s="56"/>
      <c r="QV40" s="56"/>
      <c r="QW40" s="56"/>
      <c r="QX40" s="56"/>
      <c r="QY40" s="56"/>
      <c r="QZ40" s="56"/>
      <c r="RA40" s="56"/>
      <c r="RB40" s="56"/>
      <c r="RC40" s="56"/>
      <c r="RD40" s="56"/>
      <c r="RE40" s="56"/>
      <c r="RF40" s="56"/>
      <c r="RG40" s="56"/>
      <c r="RH40" s="56"/>
      <c r="RI40" s="56"/>
      <c r="RJ40" s="56"/>
      <c r="RK40" s="56"/>
      <c r="RL40" s="56"/>
      <c r="RM40" s="56"/>
      <c r="RN40" s="56"/>
      <c r="RO40" s="56"/>
      <c r="RP40" s="56"/>
      <c r="RQ40" s="56"/>
      <c r="RR40" s="56"/>
      <c r="RS40" s="56"/>
      <c r="RT40" s="56"/>
      <c r="RU40" s="56"/>
      <c r="RV40" s="56"/>
      <c r="RW40" s="56"/>
      <c r="RX40" s="56"/>
      <c r="RY40" s="56"/>
      <c r="RZ40" s="56"/>
      <c r="SA40" s="56"/>
      <c r="SB40" s="56"/>
      <c r="SC40" s="56"/>
      <c r="SD40" s="56"/>
      <c r="SE40" s="56"/>
      <c r="SF40" s="56"/>
      <c r="SG40" s="56"/>
      <c r="SH40" s="56"/>
      <c r="SI40" s="56"/>
      <c r="SJ40" s="56"/>
      <c r="SK40" s="56"/>
      <c r="SL40" s="56"/>
      <c r="SM40" s="56"/>
      <c r="SN40" s="56"/>
      <c r="SO40" s="56"/>
      <c r="SP40" s="56"/>
      <c r="SQ40" s="56"/>
      <c r="SR40" s="56"/>
      <c r="SS40" s="56"/>
      <c r="ST40" s="56"/>
      <c r="SU40" s="56"/>
      <c r="SV40" s="56"/>
      <c r="SW40" s="56"/>
      <c r="SX40" s="56"/>
      <c r="SY40" s="56"/>
      <c r="SZ40" s="56"/>
      <c r="TA40" s="56"/>
      <c r="TB40" s="56"/>
      <c r="TC40" s="56"/>
      <c r="TD40" s="56"/>
      <c r="TE40" s="56"/>
      <c r="TF40" s="56"/>
      <c r="TG40" s="56"/>
      <c r="TH40" s="56"/>
      <c r="TI40" s="56"/>
      <c r="TJ40" s="56"/>
      <c r="TK40" s="56"/>
      <c r="TL40" s="56"/>
      <c r="TM40" s="56"/>
      <c r="TN40" s="56"/>
      <c r="TO40" s="56"/>
      <c r="TP40" s="56"/>
      <c r="TQ40" s="56"/>
      <c r="TR40" s="56"/>
      <c r="TS40" s="56"/>
      <c r="TT40" s="56"/>
      <c r="TU40" s="56"/>
      <c r="TV40" s="56"/>
      <c r="TW40" s="56"/>
      <c r="TX40" s="56"/>
      <c r="TY40" s="56"/>
      <c r="TZ40" s="56"/>
      <c r="UA40" s="56"/>
      <c r="UB40" s="56"/>
      <c r="UC40" s="56"/>
      <c r="UD40" s="56"/>
      <c r="UE40" s="56"/>
      <c r="UF40" s="56"/>
      <c r="UG40" s="56"/>
      <c r="UH40" s="56"/>
      <c r="UI40" s="56"/>
      <c r="UJ40" s="56"/>
      <c r="UK40" s="56"/>
      <c r="UL40" s="56"/>
      <c r="UM40" s="56"/>
      <c r="UN40" s="56"/>
      <c r="UO40" s="56"/>
      <c r="UP40" s="56"/>
      <c r="UQ40" s="56"/>
      <c r="UR40" s="56"/>
      <c r="US40" s="56"/>
      <c r="UT40" s="56"/>
      <c r="UU40" s="56"/>
      <c r="UV40" s="56"/>
      <c r="UW40" s="56"/>
      <c r="UX40" s="56"/>
      <c r="UY40" s="56"/>
      <c r="UZ40" s="56"/>
      <c r="VA40" s="56"/>
      <c r="VB40" s="56"/>
      <c r="VC40" s="56"/>
      <c r="VD40" s="56"/>
      <c r="VE40" s="56"/>
      <c r="VF40" s="56"/>
      <c r="VG40" s="56"/>
      <c r="VH40" s="56"/>
      <c r="VI40" s="56"/>
      <c r="VJ40" s="56"/>
      <c r="VK40" s="56"/>
      <c r="VL40" s="56"/>
      <c r="VM40" s="56"/>
      <c r="VN40" s="56"/>
      <c r="VO40" s="56"/>
      <c r="VP40" s="56"/>
      <c r="VQ40" s="56"/>
      <c r="VR40" s="56"/>
      <c r="VS40" s="56"/>
      <c r="VT40" s="56"/>
      <c r="VU40" s="56"/>
      <c r="VV40" s="56"/>
      <c r="VW40" s="56"/>
      <c r="VX40" s="56"/>
      <c r="VY40" s="56"/>
      <c r="VZ40" s="56"/>
      <c r="WA40" s="56"/>
      <c r="WB40" s="56"/>
      <c r="WC40" s="56"/>
      <c r="WD40" s="56"/>
      <c r="WE40" s="56"/>
      <c r="WF40" s="56"/>
      <c r="WG40" s="56"/>
      <c r="WH40" s="56"/>
      <c r="WI40" s="56"/>
      <c r="WJ40" s="56"/>
      <c r="WK40" s="56"/>
      <c r="WL40" s="56"/>
      <c r="WM40" s="56"/>
      <c r="WN40" s="56"/>
      <c r="WO40" s="56"/>
      <c r="WP40" s="56"/>
      <c r="WQ40" s="56"/>
      <c r="WR40" s="56"/>
      <c r="WS40" s="56"/>
      <c r="WT40" s="56"/>
      <c r="WU40" s="56"/>
      <c r="WV40" s="56"/>
      <c r="WW40" s="56"/>
      <c r="WX40" s="56"/>
      <c r="WY40" s="56"/>
      <c r="WZ40" s="56"/>
      <c r="XA40" s="56"/>
      <c r="XB40" s="56"/>
      <c r="XC40" s="56"/>
      <c r="XD40" s="56"/>
      <c r="XE40" s="56"/>
      <c r="XF40" s="56"/>
      <c r="XG40" s="56"/>
      <c r="XH40" s="56"/>
      <c r="XI40" s="56"/>
      <c r="XJ40" s="56"/>
      <c r="XK40" s="56"/>
      <c r="XL40" s="56"/>
      <c r="XM40" s="56"/>
      <c r="XN40" s="56"/>
      <c r="XO40" s="56"/>
      <c r="XP40" s="56"/>
      <c r="XQ40" s="56"/>
      <c r="XR40" s="56"/>
      <c r="XS40" s="56"/>
      <c r="XT40" s="56"/>
      <c r="XU40" s="56"/>
      <c r="XV40" s="56"/>
      <c r="XW40" s="56"/>
      <c r="XX40" s="56"/>
      <c r="XY40" s="56"/>
      <c r="XZ40" s="56"/>
      <c r="YA40" s="56"/>
      <c r="YB40" s="56"/>
      <c r="YC40" s="56"/>
      <c r="YD40" s="56"/>
      <c r="YE40" s="56"/>
      <c r="YF40" s="56"/>
      <c r="YG40" s="56"/>
      <c r="YH40" s="56"/>
      <c r="YI40" s="56"/>
      <c r="YJ40" s="56"/>
      <c r="YK40" s="56"/>
      <c r="YL40" s="56"/>
      <c r="YM40" s="56"/>
      <c r="YN40" s="56"/>
      <c r="YO40" s="56"/>
      <c r="YP40" s="56"/>
      <c r="YQ40" s="56"/>
      <c r="YR40" s="56"/>
      <c r="YS40" s="56"/>
      <c r="YT40" s="56"/>
      <c r="YU40" s="56"/>
      <c r="YV40" s="56"/>
      <c r="YW40" s="56"/>
      <c r="YX40" s="56"/>
      <c r="YY40" s="56"/>
      <c r="YZ40" s="56"/>
      <c r="ZA40" s="56"/>
      <c r="ZB40" s="56"/>
      <c r="ZC40" s="56"/>
      <c r="ZD40" s="56"/>
      <c r="ZE40" s="56"/>
      <c r="ZF40" s="56"/>
      <c r="ZG40" s="56"/>
      <c r="ZH40" s="56"/>
      <c r="ZI40" s="56"/>
      <c r="ZJ40" s="56"/>
      <c r="ZK40" s="56"/>
      <c r="ZL40" s="56"/>
      <c r="ZM40" s="56"/>
      <c r="ZN40" s="56"/>
      <c r="ZO40" s="56"/>
      <c r="ZP40" s="56"/>
      <c r="ZQ40" s="56"/>
      <c r="ZR40" s="56"/>
      <c r="ZS40" s="56"/>
      <c r="ZT40" s="56"/>
      <c r="ZU40" s="56"/>
      <c r="ZV40" s="56"/>
      <c r="ZW40" s="56"/>
      <c r="ZX40" s="56"/>
      <c r="ZY40" s="56"/>
      <c r="ZZ40" s="56"/>
      <c r="AAA40" s="56"/>
      <c r="AAB40" s="56"/>
      <c r="AAC40" s="56"/>
      <c r="AAD40" s="56"/>
      <c r="AAE40" s="56"/>
      <c r="AAF40" s="56"/>
      <c r="AAG40" s="56"/>
      <c r="AAH40" s="56"/>
      <c r="AAI40" s="56"/>
      <c r="AAJ40" s="56"/>
      <c r="AAK40" s="56"/>
      <c r="AAL40" s="56"/>
      <c r="AAM40" s="56"/>
      <c r="AAN40" s="56"/>
      <c r="AAO40" s="56"/>
      <c r="AAP40" s="56"/>
      <c r="AAQ40" s="56"/>
      <c r="AAR40" s="56"/>
      <c r="AAS40" s="56"/>
      <c r="AAT40" s="56"/>
      <c r="AAU40" s="56"/>
      <c r="AAV40" s="56"/>
      <c r="AAW40" s="56"/>
      <c r="AAX40" s="56"/>
      <c r="AAY40" s="56"/>
      <c r="AAZ40" s="56"/>
      <c r="ABA40" s="56"/>
      <c r="ABB40" s="56"/>
      <c r="ABC40" s="56"/>
      <c r="ABD40" s="56"/>
      <c r="ABE40" s="56"/>
      <c r="ABF40" s="56"/>
      <c r="ABG40" s="56"/>
      <c r="ABH40" s="56"/>
      <c r="ABI40" s="56"/>
      <c r="ABJ40" s="56"/>
      <c r="ABK40" s="56"/>
      <c r="ABL40" s="56"/>
      <c r="ABM40" s="56"/>
      <c r="ABN40" s="56"/>
      <c r="ABO40" s="56"/>
      <c r="ABP40" s="56"/>
      <c r="ABQ40" s="56"/>
      <c r="ABR40" s="56"/>
      <c r="ABS40" s="56"/>
      <c r="ABT40" s="56"/>
      <c r="ABU40" s="56"/>
      <c r="ABV40" s="56"/>
      <c r="ABW40" s="56"/>
      <c r="ABX40" s="56"/>
      <c r="ABY40" s="56"/>
      <c r="ABZ40" s="56"/>
      <c r="ACA40" s="56"/>
      <c r="ACB40" s="56"/>
      <c r="ACC40" s="56"/>
      <c r="ACD40" s="56"/>
      <c r="ACE40" s="56"/>
      <c r="ACF40" s="56"/>
      <c r="ACG40" s="56"/>
      <c r="ACH40" s="56"/>
      <c r="ACI40" s="56"/>
      <c r="ACJ40" s="56"/>
      <c r="ACK40" s="56"/>
      <c r="ACL40" s="56"/>
      <c r="ACM40" s="56"/>
      <c r="ACN40" s="56"/>
      <c r="ACO40" s="56"/>
      <c r="ACP40" s="56"/>
      <c r="ACQ40" s="56"/>
      <c r="ACR40" s="56"/>
      <c r="ACS40" s="56"/>
      <c r="ACT40" s="56"/>
      <c r="ACU40" s="56"/>
      <c r="ACV40" s="56"/>
      <c r="ACW40" s="56"/>
      <c r="ACX40" s="56"/>
      <c r="ACY40" s="56"/>
      <c r="ACZ40" s="56"/>
      <c r="ADA40" s="56"/>
      <c r="ADB40" s="56"/>
      <c r="ADC40" s="56"/>
      <c r="ADD40" s="56"/>
      <c r="ADE40" s="56"/>
      <c r="ADF40" s="56"/>
      <c r="ADG40" s="56"/>
      <c r="ADH40" s="56"/>
      <c r="ADI40" s="56"/>
      <c r="ADJ40" s="56"/>
      <c r="ADK40" s="56"/>
      <c r="ADL40" s="56"/>
      <c r="ADM40" s="56"/>
      <c r="ADN40" s="56"/>
      <c r="ADO40" s="56"/>
      <c r="ADP40" s="56"/>
      <c r="ADQ40" s="56"/>
      <c r="ADR40" s="56"/>
      <c r="ADS40" s="56"/>
      <c r="ADT40" s="56"/>
      <c r="ADU40" s="56"/>
      <c r="ADV40" s="56"/>
      <c r="ADW40" s="56"/>
      <c r="ADX40" s="56"/>
      <c r="ADY40" s="56"/>
      <c r="ADZ40" s="56"/>
      <c r="AEA40" s="56"/>
      <c r="AEB40" s="56"/>
      <c r="AEC40" s="56"/>
      <c r="AED40" s="56"/>
      <c r="AEE40" s="56"/>
      <c r="AEF40" s="56"/>
      <c r="AEG40" s="56"/>
      <c r="AEH40" s="56"/>
      <c r="AEI40" s="56"/>
      <c r="AEJ40" s="56"/>
      <c r="AEK40" s="56"/>
      <c r="AEL40" s="56"/>
      <c r="AEM40" s="56"/>
      <c r="AEN40" s="56"/>
      <c r="AEO40" s="56"/>
      <c r="AEP40" s="56"/>
      <c r="AEQ40" s="56"/>
      <c r="AER40" s="56"/>
      <c r="AES40" s="56"/>
      <c r="AET40" s="56"/>
      <c r="AEU40" s="56"/>
      <c r="AEV40" s="56"/>
      <c r="AEW40" s="56"/>
      <c r="AEX40" s="56"/>
      <c r="AEY40" s="56"/>
      <c r="AEZ40" s="56"/>
      <c r="AFA40" s="56"/>
      <c r="AFB40" s="56"/>
      <c r="AFC40" s="56"/>
      <c r="AFD40" s="56"/>
      <c r="AFE40" s="56"/>
      <c r="AFF40" s="56"/>
      <c r="AFG40" s="56"/>
      <c r="AFH40" s="56"/>
      <c r="AFI40" s="56"/>
      <c r="AFJ40" s="56"/>
      <c r="AFK40" s="56"/>
      <c r="AFL40" s="56"/>
      <c r="AFM40" s="56"/>
      <c r="AFN40" s="56"/>
      <c r="AFO40" s="56"/>
      <c r="AFP40" s="56"/>
      <c r="AFQ40" s="56"/>
      <c r="AFR40" s="56"/>
      <c r="AFS40" s="56"/>
      <c r="AFT40" s="56"/>
      <c r="AFU40" s="56"/>
      <c r="AFV40" s="56"/>
      <c r="AFW40" s="56"/>
      <c r="AFX40" s="56"/>
      <c r="AFY40" s="56"/>
      <c r="AFZ40" s="56"/>
      <c r="AGA40" s="56"/>
      <c r="AGB40" s="56"/>
      <c r="AGC40" s="56"/>
      <c r="AGD40" s="56"/>
      <c r="AGE40" s="56"/>
      <c r="AGF40" s="56"/>
      <c r="AGG40" s="56"/>
      <c r="AGH40" s="56"/>
      <c r="AGI40" s="56"/>
      <c r="AGJ40" s="56"/>
      <c r="AGK40" s="56"/>
      <c r="AGL40" s="56"/>
      <c r="AGM40" s="56"/>
      <c r="AGN40" s="56"/>
      <c r="AGO40" s="56"/>
      <c r="AGP40" s="56"/>
      <c r="AGQ40" s="56"/>
      <c r="AGR40" s="56"/>
      <c r="AGS40" s="56"/>
      <c r="AGT40" s="56"/>
      <c r="AGU40" s="56"/>
      <c r="AGV40" s="56"/>
      <c r="AGW40" s="56"/>
      <c r="AGX40" s="56"/>
      <c r="AGY40" s="56"/>
      <c r="AGZ40" s="56"/>
      <c r="AHA40" s="56"/>
      <c r="AHB40" s="56"/>
      <c r="AHC40" s="56"/>
      <c r="AHD40" s="56"/>
      <c r="AHE40" s="56"/>
      <c r="AHF40" s="56"/>
      <c r="AHG40" s="56"/>
      <c r="AHH40" s="56"/>
      <c r="AHI40" s="56"/>
      <c r="AHJ40" s="56"/>
      <c r="AHK40" s="56"/>
      <c r="AHL40" s="56"/>
      <c r="AHM40" s="56"/>
      <c r="AHN40" s="56"/>
      <c r="AHO40" s="56"/>
      <c r="AHP40" s="56"/>
      <c r="AHQ40" s="56"/>
      <c r="AHR40" s="56"/>
      <c r="AHS40" s="56"/>
      <c r="AHT40" s="56"/>
      <c r="AHU40" s="56"/>
      <c r="AHV40" s="56"/>
      <c r="AHW40" s="56"/>
      <c r="AHX40" s="56"/>
      <c r="AHY40" s="56"/>
      <c r="AHZ40" s="56"/>
      <c r="AIA40" s="56"/>
      <c r="AIB40" s="56"/>
      <c r="AIC40" s="56"/>
      <c r="AID40" s="56"/>
      <c r="AIE40" s="56"/>
      <c r="AIF40" s="56"/>
      <c r="AIG40" s="56"/>
      <c r="AIH40" s="56"/>
      <c r="AII40" s="56"/>
      <c r="AIJ40" s="56"/>
      <c r="AIK40" s="56"/>
      <c r="AIL40" s="56"/>
      <c r="AIM40" s="56"/>
      <c r="AIN40" s="56"/>
      <c r="AIO40" s="56"/>
      <c r="AIP40" s="56"/>
      <c r="AIQ40" s="56"/>
      <c r="AIR40" s="56"/>
      <c r="AIS40" s="56"/>
      <c r="AIT40" s="56"/>
      <c r="AIU40" s="56"/>
      <c r="AIV40" s="56"/>
      <c r="AIW40" s="56"/>
      <c r="AIX40" s="56"/>
      <c r="AIY40" s="56"/>
      <c r="AIZ40" s="56"/>
      <c r="AJA40" s="56"/>
      <c r="AJB40" s="56"/>
      <c r="AJC40" s="56"/>
      <c r="AJD40" s="56"/>
      <c r="AJE40" s="56"/>
      <c r="AJF40" s="56"/>
      <c r="AJG40" s="56"/>
      <c r="AJH40" s="56"/>
      <c r="AJI40" s="56"/>
      <c r="AJJ40" s="56"/>
      <c r="AJK40" s="56"/>
      <c r="AJL40" s="56"/>
      <c r="AJM40" s="56"/>
      <c r="AJN40" s="56"/>
      <c r="AJO40" s="56"/>
      <c r="AJP40" s="56"/>
      <c r="AJQ40" s="56"/>
      <c r="AJR40" s="56"/>
      <c r="AJS40" s="56"/>
      <c r="AJT40" s="56"/>
      <c r="AJU40" s="56"/>
      <c r="AJV40" s="56"/>
      <c r="AJW40" s="56"/>
      <c r="AJX40" s="56"/>
      <c r="AJY40" s="56"/>
      <c r="AJZ40" s="56"/>
      <c r="AKA40" s="56"/>
      <c r="AKB40" s="56"/>
      <c r="AKC40" s="56"/>
      <c r="AKD40" s="56"/>
      <c r="AKE40" s="56"/>
      <c r="AKF40" s="56"/>
      <c r="AKG40" s="56"/>
      <c r="AKH40" s="56"/>
      <c r="AKI40" s="56"/>
      <c r="AKJ40" s="56"/>
      <c r="AKK40" s="56"/>
      <c r="AKL40" s="56"/>
      <c r="AKM40" s="56"/>
      <c r="AKN40" s="56"/>
      <c r="AKO40" s="56"/>
      <c r="AKP40" s="56"/>
      <c r="AKQ40" s="56"/>
      <c r="AKR40" s="56"/>
      <c r="AKS40" s="56"/>
      <c r="AKT40" s="56"/>
      <c r="AKU40" s="56"/>
      <c r="AKV40" s="56"/>
      <c r="AKW40" s="56"/>
      <c r="AKX40" s="56"/>
      <c r="AKY40" s="56"/>
      <c r="AKZ40" s="56"/>
      <c r="ALA40" s="56"/>
      <c r="ALB40" s="56"/>
      <c r="ALC40" s="56"/>
      <c r="ALD40" s="56"/>
      <c r="ALE40" s="56"/>
      <c r="ALF40" s="56"/>
      <c r="ALG40" s="56"/>
      <c r="ALH40" s="56"/>
      <c r="ALI40" s="56"/>
      <c r="ALJ40" s="56"/>
      <c r="ALK40" s="56"/>
      <c r="ALL40" s="56"/>
      <c r="ALM40" s="56"/>
      <c r="ALN40" s="56"/>
      <c r="ALO40" s="56"/>
      <c r="ALP40" s="56"/>
      <c r="ALQ40" s="56"/>
      <c r="ALR40" s="56"/>
      <c r="ALS40" s="56"/>
      <c r="ALT40" s="56"/>
      <c r="ALU40" s="56"/>
      <c r="ALV40" s="56"/>
      <c r="ALW40" s="56"/>
      <c r="ALX40" s="56"/>
      <c r="ALY40" s="56"/>
      <c r="ALZ40" s="56"/>
      <c r="AMA40" s="56"/>
      <c r="AMB40" s="56"/>
      <c r="AMC40" s="56"/>
      <c r="AMD40" s="56"/>
      <c r="AME40" s="56"/>
      <c r="AMF40" s="56"/>
      <c r="AMG40" s="56"/>
      <c r="AMH40" s="56"/>
      <c r="AMI40" s="56"/>
      <c r="AMJ40" s="56"/>
      <c r="AMK40" s="56"/>
      <c r="AML40" s="56"/>
      <c r="AMM40" s="56"/>
      <c r="AMN40" s="56"/>
      <c r="AMO40" s="56"/>
      <c r="AMP40" s="56"/>
      <c r="AMQ40" s="56"/>
      <c r="AMR40" s="56"/>
      <c r="AMS40" s="56"/>
      <c r="AMT40" s="56"/>
      <c r="AMU40" s="56"/>
      <c r="AMV40" s="56"/>
      <c r="AMW40" s="56"/>
      <c r="AMX40" s="56"/>
      <c r="AMY40" s="56"/>
      <c r="AMZ40" s="56"/>
      <c r="ANA40" s="56"/>
      <c r="ANB40" s="56"/>
      <c r="ANC40" s="56"/>
      <c r="AND40" s="56"/>
      <c r="ANE40" s="56"/>
      <c r="ANF40" s="56"/>
      <c r="ANG40" s="56"/>
      <c r="ANH40" s="56"/>
      <c r="ANI40" s="56"/>
      <c r="ANJ40" s="56"/>
      <c r="ANK40" s="56"/>
      <c r="ANL40" s="56"/>
      <c r="ANM40" s="56"/>
      <c r="ANN40" s="56"/>
      <c r="ANO40" s="56"/>
      <c r="ANP40" s="56"/>
      <c r="ANQ40" s="56"/>
      <c r="ANR40" s="56"/>
      <c r="ANS40" s="56"/>
      <c r="ANT40" s="56"/>
      <c r="ANU40" s="56"/>
      <c r="ANV40" s="56"/>
      <c r="ANW40" s="56"/>
      <c r="ANX40" s="56"/>
      <c r="ANY40" s="56"/>
      <c r="ANZ40" s="56"/>
      <c r="AOA40" s="56"/>
      <c r="AOB40" s="56"/>
      <c r="AOC40" s="56"/>
      <c r="AOD40" s="56"/>
      <c r="AOE40" s="56"/>
      <c r="AOF40" s="56"/>
      <c r="AOG40" s="56"/>
      <c r="AOH40" s="56"/>
      <c r="AOI40" s="56"/>
      <c r="AOJ40" s="56"/>
      <c r="AOK40" s="56"/>
      <c r="AOL40" s="56"/>
      <c r="AOM40" s="56"/>
      <c r="AON40" s="56"/>
      <c r="AOO40" s="56"/>
      <c r="AOP40" s="56"/>
      <c r="AOQ40" s="56"/>
      <c r="AOR40" s="56"/>
      <c r="AOS40" s="56"/>
      <c r="AOT40" s="56"/>
      <c r="AOU40" s="56"/>
      <c r="AOV40" s="56"/>
      <c r="AOW40" s="56"/>
      <c r="AOX40" s="56"/>
      <c r="AOY40" s="56"/>
      <c r="AOZ40" s="56"/>
      <c r="APA40" s="56"/>
      <c r="APB40" s="56"/>
      <c r="APC40" s="56"/>
      <c r="APD40" s="56"/>
      <c r="APE40" s="56"/>
      <c r="APF40" s="56"/>
      <c r="APG40" s="56"/>
      <c r="APH40" s="56"/>
      <c r="API40" s="56"/>
      <c r="APJ40" s="56"/>
      <c r="APK40" s="56"/>
      <c r="APL40" s="56"/>
      <c r="APM40" s="56"/>
      <c r="APN40" s="56"/>
      <c r="APO40" s="56"/>
      <c r="APP40" s="56"/>
      <c r="APQ40" s="56"/>
      <c r="APR40" s="56"/>
      <c r="APS40" s="56"/>
      <c r="APT40" s="56"/>
      <c r="APU40" s="56"/>
      <c r="APV40" s="56"/>
      <c r="APW40" s="56"/>
      <c r="APX40" s="56"/>
      <c r="APY40" s="56"/>
      <c r="APZ40" s="56"/>
      <c r="AQA40" s="56"/>
      <c r="AQB40" s="56"/>
      <c r="AQC40" s="56"/>
      <c r="AQD40" s="56"/>
      <c r="AQE40" s="56"/>
      <c r="AQF40" s="56"/>
      <c r="AQG40" s="56"/>
      <c r="AQH40" s="56"/>
      <c r="AQI40" s="56"/>
      <c r="AQJ40" s="56"/>
      <c r="AQK40" s="56"/>
      <c r="AQL40" s="56"/>
      <c r="AQM40" s="56"/>
      <c r="AQN40" s="56"/>
      <c r="AQO40" s="56"/>
      <c r="AQP40" s="56"/>
      <c r="AQQ40" s="56"/>
      <c r="AQR40" s="56"/>
      <c r="AQS40" s="56"/>
      <c r="AQT40" s="56"/>
      <c r="AQU40" s="56"/>
      <c r="AQV40" s="56"/>
      <c r="AQW40" s="56"/>
      <c r="AQX40" s="56"/>
      <c r="AQY40" s="56"/>
      <c r="AQZ40" s="56"/>
      <c r="ARA40" s="56"/>
      <c r="ARB40" s="56"/>
      <c r="ARC40" s="56"/>
      <c r="ARD40" s="56"/>
      <c r="ARE40" s="56"/>
      <c r="ARF40" s="56"/>
      <c r="ARG40" s="56"/>
      <c r="ARH40" s="56"/>
      <c r="ARI40" s="56"/>
      <c r="ARJ40" s="56"/>
      <c r="ARK40" s="56"/>
      <c r="ARL40" s="56"/>
      <c r="ARM40" s="56"/>
      <c r="ARN40" s="56"/>
      <c r="ARO40" s="56"/>
      <c r="ARP40" s="56"/>
      <c r="ARQ40" s="56"/>
      <c r="ARR40" s="56"/>
      <c r="ARS40" s="56"/>
      <c r="ART40" s="56"/>
      <c r="ARU40" s="56"/>
      <c r="ARV40" s="56"/>
      <c r="ARW40" s="56"/>
      <c r="ARX40" s="56"/>
      <c r="ARY40" s="56"/>
      <c r="ARZ40" s="56"/>
      <c r="ASA40" s="56"/>
      <c r="ASB40" s="56"/>
      <c r="ASC40" s="56"/>
      <c r="ASD40" s="56"/>
      <c r="ASE40" s="56"/>
      <c r="ASF40" s="56"/>
      <c r="ASG40" s="56"/>
      <c r="ASH40" s="56"/>
      <c r="ASI40" s="56"/>
      <c r="ASJ40" s="56"/>
      <c r="ASK40" s="56"/>
      <c r="ASL40" s="56"/>
      <c r="ASM40" s="56"/>
      <c r="ASN40" s="56"/>
      <c r="ASO40" s="56"/>
      <c r="ASP40" s="56"/>
      <c r="ASQ40" s="56"/>
      <c r="ASR40" s="56"/>
      <c r="ASS40" s="56"/>
      <c r="AST40" s="56"/>
      <c r="ASU40" s="56"/>
      <c r="ASV40" s="56"/>
      <c r="ASW40" s="56"/>
      <c r="ASX40" s="56"/>
      <c r="ASY40" s="56"/>
      <c r="ASZ40" s="56"/>
      <c r="ATA40" s="56"/>
      <c r="ATB40" s="56"/>
      <c r="ATC40" s="56"/>
      <c r="ATD40" s="56"/>
      <c r="ATE40" s="56"/>
      <c r="ATF40" s="56"/>
      <c r="ATG40" s="56"/>
      <c r="ATH40" s="56"/>
      <c r="ATI40" s="56"/>
      <c r="ATJ40" s="56"/>
      <c r="ATK40" s="56"/>
      <c r="ATL40" s="56"/>
      <c r="ATM40" s="56"/>
      <c r="ATN40" s="56"/>
      <c r="ATO40" s="56"/>
      <c r="ATP40" s="56"/>
      <c r="ATQ40" s="56"/>
      <c r="ATR40" s="56"/>
      <c r="ATS40" s="56"/>
      <c r="ATT40" s="56"/>
      <c r="ATU40" s="56"/>
      <c r="ATV40" s="56"/>
      <c r="ATW40" s="56"/>
      <c r="ATX40" s="56"/>
      <c r="ATY40" s="56"/>
      <c r="ATZ40" s="56"/>
      <c r="AUA40" s="56"/>
      <c r="AUB40" s="56"/>
      <c r="AUC40" s="56"/>
      <c r="AUD40" s="56"/>
      <c r="AUE40" s="56"/>
      <c r="AUF40" s="56"/>
      <c r="AUG40" s="56"/>
      <c r="AUH40" s="56"/>
      <c r="AUI40" s="56"/>
      <c r="AUJ40" s="56"/>
      <c r="AUK40" s="56"/>
      <c r="AUL40" s="56"/>
      <c r="AUM40" s="56"/>
      <c r="AUN40" s="56"/>
      <c r="AUO40" s="56"/>
      <c r="AUP40" s="56"/>
      <c r="AUQ40" s="56"/>
      <c r="AUR40" s="56"/>
      <c r="AUS40" s="56"/>
      <c r="AUT40" s="56"/>
      <c r="AUU40" s="56"/>
      <c r="AUV40" s="56"/>
      <c r="AUW40" s="56"/>
      <c r="AUX40" s="56"/>
      <c r="AUY40" s="56"/>
      <c r="AUZ40" s="56"/>
      <c r="AVA40" s="56"/>
      <c r="AVB40" s="56"/>
      <c r="AVC40" s="56"/>
      <c r="AVD40" s="56"/>
      <c r="AVE40" s="56"/>
      <c r="AVF40" s="56"/>
      <c r="AVG40" s="56"/>
      <c r="AVH40" s="56"/>
      <c r="AVI40" s="56"/>
      <c r="AVJ40" s="56"/>
      <c r="AVK40" s="56"/>
      <c r="AVL40" s="56"/>
      <c r="AVM40" s="56"/>
      <c r="AVN40" s="56"/>
      <c r="AVO40" s="56"/>
      <c r="AVP40" s="56"/>
      <c r="AVQ40" s="56"/>
      <c r="AVR40" s="56"/>
      <c r="AVS40" s="56"/>
      <c r="AVT40" s="56"/>
      <c r="AVU40" s="56"/>
      <c r="AVV40" s="56"/>
      <c r="AVW40" s="56"/>
      <c r="AVX40" s="56"/>
      <c r="AVY40" s="56"/>
      <c r="AVZ40" s="56"/>
      <c r="AWA40" s="56"/>
      <c r="AWB40" s="56"/>
      <c r="AWC40" s="56"/>
      <c r="AWD40" s="56"/>
      <c r="AWE40" s="56"/>
      <c r="AWF40" s="56"/>
      <c r="AWG40" s="56"/>
      <c r="AWH40" s="56"/>
      <c r="AWI40" s="56"/>
      <c r="AWJ40" s="56"/>
      <c r="AWK40" s="56"/>
      <c r="AWL40" s="56"/>
      <c r="AWM40" s="56"/>
      <c r="AWN40" s="56"/>
      <c r="AWO40" s="56"/>
      <c r="AWP40" s="56"/>
      <c r="AWQ40" s="56"/>
      <c r="AWR40" s="56"/>
      <c r="AWS40" s="56"/>
      <c r="AWT40" s="56"/>
      <c r="AWU40" s="56"/>
      <c r="AWV40" s="56"/>
      <c r="AWW40" s="56"/>
      <c r="AWX40" s="56"/>
      <c r="AWY40" s="56"/>
      <c r="AWZ40" s="56"/>
      <c r="AXA40" s="56"/>
      <c r="AXB40" s="56"/>
      <c r="AXC40" s="56"/>
      <c r="AXD40" s="56"/>
      <c r="AXE40" s="56"/>
      <c r="AXF40" s="56"/>
      <c r="AXG40" s="56"/>
      <c r="AXH40" s="56"/>
      <c r="AXI40" s="56"/>
      <c r="AXJ40" s="56"/>
      <c r="AXK40" s="56"/>
      <c r="AXL40" s="56"/>
      <c r="AXM40" s="56"/>
      <c r="AXN40" s="56"/>
      <c r="AXO40" s="56"/>
      <c r="AXP40" s="56"/>
      <c r="AXQ40" s="56"/>
      <c r="AXR40" s="56"/>
      <c r="AXS40" s="56"/>
      <c r="AXT40" s="56"/>
      <c r="AXU40" s="56"/>
      <c r="AXV40" s="56"/>
      <c r="AXW40" s="56"/>
      <c r="AXX40" s="56"/>
      <c r="AXY40" s="56"/>
      <c r="AXZ40" s="56"/>
      <c r="AYA40" s="56"/>
      <c r="AYB40" s="56"/>
      <c r="AYC40" s="56"/>
      <c r="AYD40" s="56"/>
      <c r="AYE40" s="56"/>
      <c r="AYF40" s="56"/>
      <c r="AYG40" s="56"/>
      <c r="AYH40" s="56"/>
      <c r="AYI40" s="56"/>
      <c r="AYJ40" s="56"/>
      <c r="AYK40" s="56"/>
      <c r="AYL40" s="56"/>
      <c r="AYM40" s="56"/>
      <c r="AYN40" s="56"/>
      <c r="AYO40" s="56"/>
      <c r="AYP40" s="56"/>
      <c r="AYQ40" s="56"/>
      <c r="AYR40" s="56"/>
      <c r="AYS40" s="56"/>
      <c r="AYT40" s="56"/>
      <c r="AYU40" s="56"/>
      <c r="AYV40" s="56"/>
      <c r="AYW40" s="56"/>
      <c r="AYX40" s="56"/>
      <c r="AYY40" s="56"/>
      <c r="AYZ40" s="56"/>
      <c r="AZA40" s="56"/>
      <c r="AZB40" s="56"/>
      <c r="AZC40" s="56"/>
      <c r="AZD40" s="56"/>
      <c r="AZE40" s="56"/>
      <c r="AZF40" s="56"/>
      <c r="AZG40" s="56"/>
      <c r="AZH40" s="56"/>
      <c r="AZI40" s="56"/>
      <c r="AZJ40" s="56"/>
      <c r="AZK40" s="56"/>
      <c r="AZL40" s="56"/>
      <c r="AZM40" s="56"/>
      <c r="AZN40" s="56"/>
      <c r="AZO40" s="56"/>
      <c r="AZP40" s="56"/>
      <c r="AZQ40" s="56"/>
      <c r="AZR40" s="56"/>
      <c r="AZS40" s="56"/>
      <c r="AZT40" s="56"/>
      <c r="AZU40" s="56"/>
      <c r="AZV40" s="56"/>
      <c r="AZW40" s="56"/>
      <c r="AZX40" s="56"/>
      <c r="AZY40" s="56"/>
      <c r="AZZ40" s="56"/>
      <c r="BAA40" s="56"/>
      <c r="BAB40" s="56"/>
      <c r="BAC40" s="56"/>
      <c r="BAD40" s="56"/>
      <c r="BAE40" s="56"/>
      <c r="BAF40" s="56"/>
      <c r="BAG40" s="56"/>
      <c r="BAH40" s="56"/>
      <c r="BAI40" s="56"/>
      <c r="BAJ40" s="56"/>
      <c r="BAK40" s="56"/>
      <c r="BAL40" s="56"/>
      <c r="BAM40" s="56"/>
      <c r="BAN40" s="56"/>
      <c r="BAO40" s="56"/>
      <c r="BAP40" s="56"/>
      <c r="BAQ40" s="56"/>
      <c r="BAR40" s="56"/>
      <c r="BAS40" s="56"/>
      <c r="BAT40" s="56"/>
      <c r="BAU40" s="56"/>
      <c r="BAV40" s="56"/>
      <c r="BAW40" s="56"/>
      <c r="BAX40" s="56"/>
      <c r="BAY40" s="56"/>
      <c r="BAZ40" s="56"/>
      <c r="BBA40" s="56"/>
      <c r="BBB40" s="56"/>
      <c r="BBC40" s="56"/>
      <c r="BBD40" s="56"/>
      <c r="BBE40" s="56"/>
      <c r="BBF40" s="56"/>
      <c r="BBG40" s="56"/>
      <c r="BBH40" s="56"/>
      <c r="BBI40" s="56"/>
      <c r="BBJ40" s="56"/>
      <c r="BBK40" s="56"/>
      <c r="BBL40" s="56"/>
      <c r="BBM40" s="56"/>
      <c r="BBN40" s="56"/>
      <c r="BBO40" s="56"/>
      <c r="BBP40" s="56"/>
      <c r="BBQ40" s="56"/>
      <c r="BBR40" s="56"/>
      <c r="BBS40" s="56"/>
      <c r="BBT40" s="56"/>
      <c r="BBU40" s="56"/>
      <c r="BBV40" s="56"/>
      <c r="BBW40" s="56"/>
      <c r="BBX40" s="56"/>
      <c r="BBY40" s="56"/>
      <c r="BBZ40" s="56"/>
      <c r="BCA40" s="56"/>
      <c r="BCB40" s="56"/>
      <c r="BCC40" s="56"/>
      <c r="BCD40" s="56"/>
      <c r="BCE40" s="56"/>
      <c r="BCF40" s="56"/>
      <c r="BCG40" s="56"/>
      <c r="BCH40" s="56"/>
      <c r="BCI40" s="56"/>
      <c r="BCJ40" s="56"/>
      <c r="BCK40" s="56"/>
      <c r="BCL40" s="56"/>
      <c r="BCM40" s="56"/>
      <c r="BCN40" s="56"/>
      <c r="BCO40" s="56"/>
      <c r="BCP40" s="56"/>
      <c r="BCQ40" s="56"/>
      <c r="BCR40" s="56"/>
      <c r="BCS40" s="56"/>
      <c r="BCT40" s="56"/>
      <c r="BCU40" s="56"/>
      <c r="BCV40" s="56"/>
      <c r="BCW40" s="56"/>
      <c r="BCX40" s="56"/>
      <c r="BCY40" s="56"/>
      <c r="BCZ40" s="56"/>
      <c r="BDA40" s="56"/>
      <c r="BDB40" s="56"/>
      <c r="BDC40" s="56"/>
      <c r="BDD40" s="56"/>
      <c r="BDE40" s="56"/>
      <c r="BDF40" s="56"/>
      <c r="BDG40" s="56"/>
      <c r="BDH40" s="56"/>
      <c r="BDI40" s="56"/>
      <c r="BDJ40" s="56"/>
      <c r="BDK40" s="56"/>
      <c r="BDL40" s="56"/>
      <c r="BDM40" s="56"/>
      <c r="BDN40" s="56"/>
      <c r="BDO40" s="56"/>
      <c r="BDP40" s="56"/>
      <c r="BDQ40" s="56"/>
      <c r="BDR40" s="56"/>
      <c r="BDS40" s="56"/>
      <c r="BDT40" s="56"/>
      <c r="BDU40" s="56"/>
      <c r="BDV40" s="56"/>
      <c r="BDW40" s="56"/>
      <c r="BDX40" s="56"/>
      <c r="BDY40" s="56"/>
      <c r="BDZ40" s="56"/>
      <c r="BEA40" s="56"/>
      <c r="BEB40" s="56"/>
      <c r="BEC40" s="56"/>
      <c r="BED40" s="56"/>
      <c r="BEE40" s="56"/>
      <c r="BEF40" s="56"/>
      <c r="BEG40" s="56"/>
      <c r="BEH40" s="56"/>
      <c r="BEI40" s="56"/>
      <c r="BEJ40" s="56"/>
      <c r="BEK40" s="56"/>
      <c r="BEL40" s="56"/>
      <c r="BEM40" s="56"/>
      <c r="BEN40" s="56"/>
      <c r="BEO40" s="56"/>
      <c r="BEP40" s="56"/>
      <c r="BEQ40" s="56"/>
      <c r="BER40" s="56"/>
      <c r="BES40" s="56"/>
      <c r="BET40" s="56"/>
      <c r="BEU40" s="56"/>
      <c r="BEV40" s="56"/>
      <c r="BEW40" s="56"/>
      <c r="BEX40" s="56"/>
      <c r="BEY40" s="56"/>
      <c r="BEZ40" s="56"/>
      <c r="BFA40" s="56"/>
      <c r="BFB40" s="56"/>
      <c r="BFC40" s="56"/>
      <c r="BFD40" s="56"/>
      <c r="BFE40" s="56"/>
      <c r="BFF40" s="56"/>
      <c r="BFG40" s="56"/>
      <c r="BFH40" s="56"/>
      <c r="BFI40" s="56"/>
      <c r="BFJ40" s="56"/>
      <c r="BFK40" s="56"/>
      <c r="BFL40" s="56"/>
      <c r="BFM40" s="56"/>
      <c r="BFN40" s="56"/>
      <c r="BFO40" s="56"/>
      <c r="BFP40" s="56"/>
      <c r="BFQ40" s="56"/>
      <c r="BFR40" s="56"/>
      <c r="BFS40" s="56"/>
      <c r="BFT40" s="56"/>
      <c r="BFU40" s="56"/>
      <c r="BFV40" s="56"/>
      <c r="BFW40" s="56"/>
      <c r="BFX40" s="56"/>
      <c r="BFY40" s="56"/>
      <c r="BFZ40" s="56"/>
      <c r="BGA40" s="56"/>
      <c r="BGB40" s="56"/>
      <c r="BGC40" s="56"/>
      <c r="BGD40" s="56"/>
      <c r="BGE40" s="56"/>
      <c r="BGF40" s="56"/>
      <c r="BGG40" s="56"/>
      <c r="BGH40" s="56"/>
      <c r="BGI40" s="56"/>
      <c r="BGJ40" s="56"/>
      <c r="BGK40" s="56"/>
      <c r="BGL40" s="56"/>
      <c r="BGM40" s="56"/>
      <c r="BGN40" s="56"/>
      <c r="BGO40" s="56"/>
      <c r="BGP40" s="56"/>
      <c r="BGQ40" s="56"/>
      <c r="BGR40" s="56"/>
      <c r="BGS40" s="56"/>
      <c r="BGT40" s="56"/>
      <c r="BGU40" s="56"/>
      <c r="BGV40" s="56"/>
      <c r="BGW40" s="56"/>
      <c r="BGX40" s="56"/>
      <c r="BGY40" s="56"/>
      <c r="BGZ40" s="56"/>
      <c r="BHA40" s="56"/>
      <c r="BHB40" s="56"/>
      <c r="BHC40" s="56"/>
      <c r="BHD40" s="56"/>
      <c r="BHE40" s="56"/>
      <c r="BHF40" s="56"/>
      <c r="BHG40" s="56"/>
      <c r="BHH40" s="56"/>
      <c r="BHI40" s="56"/>
      <c r="BHJ40" s="56"/>
      <c r="BHK40" s="56"/>
      <c r="BHL40" s="56"/>
      <c r="BHM40" s="56"/>
      <c r="BHN40" s="56"/>
      <c r="BHO40" s="56"/>
      <c r="BHP40" s="56"/>
      <c r="BHQ40" s="56"/>
      <c r="BHR40" s="56"/>
      <c r="BHS40" s="56"/>
      <c r="BHT40" s="56"/>
      <c r="BHU40" s="56"/>
      <c r="BHV40" s="56"/>
      <c r="BHW40" s="56"/>
      <c r="BHX40" s="56"/>
      <c r="BHY40" s="56"/>
      <c r="BHZ40" s="56"/>
      <c r="BIA40" s="56"/>
      <c r="BIB40" s="56"/>
      <c r="BIC40" s="56"/>
      <c r="BID40" s="56"/>
      <c r="BIE40" s="56"/>
      <c r="BIF40" s="56"/>
      <c r="BIG40" s="56"/>
      <c r="BIH40" s="56"/>
      <c r="BII40" s="56"/>
      <c r="BIJ40" s="56"/>
      <c r="BIK40" s="56"/>
      <c r="BIL40" s="56"/>
      <c r="BIM40" s="56"/>
      <c r="BIN40" s="56"/>
      <c r="BIO40" s="56"/>
      <c r="BIP40" s="56"/>
      <c r="BIQ40" s="56"/>
      <c r="BIR40" s="56"/>
      <c r="BIS40" s="56"/>
      <c r="BIT40" s="56"/>
      <c r="BIU40" s="56"/>
      <c r="BIV40" s="56"/>
      <c r="BIW40" s="56"/>
      <c r="BIX40" s="56"/>
      <c r="BIY40" s="56"/>
      <c r="BIZ40" s="56"/>
      <c r="BJA40" s="56"/>
      <c r="BJB40" s="56"/>
      <c r="BJC40" s="56"/>
      <c r="BJD40" s="56"/>
      <c r="BJE40" s="56"/>
      <c r="BJF40" s="56"/>
      <c r="BJG40" s="56"/>
      <c r="BJH40" s="56"/>
      <c r="BJI40" s="56"/>
      <c r="BJJ40" s="56"/>
      <c r="BJK40" s="56"/>
      <c r="BJL40" s="56"/>
      <c r="BJM40" s="56"/>
      <c r="BJN40" s="56"/>
      <c r="BJO40" s="56"/>
      <c r="BJP40" s="56"/>
      <c r="BJQ40" s="56"/>
      <c r="BJR40" s="56"/>
      <c r="BJS40" s="56"/>
      <c r="BJT40" s="56"/>
      <c r="BJU40" s="56"/>
      <c r="BJV40" s="56"/>
      <c r="BJW40" s="56"/>
      <c r="BJX40" s="56"/>
      <c r="BJY40" s="56"/>
      <c r="BJZ40" s="56"/>
      <c r="BKA40" s="56"/>
      <c r="BKB40" s="56"/>
      <c r="BKC40" s="56"/>
      <c r="BKD40" s="56"/>
      <c r="BKE40" s="56"/>
      <c r="BKF40" s="56"/>
      <c r="BKG40" s="56"/>
      <c r="BKH40" s="56"/>
      <c r="BKI40" s="56"/>
      <c r="BKJ40" s="56"/>
      <c r="BKK40" s="56"/>
      <c r="BKL40" s="56"/>
      <c r="BKM40" s="56"/>
      <c r="BKN40" s="56"/>
      <c r="BKO40" s="56"/>
      <c r="BKP40" s="56"/>
      <c r="BKQ40" s="56"/>
      <c r="BKR40" s="56"/>
      <c r="BKS40" s="56"/>
      <c r="BKT40" s="56"/>
      <c r="BKU40" s="56"/>
      <c r="BKV40" s="56"/>
      <c r="BKW40" s="56"/>
      <c r="BKX40" s="56"/>
      <c r="BKY40" s="56"/>
      <c r="BKZ40" s="56"/>
      <c r="BLA40" s="56"/>
      <c r="BLB40" s="56"/>
      <c r="BLC40" s="56"/>
      <c r="BLD40" s="56"/>
      <c r="BLE40" s="56"/>
      <c r="BLF40" s="56"/>
      <c r="BLG40" s="56"/>
      <c r="BLH40" s="56"/>
      <c r="BLI40" s="56"/>
      <c r="BLJ40" s="56"/>
      <c r="BLK40" s="56"/>
      <c r="BLL40" s="56"/>
      <c r="BLM40" s="56"/>
      <c r="BLN40" s="56"/>
      <c r="BLO40" s="56"/>
      <c r="BLP40" s="56"/>
      <c r="BLQ40" s="56"/>
      <c r="BLR40" s="56"/>
      <c r="BLS40" s="56"/>
      <c r="BLT40" s="56"/>
      <c r="BLU40" s="56"/>
      <c r="BLV40" s="56"/>
      <c r="BLW40" s="56"/>
      <c r="BLX40" s="56"/>
      <c r="BLY40" s="56"/>
      <c r="BLZ40" s="56"/>
      <c r="BMA40" s="56"/>
      <c r="BMB40" s="56"/>
      <c r="BMC40" s="56"/>
      <c r="BMD40" s="56"/>
      <c r="BME40" s="56"/>
      <c r="BMF40" s="56"/>
      <c r="BMG40" s="56"/>
      <c r="BMH40" s="56"/>
      <c r="BMI40" s="56"/>
      <c r="BMJ40" s="56"/>
      <c r="BMK40" s="56"/>
      <c r="BML40" s="56"/>
      <c r="BMM40" s="56"/>
      <c r="BMN40" s="56"/>
      <c r="BMO40" s="56"/>
      <c r="BMP40" s="56"/>
      <c r="BMQ40" s="56"/>
      <c r="BMR40" s="56"/>
      <c r="BMS40" s="56"/>
      <c r="BMT40" s="56"/>
      <c r="BMU40" s="56"/>
      <c r="BMV40" s="56"/>
      <c r="BMW40" s="56"/>
      <c r="BMX40" s="56"/>
      <c r="BMY40" s="56"/>
      <c r="BMZ40" s="56"/>
      <c r="BNA40" s="56"/>
      <c r="BNB40" s="56"/>
      <c r="BNC40" s="56"/>
      <c r="BND40" s="56"/>
      <c r="BNE40" s="56"/>
      <c r="BNF40" s="56"/>
      <c r="BNG40" s="56"/>
      <c r="BNH40" s="56"/>
      <c r="BNI40" s="56"/>
      <c r="BNJ40" s="56"/>
      <c r="BNK40" s="56"/>
      <c r="BNL40" s="56"/>
      <c r="BNM40" s="56"/>
      <c r="BNN40" s="56"/>
      <c r="BNO40" s="56"/>
      <c r="BNP40" s="56"/>
      <c r="BNQ40" s="56"/>
      <c r="BNR40" s="56"/>
      <c r="BNS40" s="56"/>
      <c r="BNT40" s="56"/>
      <c r="BNU40" s="56"/>
      <c r="BNV40" s="56"/>
      <c r="BNW40" s="56"/>
      <c r="BNX40" s="56"/>
      <c r="BNY40" s="56"/>
      <c r="BNZ40" s="56"/>
      <c r="BOA40" s="56"/>
      <c r="BOB40" s="56"/>
      <c r="BOC40" s="56"/>
      <c r="BOD40" s="56"/>
      <c r="BOE40" s="56"/>
      <c r="BOF40" s="56"/>
      <c r="BOG40" s="56"/>
      <c r="BOH40" s="56"/>
      <c r="BOI40" s="56"/>
      <c r="BOJ40" s="56"/>
      <c r="BOK40" s="56"/>
      <c r="BOL40" s="56"/>
      <c r="BOM40" s="56"/>
      <c r="BON40" s="56"/>
      <c r="BOO40" s="56"/>
      <c r="BOP40" s="56"/>
      <c r="BOQ40" s="56"/>
      <c r="BOR40" s="56"/>
      <c r="BOS40" s="56"/>
      <c r="BOT40" s="56"/>
      <c r="BOU40" s="56"/>
      <c r="BOV40" s="56"/>
      <c r="BOW40" s="56"/>
      <c r="BOX40" s="56"/>
      <c r="BOY40" s="56"/>
      <c r="BOZ40" s="56"/>
      <c r="BPA40" s="56"/>
      <c r="BPB40" s="56"/>
      <c r="BPC40" s="56"/>
      <c r="BPD40" s="56"/>
      <c r="BPE40" s="56"/>
      <c r="BPF40" s="56"/>
      <c r="BPG40" s="56"/>
      <c r="BPH40" s="56"/>
      <c r="BPI40" s="56"/>
      <c r="BPJ40" s="56"/>
      <c r="BPK40" s="56"/>
      <c r="BPL40" s="56"/>
      <c r="BPM40" s="56"/>
      <c r="BPN40" s="56"/>
      <c r="BPO40" s="56"/>
      <c r="BPP40" s="56"/>
      <c r="BPQ40" s="56"/>
      <c r="BPR40" s="56"/>
      <c r="BPS40" s="56"/>
      <c r="BPT40" s="56"/>
      <c r="BPU40" s="56"/>
      <c r="BPV40" s="56"/>
      <c r="BPW40" s="56"/>
      <c r="BPX40" s="56"/>
      <c r="BPY40" s="56"/>
      <c r="BPZ40" s="56"/>
      <c r="BQA40" s="56"/>
      <c r="BQB40" s="56"/>
      <c r="BQC40" s="56"/>
      <c r="BQD40" s="56"/>
      <c r="BQE40" s="56"/>
      <c r="BQF40" s="56"/>
      <c r="BQG40" s="56"/>
      <c r="BQH40" s="56"/>
      <c r="BQI40" s="56"/>
      <c r="BQJ40" s="56"/>
      <c r="BQK40" s="56"/>
      <c r="BQL40" s="56"/>
      <c r="BQM40" s="56"/>
      <c r="BQN40" s="56"/>
      <c r="BQO40" s="56"/>
      <c r="BQP40" s="56"/>
      <c r="BQQ40" s="56"/>
      <c r="BQR40" s="56"/>
      <c r="BQS40" s="56"/>
      <c r="BQT40" s="56"/>
      <c r="BQU40" s="56"/>
      <c r="BQV40" s="56"/>
      <c r="BQW40" s="56"/>
      <c r="BQX40" s="56"/>
      <c r="BQY40" s="56"/>
      <c r="BQZ40" s="56"/>
      <c r="BRA40" s="56"/>
      <c r="BRB40" s="56"/>
      <c r="BRC40" s="56"/>
      <c r="BRD40" s="56"/>
      <c r="BRE40" s="56"/>
      <c r="BRF40" s="56"/>
      <c r="BRG40" s="56"/>
      <c r="BRH40" s="56"/>
      <c r="BRI40" s="56"/>
      <c r="BRJ40" s="56"/>
      <c r="BRK40" s="56"/>
      <c r="BRL40" s="56"/>
      <c r="BRM40" s="56"/>
      <c r="BRN40" s="56"/>
      <c r="BRO40" s="56"/>
      <c r="BRP40" s="56"/>
      <c r="BRQ40" s="56"/>
      <c r="BRR40" s="56"/>
      <c r="BRS40" s="56"/>
      <c r="BRT40" s="56"/>
      <c r="BRU40" s="56"/>
      <c r="BRV40" s="56"/>
      <c r="BRW40" s="56"/>
      <c r="BRX40" s="56"/>
      <c r="BRY40" s="56"/>
      <c r="BRZ40" s="56"/>
      <c r="BSA40" s="56"/>
      <c r="BSB40" s="56"/>
      <c r="BSC40" s="56"/>
      <c r="BSD40" s="56"/>
      <c r="BSE40" s="56"/>
      <c r="BSF40" s="56"/>
      <c r="BSG40" s="56"/>
      <c r="BSH40" s="56"/>
      <c r="BSI40" s="56"/>
      <c r="BSJ40" s="56"/>
      <c r="BSK40" s="56"/>
      <c r="BSL40" s="56"/>
      <c r="BSM40" s="56"/>
      <c r="BSN40" s="56"/>
      <c r="BSO40" s="56"/>
      <c r="BSP40" s="56"/>
      <c r="BSQ40" s="56"/>
      <c r="BSR40" s="56"/>
      <c r="BSS40" s="56"/>
      <c r="BST40" s="56"/>
      <c r="BSU40" s="56"/>
      <c r="BSV40" s="56"/>
      <c r="BSW40" s="56"/>
      <c r="BSX40" s="56"/>
      <c r="BSY40" s="56"/>
      <c r="BSZ40" s="56"/>
      <c r="BTA40" s="56"/>
      <c r="BTB40" s="56"/>
      <c r="BTC40" s="56"/>
      <c r="BTD40" s="56"/>
      <c r="BTE40" s="56"/>
      <c r="BTF40" s="56"/>
      <c r="BTG40" s="56"/>
      <c r="BTH40" s="56"/>
      <c r="BTI40" s="56"/>
      <c r="BTJ40" s="56"/>
      <c r="BTK40" s="56"/>
      <c r="BTL40" s="56"/>
      <c r="BTM40" s="56"/>
      <c r="BTN40" s="56"/>
      <c r="BTO40" s="56"/>
      <c r="BTP40" s="56"/>
      <c r="BTQ40" s="56"/>
      <c r="BTR40" s="56"/>
      <c r="BTS40" s="56"/>
      <c r="BTT40" s="56"/>
      <c r="BTU40" s="56"/>
      <c r="BTV40" s="56"/>
      <c r="BTW40" s="56"/>
      <c r="BTX40" s="56"/>
      <c r="BTY40" s="56"/>
      <c r="BTZ40" s="56"/>
      <c r="BUA40" s="56"/>
      <c r="BUB40" s="56"/>
      <c r="BUC40" s="56"/>
      <c r="BUD40" s="56"/>
      <c r="BUE40" s="56"/>
      <c r="BUF40" s="56"/>
      <c r="BUG40" s="56"/>
      <c r="BUH40" s="56"/>
      <c r="BUI40" s="56"/>
      <c r="BUJ40" s="56"/>
      <c r="BUK40" s="56"/>
      <c r="BUL40" s="56"/>
      <c r="BUM40" s="56"/>
      <c r="BUN40" s="56"/>
      <c r="BUO40" s="56"/>
      <c r="BUP40" s="56"/>
      <c r="BUQ40" s="56"/>
      <c r="BUR40" s="56"/>
      <c r="BUS40" s="56"/>
      <c r="BUT40" s="56"/>
      <c r="BUU40" s="56"/>
      <c r="BUV40" s="56"/>
      <c r="BUW40" s="56"/>
      <c r="BUX40" s="56"/>
      <c r="BUY40" s="56"/>
      <c r="BUZ40" s="56"/>
      <c r="BVA40" s="56"/>
      <c r="BVB40" s="56"/>
      <c r="BVC40" s="56"/>
      <c r="BVD40" s="56"/>
      <c r="BVE40" s="56"/>
      <c r="BVF40" s="56"/>
      <c r="BVG40" s="56"/>
      <c r="BVH40" s="56"/>
      <c r="BVI40" s="56"/>
      <c r="BVJ40" s="56"/>
      <c r="BVK40" s="56"/>
      <c r="BVL40" s="56"/>
      <c r="BVM40" s="56"/>
      <c r="BVN40" s="56"/>
      <c r="BVO40" s="56"/>
      <c r="BVP40" s="56"/>
      <c r="BVQ40" s="56"/>
      <c r="BVR40" s="56"/>
      <c r="BVS40" s="56"/>
      <c r="BVT40" s="56"/>
      <c r="BVU40" s="56"/>
      <c r="BVV40" s="56"/>
      <c r="BVW40" s="56"/>
      <c r="BVX40" s="56"/>
      <c r="BVY40" s="56"/>
      <c r="BVZ40" s="56"/>
      <c r="BWA40" s="56"/>
      <c r="BWB40" s="56"/>
      <c r="BWC40" s="56"/>
      <c r="BWD40" s="56"/>
      <c r="BWE40" s="56"/>
      <c r="BWF40" s="56"/>
      <c r="BWG40" s="56"/>
      <c r="BWH40" s="56"/>
      <c r="BWI40" s="56"/>
      <c r="BWJ40" s="56"/>
      <c r="BWK40" s="56"/>
      <c r="BWL40" s="56"/>
      <c r="BWM40" s="56"/>
      <c r="BWN40" s="56"/>
      <c r="BWO40" s="56"/>
      <c r="BWP40" s="56"/>
      <c r="BWQ40" s="56"/>
      <c r="BWR40" s="56"/>
      <c r="BWS40" s="56"/>
      <c r="BWT40" s="56"/>
      <c r="BWU40" s="56"/>
      <c r="BWV40" s="56"/>
      <c r="BWW40" s="56"/>
      <c r="BWX40" s="56"/>
      <c r="BWY40" s="56"/>
      <c r="BWZ40" s="56"/>
      <c r="BXA40" s="56"/>
      <c r="BXB40" s="56"/>
      <c r="BXC40" s="56"/>
      <c r="BXD40" s="56"/>
      <c r="BXE40" s="56"/>
      <c r="BXF40" s="56"/>
      <c r="BXG40" s="56"/>
      <c r="BXH40" s="56"/>
      <c r="BXI40" s="56"/>
      <c r="BXJ40" s="56"/>
      <c r="BXK40" s="56"/>
      <c r="BXL40" s="56"/>
      <c r="BXM40" s="56"/>
      <c r="BXN40" s="56"/>
      <c r="BXO40" s="56"/>
      <c r="BXP40" s="56"/>
      <c r="BXQ40" s="56"/>
      <c r="BXR40" s="56"/>
      <c r="BXS40" s="56"/>
      <c r="BXT40" s="56"/>
      <c r="BXU40" s="56"/>
      <c r="BXV40" s="56"/>
      <c r="BXW40" s="56"/>
      <c r="BXX40" s="56"/>
      <c r="BXY40" s="56"/>
      <c r="BXZ40" s="56"/>
      <c r="BYA40" s="56"/>
      <c r="BYB40" s="56"/>
      <c r="BYC40" s="56"/>
      <c r="BYD40" s="56"/>
      <c r="BYE40" s="56"/>
      <c r="BYF40" s="56"/>
      <c r="BYG40" s="56"/>
      <c r="BYH40" s="56"/>
      <c r="BYI40" s="56"/>
      <c r="BYJ40" s="56"/>
      <c r="BYK40" s="56"/>
      <c r="BYL40" s="56"/>
      <c r="BYM40" s="56"/>
      <c r="BYN40" s="56"/>
      <c r="BYO40" s="56"/>
      <c r="BYP40" s="56"/>
      <c r="BYQ40" s="56"/>
      <c r="BYR40" s="56"/>
      <c r="BYS40" s="56"/>
      <c r="BYT40" s="56"/>
      <c r="BYU40" s="56"/>
      <c r="BYV40" s="56"/>
      <c r="BYW40" s="56"/>
      <c r="BYX40" s="56"/>
      <c r="BYY40" s="56"/>
      <c r="BYZ40" s="56"/>
      <c r="BZA40" s="56"/>
      <c r="BZB40" s="56"/>
      <c r="BZC40" s="56"/>
      <c r="BZD40" s="56"/>
      <c r="BZE40" s="56"/>
      <c r="BZF40" s="56"/>
      <c r="BZG40" s="56"/>
      <c r="BZH40" s="56"/>
      <c r="BZI40" s="56"/>
      <c r="BZJ40" s="56"/>
      <c r="BZK40" s="56"/>
      <c r="BZL40" s="56"/>
      <c r="BZM40" s="56"/>
      <c r="BZN40" s="56"/>
      <c r="BZO40" s="56"/>
      <c r="BZP40" s="56"/>
      <c r="BZQ40" s="56"/>
      <c r="BZR40" s="56"/>
      <c r="BZS40" s="56"/>
      <c r="BZT40" s="56"/>
      <c r="BZU40" s="56"/>
      <c r="BZV40" s="56"/>
      <c r="BZW40" s="56"/>
      <c r="BZX40" s="56"/>
      <c r="BZY40" s="56"/>
      <c r="BZZ40" s="56"/>
      <c r="CAA40" s="56"/>
      <c r="CAB40" s="56"/>
      <c r="CAC40" s="56"/>
      <c r="CAD40" s="56"/>
      <c r="CAE40" s="56"/>
      <c r="CAF40" s="56"/>
      <c r="CAG40" s="56"/>
      <c r="CAH40" s="56"/>
      <c r="CAI40" s="56"/>
      <c r="CAJ40" s="56"/>
      <c r="CAK40" s="56"/>
      <c r="CAL40" s="56"/>
      <c r="CAM40" s="56"/>
      <c r="CAN40" s="56"/>
      <c r="CAO40" s="56"/>
      <c r="CAP40" s="56"/>
      <c r="CAQ40" s="56"/>
      <c r="CAR40" s="56"/>
      <c r="CAS40" s="56"/>
      <c r="CAT40" s="56"/>
      <c r="CAU40" s="56"/>
      <c r="CAV40" s="56"/>
      <c r="CAW40" s="56"/>
      <c r="CAX40" s="56"/>
      <c r="CAY40" s="56"/>
      <c r="CAZ40" s="56"/>
      <c r="CBA40" s="56"/>
      <c r="CBB40" s="56"/>
      <c r="CBC40" s="56"/>
      <c r="CBD40" s="56"/>
      <c r="CBE40" s="56"/>
      <c r="CBF40" s="56"/>
      <c r="CBG40" s="56"/>
      <c r="CBH40" s="56"/>
      <c r="CBI40" s="56"/>
      <c r="CBJ40" s="56"/>
      <c r="CBK40" s="56"/>
      <c r="CBL40" s="56"/>
      <c r="CBM40" s="56"/>
      <c r="CBN40" s="56"/>
      <c r="CBO40" s="56"/>
      <c r="CBP40" s="56"/>
      <c r="CBQ40" s="56"/>
      <c r="CBR40" s="56"/>
      <c r="CBS40" s="56"/>
      <c r="CBT40" s="56"/>
      <c r="CBU40" s="56"/>
      <c r="CBV40" s="56"/>
      <c r="CBW40" s="56"/>
      <c r="CBX40" s="56"/>
      <c r="CBY40" s="56"/>
      <c r="CBZ40" s="56"/>
      <c r="CCA40" s="56"/>
      <c r="CCB40" s="56"/>
      <c r="CCC40" s="56"/>
      <c r="CCD40" s="56"/>
      <c r="CCE40" s="56"/>
      <c r="CCF40" s="56"/>
      <c r="CCG40" s="56"/>
      <c r="CCH40" s="56"/>
      <c r="CCI40" s="56"/>
      <c r="CCJ40" s="56"/>
      <c r="CCK40" s="56"/>
      <c r="CCL40" s="56"/>
      <c r="CCM40" s="56"/>
      <c r="CCN40" s="56"/>
      <c r="CCO40" s="56"/>
      <c r="CCP40" s="56"/>
      <c r="CCQ40" s="56"/>
      <c r="CCR40" s="56"/>
      <c r="CCS40" s="56"/>
      <c r="CCT40" s="56"/>
      <c r="CCU40" s="56"/>
      <c r="CCV40" s="56"/>
      <c r="CCW40" s="56"/>
      <c r="CCX40" s="56"/>
      <c r="CCY40" s="56"/>
      <c r="CCZ40" s="56"/>
      <c r="CDA40" s="56"/>
      <c r="CDB40" s="56"/>
      <c r="CDC40" s="56"/>
      <c r="CDD40" s="56"/>
      <c r="CDE40" s="56"/>
      <c r="CDF40" s="56"/>
      <c r="CDG40" s="56"/>
      <c r="CDH40" s="56"/>
      <c r="CDI40" s="56"/>
      <c r="CDJ40" s="56"/>
      <c r="CDK40" s="56"/>
      <c r="CDL40" s="56"/>
      <c r="CDM40" s="56"/>
      <c r="CDN40" s="56"/>
      <c r="CDO40" s="56"/>
      <c r="CDP40" s="56"/>
      <c r="CDQ40" s="56"/>
      <c r="CDR40" s="56"/>
      <c r="CDS40" s="56"/>
      <c r="CDT40" s="56"/>
      <c r="CDU40" s="56"/>
      <c r="CDV40" s="56"/>
      <c r="CDW40" s="56"/>
      <c r="CDX40" s="56"/>
      <c r="CDY40" s="56"/>
      <c r="CDZ40" s="56"/>
      <c r="CEA40" s="56"/>
      <c r="CEB40" s="56"/>
      <c r="CEC40" s="56"/>
      <c r="CED40" s="56"/>
      <c r="CEE40" s="56"/>
      <c r="CEF40" s="56"/>
      <c r="CEG40" s="56"/>
      <c r="CEH40" s="56"/>
      <c r="CEI40" s="56"/>
      <c r="CEJ40" s="56"/>
      <c r="CEK40" s="56"/>
      <c r="CEL40" s="56"/>
      <c r="CEM40" s="56"/>
      <c r="CEN40" s="56"/>
      <c r="CEO40" s="56"/>
      <c r="CEP40" s="56"/>
      <c r="CEQ40" s="56"/>
      <c r="CER40" s="56"/>
      <c r="CES40" s="56"/>
      <c r="CET40" s="56"/>
      <c r="CEU40" s="56"/>
      <c r="CEV40" s="56"/>
      <c r="CEW40" s="56"/>
      <c r="CEX40" s="56"/>
      <c r="CEY40" s="56"/>
      <c r="CEZ40" s="56"/>
      <c r="CFA40" s="56"/>
      <c r="CFB40" s="56"/>
      <c r="CFC40" s="56"/>
      <c r="CFD40" s="56"/>
      <c r="CFE40" s="56"/>
      <c r="CFF40" s="56"/>
      <c r="CFG40" s="56"/>
      <c r="CFH40" s="56"/>
      <c r="CFI40" s="56"/>
      <c r="CFJ40" s="56"/>
      <c r="CFK40" s="56"/>
      <c r="CFL40" s="56"/>
      <c r="CFM40" s="56"/>
      <c r="CFN40" s="56"/>
      <c r="CFO40" s="56"/>
      <c r="CFP40" s="56"/>
      <c r="CFQ40" s="56"/>
      <c r="CFR40" s="56"/>
      <c r="CFS40" s="56"/>
      <c r="CFT40" s="56"/>
      <c r="CFU40" s="56"/>
      <c r="CFV40" s="56"/>
      <c r="CFW40" s="56"/>
      <c r="CFX40" s="56"/>
      <c r="CFY40" s="56"/>
      <c r="CFZ40" s="56"/>
      <c r="CGA40" s="56"/>
      <c r="CGB40" s="56"/>
      <c r="CGC40" s="56"/>
      <c r="CGD40" s="56"/>
      <c r="CGE40" s="56"/>
      <c r="CGF40" s="56"/>
      <c r="CGG40" s="56"/>
      <c r="CGH40" s="56"/>
      <c r="CGI40" s="56"/>
      <c r="CGJ40" s="56"/>
      <c r="CGK40" s="56"/>
      <c r="CGL40" s="56"/>
      <c r="CGM40" s="56"/>
      <c r="CGN40" s="56"/>
      <c r="CGO40" s="56"/>
      <c r="CGP40" s="56"/>
      <c r="CGQ40" s="56"/>
      <c r="CGR40" s="56"/>
      <c r="CGS40" s="56"/>
      <c r="CGT40" s="56"/>
      <c r="CGU40" s="56"/>
      <c r="CGV40" s="56"/>
      <c r="CGW40" s="56"/>
      <c r="CGX40" s="56"/>
      <c r="CGY40" s="56"/>
      <c r="CGZ40" s="56"/>
      <c r="CHA40" s="56"/>
      <c r="CHB40" s="56"/>
      <c r="CHC40" s="56"/>
      <c r="CHD40" s="56"/>
      <c r="CHE40" s="56"/>
      <c r="CHF40" s="56"/>
      <c r="CHG40" s="56"/>
      <c r="CHH40" s="56"/>
      <c r="CHI40" s="56"/>
      <c r="CHJ40" s="56"/>
      <c r="CHK40" s="56"/>
      <c r="CHL40" s="56"/>
      <c r="CHM40" s="56"/>
      <c r="CHN40" s="56"/>
      <c r="CHO40" s="56"/>
      <c r="CHP40" s="56"/>
      <c r="CHQ40" s="56"/>
      <c r="CHR40" s="56"/>
      <c r="CHS40" s="56"/>
      <c r="CHT40" s="56"/>
      <c r="CHU40" s="56"/>
      <c r="CHV40" s="56"/>
      <c r="CHW40" s="56"/>
      <c r="CHX40" s="56"/>
      <c r="CHY40" s="56"/>
      <c r="CHZ40" s="56"/>
      <c r="CIA40" s="56"/>
      <c r="CIB40" s="56"/>
      <c r="CIC40" s="56"/>
      <c r="CID40" s="56"/>
      <c r="CIE40" s="56"/>
      <c r="CIF40" s="56"/>
      <c r="CIG40" s="56"/>
      <c r="CIH40" s="56"/>
      <c r="CII40" s="56"/>
      <c r="CIJ40" s="56"/>
      <c r="CIK40" s="56"/>
      <c r="CIL40" s="56"/>
      <c r="CIM40" s="56"/>
      <c r="CIN40" s="56"/>
      <c r="CIO40" s="56"/>
      <c r="CIP40" s="56"/>
      <c r="CIQ40" s="56"/>
      <c r="CIR40" s="56"/>
      <c r="CIS40" s="56"/>
      <c r="CIT40" s="56"/>
      <c r="CIU40" s="56"/>
      <c r="CIV40" s="56"/>
      <c r="CIW40" s="56"/>
      <c r="CIX40" s="56"/>
      <c r="CIY40" s="56"/>
      <c r="CIZ40" s="56"/>
      <c r="CJA40" s="56"/>
      <c r="CJB40" s="56"/>
      <c r="CJC40" s="56"/>
      <c r="CJD40" s="56"/>
      <c r="CJE40" s="56"/>
      <c r="CJF40" s="56"/>
      <c r="CJG40" s="56"/>
      <c r="CJH40" s="56"/>
      <c r="CJI40" s="56"/>
      <c r="CJJ40" s="56"/>
      <c r="CJK40" s="56"/>
      <c r="CJL40" s="56"/>
      <c r="CJM40" s="56"/>
      <c r="CJN40" s="56"/>
      <c r="CJO40" s="56"/>
      <c r="CJP40" s="56"/>
      <c r="CJQ40" s="56"/>
      <c r="CJR40" s="56"/>
      <c r="CJS40" s="56"/>
      <c r="CJT40" s="56"/>
      <c r="CJU40" s="56"/>
      <c r="CJV40" s="56"/>
      <c r="CJW40" s="56"/>
      <c r="CJX40" s="56"/>
      <c r="CJY40" s="56"/>
      <c r="CJZ40" s="56"/>
      <c r="CKA40" s="56"/>
      <c r="CKB40" s="56"/>
      <c r="CKC40" s="56"/>
      <c r="CKD40" s="56"/>
      <c r="CKE40" s="56"/>
      <c r="CKF40" s="56"/>
      <c r="CKG40" s="56"/>
      <c r="CKH40" s="56"/>
      <c r="CKI40" s="56"/>
      <c r="CKJ40" s="56"/>
      <c r="CKK40" s="56"/>
      <c r="CKL40" s="56"/>
      <c r="CKM40" s="56"/>
      <c r="CKN40" s="56"/>
      <c r="CKO40" s="56"/>
      <c r="CKP40" s="56"/>
      <c r="CKQ40" s="56"/>
      <c r="CKR40" s="56"/>
      <c r="CKS40" s="56"/>
      <c r="CKT40" s="56"/>
      <c r="CKU40" s="56"/>
      <c r="CKV40" s="56"/>
      <c r="CKW40" s="56"/>
      <c r="CKX40" s="56"/>
      <c r="CKY40" s="56"/>
      <c r="CKZ40" s="56"/>
      <c r="CLA40" s="56"/>
      <c r="CLB40" s="56"/>
      <c r="CLC40" s="56"/>
      <c r="CLD40" s="56"/>
      <c r="CLE40" s="56"/>
      <c r="CLF40" s="56"/>
      <c r="CLG40" s="56"/>
      <c r="CLH40" s="56"/>
      <c r="CLI40" s="56"/>
      <c r="CLJ40" s="56"/>
      <c r="CLK40" s="56"/>
      <c r="CLL40" s="56"/>
      <c r="CLM40" s="56"/>
      <c r="CLN40" s="56"/>
      <c r="CLO40" s="56"/>
      <c r="CLP40" s="56"/>
      <c r="CLQ40" s="56"/>
      <c r="CLR40" s="56"/>
      <c r="CLS40" s="56"/>
      <c r="CLT40" s="56"/>
      <c r="CLU40" s="56"/>
      <c r="CLV40" s="56"/>
      <c r="CLW40" s="56"/>
      <c r="CLX40" s="56"/>
      <c r="CLY40" s="56"/>
      <c r="CLZ40" s="56"/>
      <c r="CMA40" s="56"/>
      <c r="CMB40" s="56"/>
      <c r="CMC40" s="56"/>
      <c r="CMD40" s="56"/>
      <c r="CME40" s="56"/>
      <c r="CMF40" s="56"/>
      <c r="CMG40" s="56"/>
      <c r="CMH40" s="56"/>
      <c r="CMI40" s="56"/>
      <c r="CMJ40" s="56"/>
      <c r="CMK40" s="56"/>
      <c r="CML40" s="56"/>
      <c r="CMM40" s="56"/>
      <c r="CMN40" s="56"/>
      <c r="CMO40" s="56"/>
      <c r="CMP40" s="56"/>
      <c r="CMQ40" s="56"/>
      <c r="CMR40" s="56"/>
      <c r="CMS40" s="56"/>
      <c r="CMT40" s="56"/>
      <c r="CMU40" s="56"/>
      <c r="CMV40" s="56"/>
      <c r="CMW40" s="56"/>
      <c r="CMX40" s="56"/>
      <c r="CMY40" s="56"/>
      <c r="CMZ40" s="56"/>
      <c r="CNA40" s="56"/>
      <c r="CNB40" s="56"/>
      <c r="CNC40" s="56"/>
      <c r="CND40" s="56"/>
      <c r="CNE40" s="56"/>
      <c r="CNF40" s="56"/>
      <c r="CNG40" s="56"/>
      <c r="CNH40" s="56"/>
      <c r="CNI40" s="56"/>
      <c r="CNJ40" s="56"/>
      <c r="CNK40" s="56"/>
      <c r="CNL40" s="56"/>
      <c r="CNM40" s="56"/>
      <c r="CNN40" s="56"/>
      <c r="CNO40" s="56"/>
      <c r="CNP40" s="56"/>
      <c r="CNQ40" s="56"/>
      <c r="CNR40" s="56"/>
      <c r="CNS40" s="56"/>
      <c r="CNT40" s="56"/>
      <c r="CNU40" s="56"/>
      <c r="CNV40" s="56"/>
      <c r="CNW40" s="56"/>
      <c r="CNX40" s="56"/>
      <c r="CNY40" s="56"/>
      <c r="CNZ40" s="56"/>
      <c r="COA40" s="56"/>
      <c r="COB40" s="56"/>
      <c r="COC40" s="56"/>
      <c r="COD40" s="56"/>
      <c r="COE40" s="56"/>
      <c r="COF40" s="56"/>
      <c r="COG40" s="56"/>
      <c r="COH40" s="56"/>
      <c r="COI40" s="56"/>
      <c r="COJ40" s="56"/>
      <c r="COK40" s="56"/>
      <c r="COL40" s="56"/>
      <c r="COM40" s="56"/>
      <c r="CON40" s="56"/>
      <c r="COO40" s="56"/>
      <c r="COP40" s="56"/>
      <c r="COQ40" s="56"/>
      <c r="COR40" s="56"/>
      <c r="COS40" s="56"/>
      <c r="COT40" s="56"/>
      <c r="COU40" s="56"/>
      <c r="COV40" s="56"/>
      <c r="COW40" s="56"/>
      <c r="COX40" s="56"/>
      <c r="COY40" s="56"/>
      <c r="COZ40" s="56"/>
      <c r="CPA40" s="56"/>
      <c r="CPB40" s="56"/>
      <c r="CPC40" s="56"/>
      <c r="CPD40" s="56"/>
      <c r="CPE40" s="56"/>
      <c r="CPF40" s="56"/>
      <c r="CPG40" s="56"/>
      <c r="CPH40" s="56"/>
      <c r="CPI40" s="56"/>
      <c r="CPJ40" s="56"/>
      <c r="CPK40" s="56"/>
      <c r="CPL40" s="56"/>
      <c r="CPM40" s="56"/>
      <c r="CPN40" s="56"/>
      <c r="CPO40" s="56"/>
      <c r="CPP40" s="56"/>
      <c r="CPQ40" s="56"/>
      <c r="CPR40" s="56"/>
      <c r="CPS40" s="56"/>
      <c r="CPT40" s="56"/>
      <c r="CPU40" s="56"/>
      <c r="CPV40" s="56"/>
      <c r="CPW40" s="56"/>
      <c r="CPX40" s="56"/>
      <c r="CPY40" s="56"/>
      <c r="CPZ40" s="56"/>
      <c r="CQA40" s="56"/>
      <c r="CQB40" s="56"/>
      <c r="CQC40" s="56"/>
      <c r="CQD40" s="56"/>
      <c r="CQE40" s="56"/>
      <c r="CQF40" s="56"/>
      <c r="CQG40" s="56"/>
      <c r="CQH40" s="56"/>
      <c r="CQI40" s="56"/>
      <c r="CQJ40" s="56"/>
      <c r="CQK40" s="56"/>
      <c r="CQL40" s="56"/>
      <c r="CQM40" s="56"/>
      <c r="CQN40" s="56"/>
      <c r="CQO40" s="56"/>
      <c r="CQP40" s="56"/>
      <c r="CQQ40" s="56"/>
      <c r="CQR40" s="56"/>
      <c r="CQS40" s="56"/>
      <c r="CQT40" s="56"/>
      <c r="CQU40" s="56"/>
      <c r="CQV40" s="56"/>
      <c r="CQW40" s="56"/>
      <c r="CQX40" s="56"/>
      <c r="CQY40" s="56"/>
      <c r="CQZ40" s="56"/>
      <c r="CRA40" s="56"/>
      <c r="CRB40" s="56"/>
      <c r="CRC40" s="56"/>
      <c r="CRD40" s="56"/>
      <c r="CRE40" s="56"/>
      <c r="CRF40" s="56"/>
      <c r="CRG40" s="56"/>
      <c r="CRH40" s="56"/>
      <c r="CRI40" s="56"/>
      <c r="CRJ40" s="56"/>
      <c r="CRK40" s="56"/>
      <c r="CRL40" s="56"/>
      <c r="CRM40" s="56"/>
      <c r="CRN40" s="56"/>
      <c r="CRO40" s="56"/>
      <c r="CRP40" s="56"/>
      <c r="CRQ40" s="56"/>
      <c r="CRR40" s="56"/>
      <c r="CRS40" s="56"/>
      <c r="CRT40" s="56"/>
      <c r="CRU40" s="56"/>
      <c r="CRV40" s="56"/>
      <c r="CRW40" s="56"/>
      <c r="CRX40" s="56"/>
      <c r="CRY40" s="56"/>
      <c r="CRZ40" s="56"/>
      <c r="CSA40" s="56"/>
      <c r="CSB40" s="56"/>
      <c r="CSC40" s="56"/>
      <c r="CSD40" s="56"/>
      <c r="CSE40" s="56"/>
      <c r="CSF40" s="56"/>
      <c r="CSG40" s="56"/>
      <c r="CSH40" s="56"/>
      <c r="CSI40" s="56"/>
      <c r="CSJ40" s="56"/>
      <c r="CSK40" s="56"/>
      <c r="CSL40" s="56"/>
      <c r="CSM40" s="56"/>
      <c r="CSN40" s="56"/>
      <c r="CSO40" s="56"/>
      <c r="CSP40" s="56"/>
      <c r="CSQ40" s="56"/>
      <c r="CSR40" s="56"/>
      <c r="CSS40" s="56"/>
      <c r="CST40" s="56"/>
      <c r="CSU40" s="56"/>
      <c r="CSV40" s="56"/>
      <c r="CSW40" s="56"/>
      <c r="CSX40" s="56"/>
      <c r="CSY40" s="56"/>
      <c r="CSZ40" s="56"/>
      <c r="CTA40" s="56"/>
      <c r="CTB40" s="56"/>
      <c r="CTC40" s="56"/>
      <c r="CTD40" s="56"/>
      <c r="CTE40" s="56"/>
      <c r="CTF40" s="56"/>
      <c r="CTG40" s="56"/>
      <c r="CTH40" s="56"/>
      <c r="CTI40" s="56"/>
      <c r="CTJ40" s="56"/>
      <c r="CTK40" s="56"/>
      <c r="CTL40" s="56"/>
      <c r="CTM40" s="56"/>
      <c r="CTN40" s="56"/>
      <c r="CTO40" s="56"/>
      <c r="CTP40" s="56"/>
      <c r="CTQ40" s="56"/>
      <c r="CTR40" s="56"/>
      <c r="CTS40" s="56"/>
      <c r="CTT40" s="56"/>
      <c r="CTU40" s="56"/>
      <c r="CTV40" s="56"/>
      <c r="CTW40" s="56"/>
      <c r="CTX40" s="56"/>
      <c r="CTY40" s="56"/>
      <c r="CTZ40" s="56"/>
      <c r="CUA40" s="56"/>
      <c r="CUB40" s="56"/>
      <c r="CUC40" s="56"/>
      <c r="CUD40" s="56"/>
      <c r="CUE40" s="56"/>
      <c r="CUF40" s="56"/>
      <c r="CUG40" s="56"/>
      <c r="CUH40" s="56"/>
      <c r="CUI40" s="56"/>
      <c r="CUJ40" s="56"/>
      <c r="CUK40" s="56"/>
      <c r="CUL40" s="56"/>
      <c r="CUM40" s="56"/>
      <c r="CUN40" s="56"/>
      <c r="CUO40" s="56"/>
      <c r="CUP40" s="56"/>
      <c r="CUQ40" s="56"/>
      <c r="CUR40" s="56"/>
      <c r="CUS40" s="56"/>
      <c r="CUT40" s="56"/>
      <c r="CUU40" s="56"/>
      <c r="CUV40" s="56"/>
      <c r="CUW40" s="56"/>
      <c r="CUX40" s="56"/>
      <c r="CUY40" s="56"/>
      <c r="CUZ40" s="56"/>
      <c r="CVA40" s="56"/>
      <c r="CVB40" s="56"/>
      <c r="CVC40" s="56"/>
      <c r="CVD40" s="56"/>
      <c r="CVE40" s="56"/>
      <c r="CVF40" s="56"/>
      <c r="CVG40" s="56"/>
      <c r="CVH40" s="56"/>
      <c r="CVI40" s="56"/>
      <c r="CVJ40" s="56"/>
      <c r="CVK40" s="56"/>
      <c r="CVL40" s="56"/>
      <c r="CVM40" s="56"/>
      <c r="CVN40" s="56"/>
      <c r="CVO40" s="56"/>
      <c r="CVP40" s="56"/>
      <c r="CVQ40" s="56"/>
      <c r="CVR40" s="56"/>
      <c r="CVS40" s="56"/>
      <c r="CVT40" s="56"/>
      <c r="CVU40" s="56"/>
      <c r="CVV40" s="56"/>
      <c r="CVW40" s="56"/>
      <c r="CVX40" s="56"/>
      <c r="CVY40" s="56"/>
      <c r="CVZ40" s="56"/>
      <c r="CWA40" s="56"/>
      <c r="CWB40" s="56"/>
      <c r="CWC40" s="56"/>
      <c r="CWD40" s="56"/>
      <c r="CWE40" s="56"/>
      <c r="CWF40" s="56"/>
      <c r="CWG40" s="56"/>
      <c r="CWH40" s="56"/>
      <c r="CWI40" s="56"/>
      <c r="CWJ40" s="56"/>
      <c r="CWK40" s="56"/>
      <c r="CWL40" s="56"/>
      <c r="CWM40" s="56"/>
      <c r="CWN40" s="56"/>
      <c r="CWO40" s="56"/>
      <c r="CWP40" s="56"/>
      <c r="CWQ40" s="56"/>
      <c r="CWR40" s="56"/>
      <c r="CWS40" s="56"/>
      <c r="CWT40" s="56"/>
      <c r="CWU40" s="56"/>
      <c r="CWV40" s="56"/>
      <c r="CWW40" s="56"/>
      <c r="CWX40" s="56"/>
      <c r="CWY40" s="56"/>
      <c r="CWZ40" s="56"/>
      <c r="CXA40" s="56"/>
      <c r="CXB40" s="56"/>
      <c r="CXC40" s="56"/>
      <c r="CXD40" s="56"/>
      <c r="CXE40" s="56"/>
      <c r="CXF40" s="56"/>
      <c r="CXG40" s="56"/>
      <c r="CXH40" s="56"/>
      <c r="CXI40" s="56"/>
      <c r="CXJ40" s="56"/>
      <c r="CXK40" s="56"/>
      <c r="CXL40" s="56"/>
      <c r="CXM40" s="56"/>
      <c r="CXN40" s="56"/>
      <c r="CXO40" s="56"/>
      <c r="CXP40" s="56"/>
      <c r="CXQ40" s="56"/>
      <c r="CXR40" s="56"/>
      <c r="CXS40" s="56"/>
      <c r="CXT40" s="56"/>
      <c r="CXU40" s="56"/>
      <c r="CXV40" s="56"/>
      <c r="CXW40" s="56"/>
      <c r="CXX40" s="56"/>
      <c r="CXY40" s="56"/>
      <c r="CXZ40" s="56"/>
      <c r="CYA40" s="56"/>
      <c r="CYB40" s="56"/>
      <c r="CYC40" s="56"/>
      <c r="CYD40" s="56"/>
      <c r="CYE40" s="56"/>
      <c r="CYF40" s="56"/>
      <c r="CYG40" s="56"/>
      <c r="CYH40" s="56"/>
      <c r="CYI40" s="56"/>
      <c r="CYJ40" s="56"/>
      <c r="CYK40" s="56"/>
      <c r="CYL40" s="56"/>
      <c r="CYM40" s="56"/>
      <c r="CYN40" s="56"/>
      <c r="CYO40" s="56"/>
      <c r="CYP40" s="56"/>
      <c r="CYQ40" s="56"/>
      <c r="CYR40" s="56"/>
      <c r="CYS40" s="56"/>
      <c r="CYT40" s="56"/>
      <c r="CYU40" s="56"/>
      <c r="CYV40" s="56"/>
      <c r="CYW40" s="56"/>
      <c r="CYX40" s="56"/>
      <c r="CYY40" s="56"/>
      <c r="CYZ40" s="56"/>
      <c r="CZA40" s="56"/>
      <c r="CZB40" s="56"/>
      <c r="CZC40" s="56"/>
      <c r="CZD40" s="56"/>
      <c r="CZE40" s="56"/>
      <c r="CZF40" s="56"/>
      <c r="CZG40" s="56"/>
      <c r="CZH40" s="56"/>
      <c r="CZI40" s="56"/>
      <c r="CZJ40" s="56"/>
      <c r="CZK40" s="56"/>
      <c r="CZL40" s="56"/>
      <c r="CZM40" s="56"/>
      <c r="CZN40" s="56"/>
      <c r="CZO40" s="56"/>
      <c r="CZP40" s="56"/>
      <c r="CZQ40" s="56"/>
      <c r="CZR40" s="56"/>
      <c r="CZS40" s="56"/>
      <c r="CZT40" s="56"/>
      <c r="CZU40" s="56"/>
      <c r="CZV40" s="56"/>
      <c r="CZW40" s="56"/>
      <c r="CZX40" s="56"/>
      <c r="CZY40" s="56"/>
      <c r="CZZ40" s="56"/>
      <c r="DAA40" s="56"/>
      <c r="DAB40" s="56"/>
      <c r="DAC40" s="56"/>
      <c r="DAD40" s="56"/>
      <c r="DAE40" s="56"/>
      <c r="DAF40" s="56"/>
      <c r="DAG40" s="56"/>
      <c r="DAH40" s="56"/>
      <c r="DAI40" s="56"/>
      <c r="DAJ40" s="56"/>
      <c r="DAK40" s="56"/>
      <c r="DAL40" s="56"/>
      <c r="DAM40" s="56"/>
      <c r="DAN40" s="56"/>
      <c r="DAO40" s="56"/>
      <c r="DAP40" s="56"/>
      <c r="DAQ40" s="56"/>
      <c r="DAR40" s="56"/>
      <c r="DAS40" s="56"/>
      <c r="DAT40" s="56"/>
      <c r="DAU40" s="56"/>
      <c r="DAV40" s="56"/>
      <c r="DAW40" s="56"/>
      <c r="DAX40" s="56"/>
      <c r="DAY40" s="56"/>
      <c r="DAZ40" s="56"/>
      <c r="DBA40" s="56"/>
      <c r="DBB40" s="56"/>
      <c r="DBC40" s="56"/>
      <c r="DBD40" s="56"/>
      <c r="DBE40" s="56"/>
      <c r="DBF40" s="56"/>
      <c r="DBG40" s="56"/>
      <c r="DBH40" s="56"/>
      <c r="DBI40" s="56"/>
      <c r="DBJ40" s="56"/>
      <c r="DBK40" s="56"/>
      <c r="DBL40" s="56"/>
      <c r="DBM40" s="56"/>
      <c r="DBN40" s="56"/>
      <c r="DBO40" s="56"/>
      <c r="DBP40" s="56"/>
      <c r="DBQ40" s="56"/>
      <c r="DBR40" s="56"/>
      <c r="DBS40" s="56"/>
      <c r="DBT40" s="56"/>
      <c r="DBU40" s="56"/>
      <c r="DBV40" s="56"/>
      <c r="DBW40" s="56"/>
      <c r="DBX40" s="56"/>
      <c r="DBY40" s="56"/>
      <c r="DBZ40" s="56"/>
      <c r="DCA40" s="56"/>
      <c r="DCB40" s="56"/>
      <c r="DCC40" s="56"/>
      <c r="DCD40" s="56"/>
      <c r="DCE40" s="56"/>
      <c r="DCF40" s="56"/>
      <c r="DCG40" s="56"/>
      <c r="DCH40" s="56"/>
      <c r="DCI40" s="56"/>
      <c r="DCJ40" s="56"/>
      <c r="DCK40" s="56"/>
      <c r="DCL40" s="56"/>
      <c r="DCM40" s="56"/>
      <c r="DCN40" s="56"/>
      <c r="DCO40" s="56"/>
      <c r="DCP40" s="56"/>
      <c r="DCQ40" s="56"/>
      <c r="DCR40" s="56"/>
      <c r="DCS40" s="56"/>
      <c r="DCT40" s="56"/>
      <c r="DCU40" s="56"/>
      <c r="DCV40" s="56"/>
      <c r="DCW40" s="56"/>
      <c r="DCX40" s="56"/>
      <c r="DCY40" s="56"/>
      <c r="DCZ40" s="56"/>
      <c r="DDA40" s="56"/>
      <c r="DDB40" s="56"/>
      <c r="DDC40" s="56"/>
      <c r="DDD40" s="56"/>
      <c r="DDE40" s="56"/>
      <c r="DDF40" s="56"/>
      <c r="DDG40" s="56"/>
      <c r="DDH40" s="56"/>
      <c r="DDI40" s="56"/>
      <c r="DDJ40" s="56"/>
      <c r="DDK40" s="56"/>
      <c r="DDL40" s="56"/>
      <c r="DDM40" s="56"/>
      <c r="DDN40" s="56"/>
      <c r="DDO40" s="56"/>
      <c r="DDP40" s="56"/>
      <c r="DDQ40" s="56"/>
      <c r="DDR40" s="56"/>
      <c r="DDS40" s="56"/>
      <c r="DDT40" s="56"/>
      <c r="DDU40" s="56"/>
      <c r="DDV40" s="56"/>
      <c r="DDW40" s="56"/>
      <c r="DDX40" s="56"/>
      <c r="DDY40" s="56"/>
      <c r="DDZ40" s="56"/>
      <c r="DEA40" s="56"/>
      <c r="DEB40" s="56"/>
      <c r="DEC40" s="56"/>
      <c r="DED40" s="56"/>
      <c r="DEE40" s="56"/>
      <c r="DEF40" s="56"/>
      <c r="DEG40" s="56"/>
      <c r="DEH40" s="56"/>
      <c r="DEI40" s="56"/>
      <c r="DEJ40" s="56"/>
      <c r="DEK40" s="56"/>
      <c r="DEL40" s="56"/>
      <c r="DEM40" s="56"/>
      <c r="DEN40" s="56"/>
      <c r="DEO40" s="56"/>
      <c r="DEP40" s="56"/>
      <c r="DEQ40" s="56"/>
      <c r="DER40" s="56"/>
      <c r="DES40" s="56"/>
      <c r="DET40" s="56"/>
      <c r="DEU40" s="56"/>
      <c r="DEV40" s="56"/>
      <c r="DEW40" s="56"/>
      <c r="DEX40" s="56"/>
      <c r="DEY40" s="56"/>
      <c r="DEZ40" s="56"/>
      <c r="DFA40" s="56"/>
      <c r="DFB40" s="56"/>
      <c r="DFC40" s="56"/>
      <c r="DFD40" s="56"/>
      <c r="DFE40" s="56"/>
      <c r="DFF40" s="56"/>
      <c r="DFG40" s="56"/>
      <c r="DFH40" s="56"/>
      <c r="DFI40" s="56"/>
      <c r="DFJ40" s="56"/>
      <c r="DFK40" s="56"/>
      <c r="DFL40" s="56"/>
      <c r="DFM40" s="56"/>
      <c r="DFN40" s="56"/>
      <c r="DFO40" s="56"/>
      <c r="DFP40" s="56"/>
      <c r="DFQ40" s="56"/>
      <c r="DFR40" s="56"/>
      <c r="DFS40" s="56"/>
      <c r="DFT40" s="56"/>
      <c r="DFU40" s="56"/>
      <c r="DFV40" s="56"/>
      <c r="DFW40" s="56"/>
      <c r="DFX40" s="56"/>
      <c r="DFY40" s="56"/>
      <c r="DFZ40" s="56"/>
      <c r="DGA40" s="56"/>
      <c r="DGB40" s="56"/>
      <c r="DGC40" s="56"/>
      <c r="DGD40" s="56"/>
      <c r="DGE40" s="56"/>
      <c r="DGF40" s="56"/>
      <c r="DGG40" s="56"/>
      <c r="DGH40" s="56"/>
      <c r="DGI40" s="56"/>
      <c r="DGJ40" s="56"/>
      <c r="DGK40" s="56"/>
      <c r="DGL40" s="56"/>
      <c r="DGM40" s="56"/>
      <c r="DGN40" s="56"/>
      <c r="DGO40" s="56"/>
      <c r="DGP40" s="56"/>
      <c r="DGQ40" s="56"/>
      <c r="DGR40" s="56"/>
      <c r="DGS40" s="56"/>
      <c r="DGT40" s="56"/>
      <c r="DGU40" s="56"/>
      <c r="DGV40" s="56"/>
      <c r="DGW40" s="56"/>
      <c r="DGX40" s="56"/>
      <c r="DGY40" s="56"/>
      <c r="DGZ40" s="56"/>
      <c r="DHA40" s="56"/>
      <c r="DHB40" s="56"/>
      <c r="DHC40" s="56"/>
      <c r="DHD40" s="56"/>
      <c r="DHE40" s="56"/>
      <c r="DHF40" s="56"/>
      <c r="DHG40" s="56"/>
      <c r="DHH40" s="56"/>
      <c r="DHI40" s="56"/>
      <c r="DHJ40" s="56"/>
      <c r="DHK40" s="56"/>
      <c r="DHL40" s="56"/>
      <c r="DHM40" s="56"/>
      <c r="DHN40" s="56"/>
      <c r="DHO40" s="56"/>
      <c r="DHP40" s="56"/>
      <c r="DHQ40" s="56"/>
      <c r="DHR40" s="56"/>
      <c r="DHS40" s="56"/>
      <c r="DHT40" s="56"/>
      <c r="DHU40" s="56"/>
      <c r="DHV40" s="56"/>
      <c r="DHW40" s="56"/>
      <c r="DHX40" s="56"/>
      <c r="DHY40" s="56"/>
      <c r="DHZ40" s="56"/>
      <c r="DIA40" s="56"/>
      <c r="DIB40" s="56"/>
      <c r="DIC40" s="56"/>
      <c r="DID40" s="56"/>
      <c r="DIE40" s="56"/>
      <c r="DIF40" s="56"/>
      <c r="DIG40" s="56"/>
      <c r="DIH40" s="56"/>
      <c r="DII40" s="56"/>
      <c r="DIJ40" s="56"/>
      <c r="DIK40" s="56"/>
      <c r="DIL40" s="56"/>
      <c r="DIM40" s="56"/>
      <c r="DIN40" s="56"/>
      <c r="DIO40" s="56"/>
      <c r="DIP40" s="56"/>
      <c r="DIQ40" s="56"/>
      <c r="DIR40" s="56"/>
      <c r="DIS40" s="56"/>
      <c r="DIT40" s="56"/>
      <c r="DIU40" s="56"/>
      <c r="DIV40" s="56"/>
      <c r="DIW40" s="56"/>
      <c r="DIX40" s="56"/>
      <c r="DIY40" s="56"/>
      <c r="DIZ40" s="56"/>
      <c r="DJA40" s="56"/>
      <c r="DJB40" s="56"/>
      <c r="DJC40" s="56"/>
      <c r="DJD40" s="56"/>
      <c r="DJE40" s="56"/>
      <c r="DJF40" s="56"/>
      <c r="DJG40" s="56"/>
      <c r="DJH40" s="56"/>
      <c r="DJI40" s="56"/>
      <c r="DJJ40" s="56"/>
      <c r="DJK40" s="56"/>
      <c r="DJL40" s="56"/>
      <c r="DJM40" s="56"/>
      <c r="DJN40" s="56"/>
      <c r="DJO40" s="56"/>
      <c r="DJP40" s="56"/>
      <c r="DJQ40" s="56"/>
      <c r="DJR40" s="56"/>
      <c r="DJS40" s="56"/>
      <c r="DJT40" s="56"/>
      <c r="DJU40" s="56"/>
      <c r="DJV40" s="56"/>
      <c r="DJW40" s="56"/>
      <c r="DJX40" s="56"/>
      <c r="DJY40" s="56"/>
      <c r="DJZ40" s="56"/>
      <c r="DKA40" s="56"/>
      <c r="DKB40" s="56"/>
      <c r="DKC40" s="56"/>
      <c r="DKD40" s="56"/>
      <c r="DKE40" s="56"/>
      <c r="DKF40" s="56"/>
      <c r="DKG40" s="56"/>
      <c r="DKH40" s="56"/>
      <c r="DKI40" s="56"/>
      <c r="DKJ40" s="56"/>
      <c r="DKK40" s="56"/>
      <c r="DKL40" s="56"/>
      <c r="DKM40" s="56"/>
      <c r="DKN40" s="56"/>
      <c r="DKO40" s="56"/>
      <c r="DKP40" s="56"/>
      <c r="DKQ40" s="56"/>
      <c r="DKR40" s="56"/>
      <c r="DKS40" s="56"/>
      <c r="DKT40" s="56"/>
      <c r="DKU40" s="56"/>
      <c r="DKV40" s="56"/>
      <c r="DKW40" s="56"/>
      <c r="DKX40" s="56"/>
      <c r="DKY40" s="56"/>
      <c r="DKZ40" s="56"/>
      <c r="DLA40" s="56"/>
      <c r="DLB40" s="56"/>
      <c r="DLC40" s="56"/>
      <c r="DLD40" s="56"/>
      <c r="DLE40" s="56"/>
      <c r="DLF40" s="56"/>
      <c r="DLG40" s="56"/>
      <c r="DLH40" s="56"/>
      <c r="DLI40" s="56"/>
      <c r="DLJ40" s="56"/>
      <c r="DLK40" s="56"/>
      <c r="DLL40" s="56"/>
      <c r="DLM40" s="56"/>
      <c r="DLN40" s="56"/>
      <c r="DLO40" s="56"/>
      <c r="DLP40" s="56"/>
      <c r="DLQ40" s="56"/>
      <c r="DLR40" s="56"/>
      <c r="DLS40" s="56"/>
      <c r="DLT40" s="56"/>
      <c r="DLU40" s="56"/>
      <c r="DLV40" s="56"/>
      <c r="DLW40" s="56"/>
      <c r="DLX40" s="56"/>
      <c r="DLY40" s="56"/>
      <c r="DLZ40" s="56"/>
      <c r="DMA40" s="56"/>
      <c r="DMB40" s="56"/>
      <c r="DMC40" s="56"/>
      <c r="DMD40" s="56"/>
      <c r="DME40" s="56"/>
      <c r="DMF40" s="56"/>
      <c r="DMG40" s="56"/>
      <c r="DMH40" s="56"/>
      <c r="DMI40" s="56"/>
      <c r="DMJ40" s="56"/>
      <c r="DMK40" s="56"/>
      <c r="DML40" s="56"/>
      <c r="DMM40" s="56"/>
      <c r="DMN40" s="56"/>
      <c r="DMO40" s="56"/>
      <c r="DMP40" s="56"/>
      <c r="DMQ40" s="56"/>
      <c r="DMR40" s="56"/>
      <c r="DMS40" s="56"/>
      <c r="DMT40" s="56"/>
      <c r="DMU40" s="56"/>
      <c r="DMV40" s="56"/>
      <c r="DMW40" s="56"/>
      <c r="DMX40" s="56"/>
      <c r="DMY40" s="56"/>
      <c r="DMZ40" s="56"/>
      <c r="DNA40" s="56"/>
      <c r="DNB40" s="56"/>
      <c r="DNC40" s="56"/>
      <c r="DND40" s="56"/>
      <c r="DNE40" s="56"/>
      <c r="DNF40" s="56"/>
      <c r="DNG40" s="56"/>
      <c r="DNH40" s="56"/>
      <c r="DNI40" s="56"/>
      <c r="DNJ40" s="56"/>
      <c r="DNK40" s="56"/>
      <c r="DNL40" s="56"/>
      <c r="DNM40" s="56"/>
      <c r="DNN40" s="56"/>
      <c r="DNO40" s="56"/>
      <c r="DNP40" s="56"/>
      <c r="DNQ40" s="56"/>
      <c r="DNR40" s="56"/>
      <c r="DNS40" s="56"/>
      <c r="DNT40" s="56"/>
      <c r="DNU40" s="56"/>
      <c r="DNV40" s="56"/>
      <c r="DNW40" s="56"/>
      <c r="DNX40" s="56"/>
      <c r="DNY40" s="56"/>
      <c r="DNZ40" s="56"/>
      <c r="DOA40" s="56"/>
      <c r="DOB40" s="56"/>
      <c r="DOC40" s="56"/>
      <c r="DOD40" s="56"/>
      <c r="DOE40" s="56"/>
      <c r="DOF40" s="56"/>
      <c r="DOG40" s="56"/>
      <c r="DOH40" s="56"/>
      <c r="DOI40" s="56"/>
      <c r="DOJ40" s="56"/>
      <c r="DOK40" s="56"/>
      <c r="DOL40" s="56"/>
      <c r="DOM40" s="56"/>
      <c r="DON40" s="56"/>
      <c r="DOO40" s="56"/>
      <c r="DOP40" s="56"/>
      <c r="DOQ40" s="56"/>
      <c r="DOR40" s="56"/>
      <c r="DOS40" s="56"/>
      <c r="DOT40" s="56"/>
      <c r="DOU40" s="56"/>
      <c r="DOV40" s="56"/>
      <c r="DOW40" s="56"/>
      <c r="DOX40" s="56"/>
      <c r="DOY40" s="56"/>
      <c r="DOZ40" s="56"/>
      <c r="DPA40" s="56"/>
      <c r="DPB40" s="56"/>
      <c r="DPC40" s="56"/>
      <c r="DPD40" s="56"/>
      <c r="DPE40" s="56"/>
      <c r="DPF40" s="56"/>
      <c r="DPG40" s="56"/>
      <c r="DPH40" s="56"/>
      <c r="DPI40" s="56"/>
      <c r="DPJ40" s="56"/>
      <c r="DPK40" s="56"/>
      <c r="DPL40" s="56"/>
      <c r="DPM40" s="56"/>
      <c r="DPN40" s="56"/>
      <c r="DPO40" s="56"/>
      <c r="DPP40" s="56"/>
      <c r="DPQ40" s="56"/>
      <c r="DPR40" s="56"/>
      <c r="DPS40" s="56"/>
      <c r="DPT40" s="56"/>
      <c r="DPU40" s="56"/>
      <c r="DPV40" s="56"/>
      <c r="DPW40" s="56"/>
      <c r="DPX40" s="56"/>
      <c r="DPY40" s="56"/>
      <c r="DPZ40" s="56"/>
      <c r="DQA40" s="56"/>
      <c r="DQB40" s="56"/>
      <c r="DQC40" s="56"/>
      <c r="DQD40" s="56"/>
      <c r="DQE40" s="56"/>
      <c r="DQF40" s="56"/>
      <c r="DQG40" s="56"/>
      <c r="DQH40" s="56"/>
      <c r="DQI40" s="56"/>
      <c r="DQJ40" s="56"/>
      <c r="DQK40" s="56"/>
      <c r="DQL40" s="56"/>
      <c r="DQM40" s="56"/>
      <c r="DQN40" s="56"/>
      <c r="DQO40" s="56"/>
      <c r="DQP40" s="56"/>
      <c r="DQQ40" s="56"/>
      <c r="DQR40" s="56"/>
      <c r="DQS40" s="56"/>
      <c r="DQT40" s="56"/>
      <c r="DQU40" s="56"/>
      <c r="DQV40" s="56"/>
      <c r="DQW40" s="56"/>
      <c r="DQX40" s="56"/>
      <c r="DQY40" s="56"/>
      <c r="DQZ40" s="56"/>
      <c r="DRA40" s="56"/>
      <c r="DRB40" s="56"/>
      <c r="DRC40" s="56"/>
      <c r="DRD40" s="56"/>
      <c r="DRE40" s="56"/>
      <c r="DRF40" s="56"/>
      <c r="DRG40" s="56"/>
      <c r="DRH40" s="56"/>
      <c r="DRI40" s="56"/>
      <c r="DRJ40" s="56"/>
      <c r="DRK40" s="56"/>
      <c r="DRL40" s="56"/>
      <c r="DRM40" s="56"/>
      <c r="DRN40" s="56"/>
      <c r="DRO40" s="56"/>
      <c r="DRP40" s="56"/>
      <c r="DRQ40" s="56"/>
      <c r="DRR40" s="56"/>
      <c r="DRS40" s="56"/>
      <c r="DRT40" s="56"/>
      <c r="DRU40" s="56"/>
      <c r="DRV40" s="56"/>
      <c r="DRW40" s="56"/>
      <c r="DRX40" s="56"/>
      <c r="DRY40" s="56"/>
      <c r="DRZ40" s="56"/>
      <c r="DSA40" s="56"/>
      <c r="DSB40" s="56"/>
      <c r="DSC40" s="56"/>
      <c r="DSD40" s="56"/>
      <c r="DSE40" s="56"/>
      <c r="DSF40" s="56"/>
      <c r="DSG40" s="56"/>
      <c r="DSH40" s="56"/>
      <c r="DSI40" s="56"/>
      <c r="DSJ40" s="56"/>
      <c r="DSK40" s="56"/>
      <c r="DSL40" s="56"/>
      <c r="DSM40" s="56"/>
      <c r="DSN40" s="56"/>
      <c r="DSO40" s="56"/>
      <c r="DSP40" s="56"/>
      <c r="DSQ40" s="56"/>
      <c r="DSR40" s="56"/>
      <c r="DSS40" s="56"/>
      <c r="DST40" s="56"/>
      <c r="DSU40" s="56"/>
      <c r="DSV40" s="56"/>
      <c r="DSW40" s="56"/>
      <c r="DSX40" s="56"/>
      <c r="DSY40" s="56"/>
      <c r="DSZ40" s="56"/>
      <c r="DTA40" s="56"/>
      <c r="DTB40" s="56"/>
      <c r="DTC40" s="56"/>
      <c r="DTD40" s="56"/>
      <c r="DTE40" s="56"/>
      <c r="DTF40" s="56"/>
      <c r="DTG40" s="56"/>
      <c r="DTH40" s="56"/>
      <c r="DTI40" s="56"/>
      <c r="DTJ40" s="56"/>
      <c r="DTK40" s="56"/>
      <c r="DTL40" s="56"/>
      <c r="DTM40" s="56"/>
      <c r="DTN40" s="56"/>
      <c r="DTO40" s="56"/>
      <c r="DTP40" s="56"/>
      <c r="DTQ40" s="56"/>
      <c r="DTR40" s="56"/>
      <c r="DTS40" s="56"/>
      <c r="DTT40" s="56"/>
      <c r="DTU40" s="56"/>
      <c r="DTV40" s="56"/>
      <c r="DTW40" s="56"/>
      <c r="DTX40" s="56"/>
      <c r="DTY40" s="56"/>
      <c r="DTZ40" s="56"/>
      <c r="DUA40" s="56"/>
      <c r="DUB40" s="56"/>
      <c r="DUC40" s="56"/>
      <c r="DUD40" s="56"/>
      <c r="DUE40" s="56"/>
      <c r="DUF40" s="56"/>
      <c r="DUG40" s="56"/>
      <c r="DUH40" s="56"/>
      <c r="DUI40" s="56"/>
      <c r="DUJ40" s="56"/>
      <c r="DUK40" s="56"/>
      <c r="DUL40" s="56"/>
      <c r="DUM40" s="56"/>
      <c r="DUN40" s="56"/>
      <c r="DUO40" s="56"/>
      <c r="DUP40" s="56"/>
      <c r="DUQ40" s="56"/>
      <c r="DUR40" s="56"/>
      <c r="DUS40" s="56"/>
      <c r="DUT40" s="56"/>
      <c r="DUU40" s="56"/>
      <c r="DUV40" s="56"/>
      <c r="DUW40" s="56"/>
      <c r="DUX40" s="56"/>
      <c r="DUY40" s="56"/>
      <c r="DUZ40" s="56"/>
      <c r="DVA40" s="56"/>
      <c r="DVB40" s="56"/>
      <c r="DVC40" s="56"/>
      <c r="DVD40" s="56"/>
      <c r="DVE40" s="56"/>
      <c r="DVF40" s="56"/>
      <c r="DVG40" s="56"/>
      <c r="DVH40" s="56"/>
      <c r="DVI40" s="56"/>
      <c r="DVJ40" s="56"/>
      <c r="DVK40" s="56"/>
      <c r="DVL40" s="56"/>
      <c r="DVM40" s="56"/>
      <c r="DVN40" s="56"/>
      <c r="DVO40" s="56"/>
      <c r="DVP40" s="56"/>
      <c r="DVQ40" s="56"/>
      <c r="DVR40" s="56"/>
      <c r="DVS40" s="56"/>
      <c r="DVT40" s="56"/>
      <c r="DVU40" s="56"/>
      <c r="DVV40" s="56"/>
      <c r="DVW40" s="56"/>
      <c r="DVX40" s="56"/>
      <c r="DVY40" s="56"/>
      <c r="DVZ40" s="56"/>
      <c r="DWA40" s="56"/>
      <c r="DWB40" s="56"/>
      <c r="DWC40" s="56"/>
      <c r="DWD40" s="56"/>
      <c r="DWE40" s="56"/>
      <c r="DWF40" s="56"/>
      <c r="DWG40" s="56"/>
      <c r="DWH40" s="56"/>
      <c r="DWI40" s="56"/>
      <c r="DWJ40" s="56"/>
      <c r="DWK40" s="56"/>
      <c r="DWL40" s="56"/>
      <c r="DWM40" s="56"/>
      <c r="DWN40" s="56"/>
      <c r="DWO40" s="56"/>
      <c r="DWP40" s="56"/>
      <c r="DWQ40" s="56"/>
      <c r="DWR40" s="56"/>
      <c r="DWS40" s="56"/>
      <c r="DWT40" s="56"/>
      <c r="DWU40" s="56"/>
      <c r="DWV40" s="56"/>
      <c r="DWW40" s="56"/>
      <c r="DWX40" s="56"/>
      <c r="DWY40" s="56"/>
      <c r="DWZ40" s="56"/>
      <c r="DXA40" s="56"/>
      <c r="DXB40" s="56"/>
      <c r="DXC40" s="56"/>
      <c r="DXD40" s="56"/>
      <c r="DXE40" s="56"/>
      <c r="DXF40" s="56"/>
      <c r="DXG40" s="56"/>
      <c r="DXH40" s="56"/>
      <c r="DXI40" s="56"/>
      <c r="DXJ40" s="56"/>
      <c r="DXK40" s="56"/>
      <c r="DXL40" s="56"/>
      <c r="DXM40" s="56"/>
      <c r="DXN40" s="56"/>
      <c r="DXO40" s="56"/>
      <c r="DXP40" s="56"/>
      <c r="DXQ40" s="56"/>
      <c r="DXR40" s="56"/>
      <c r="DXS40" s="56"/>
      <c r="DXT40" s="56"/>
      <c r="DXU40" s="56"/>
      <c r="DXV40" s="56"/>
      <c r="DXW40" s="56"/>
      <c r="DXX40" s="56"/>
      <c r="DXY40" s="56"/>
      <c r="DXZ40" s="56"/>
      <c r="DYA40" s="56"/>
      <c r="DYB40" s="56"/>
      <c r="DYC40" s="56"/>
      <c r="DYD40" s="56"/>
      <c r="DYE40" s="56"/>
      <c r="DYF40" s="56"/>
      <c r="DYG40" s="56"/>
      <c r="DYH40" s="56"/>
      <c r="DYI40" s="56"/>
      <c r="DYJ40" s="56"/>
      <c r="DYK40" s="56"/>
      <c r="DYL40" s="56"/>
      <c r="DYM40" s="56"/>
      <c r="DYN40" s="56"/>
      <c r="DYO40" s="56"/>
      <c r="DYP40" s="56"/>
      <c r="DYQ40" s="56"/>
      <c r="DYR40" s="56"/>
      <c r="DYS40" s="56"/>
      <c r="DYT40" s="56"/>
      <c r="DYU40" s="56"/>
      <c r="DYV40" s="56"/>
      <c r="DYW40" s="56"/>
      <c r="DYX40" s="56"/>
      <c r="DYY40" s="56"/>
      <c r="DYZ40" s="56"/>
      <c r="DZA40" s="56"/>
      <c r="DZB40" s="56"/>
      <c r="DZC40" s="56"/>
      <c r="DZD40" s="56"/>
      <c r="DZE40" s="56"/>
      <c r="DZF40" s="56"/>
      <c r="DZG40" s="56"/>
      <c r="DZH40" s="56"/>
      <c r="DZI40" s="56"/>
      <c r="DZJ40" s="56"/>
      <c r="DZK40" s="56"/>
      <c r="DZL40" s="56"/>
      <c r="DZM40" s="56"/>
      <c r="DZN40" s="56"/>
      <c r="DZO40" s="56"/>
      <c r="DZP40" s="56"/>
      <c r="DZQ40" s="56"/>
      <c r="DZR40" s="56"/>
      <c r="DZS40" s="56"/>
      <c r="DZT40" s="56"/>
      <c r="DZU40" s="56"/>
      <c r="DZV40" s="56"/>
      <c r="DZW40" s="56"/>
      <c r="DZX40" s="56"/>
      <c r="DZY40" s="56"/>
      <c r="DZZ40" s="56"/>
      <c r="EAA40" s="56"/>
      <c r="EAB40" s="56"/>
      <c r="EAC40" s="56"/>
      <c r="EAD40" s="56"/>
      <c r="EAE40" s="56"/>
      <c r="EAF40" s="56"/>
      <c r="EAG40" s="56"/>
      <c r="EAH40" s="56"/>
      <c r="EAI40" s="56"/>
      <c r="EAJ40" s="56"/>
      <c r="EAK40" s="56"/>
      <c r="EAL40" s="56"/>
      <c r="EAM40" s="56"/>
      <c r="EAN40" s="56"/>
      <c r="EAO40" s="56"/>
      <c r="EAP40" s="56"/>
      <c r="EAQ40" s="56"/>
      <c r="EAR40" s="56"/>
      <c r="EAS40" s="56"/>
      <c r="EAT40" s="56"/>
      <c r="EAU40" s="56"/>
      <c r="EAV40" s="56"/>
      <c r="EAW40" s="56"/>
      <c r="EAX40" s="56"/>
      <c r="EAY40" s="56"/>
      <c r="EAZ40" s="56"/>
      <c r="EBA40" s="56"/>
      <c r="EBB40" s="56"/>
      <c r="EBC40" s="56"/>
      <c r="EBD40" s="56"/>
      <c r="EBE40" s="56"/>
      <c r="EBF40" s="56"/>
      <c r="EBG40" s="56"/>
      <c r="EBH40" s="56"/>
      <c r="EBI40" s="56"/>
      <c r="EBJ40" s="56"/>
      <c r="EBK40" s="56"/>
      <c r="EBL40" s="56"/>
      <c r="EBM40" s="56"/>
      <c r="EBN40" s="56"/>
      <c r="EBO40" s="56"/>
      <c r="EBP40" s="56"/>
      <c r="EBQ40" s="56"/>
      <c r="EBR40" s="56"/>
      <c r="EBS40" s="56"/>
      <c r="EBT40" s="56"/>
      <c r="EBU40" s="56"/>
      <c r="EBV40" s="56"/>
      <c r="EBW40" s="56"/>
      <c r="EBX40" s="56"/>
      <c r="EBY40" s="56"/>
      <c r="EBZ40" s="56"/>
      <c r="ECA40" s="56"/>
      <c r="ECB40" s="56"/>
      <c r="ECC40" s="56"/>
      <c r="ECD40" s="56"/>
      <c r="ECE40" s="56"/>
      <c r="ECF40" s="56"/>
      <c r="ECG40" s="56"/>
      <c r="ECH40" s="56"/>
      <c r="ECI40" s="56"/>
      <c r="ECJ40" s="56"/>
      <c r="ECK40" s="56"/>
      <c r="ECL40" s="56"/>
      <c r="ECM40" s="56"/>
      <c r="ECN40" s="56"/>
      <c r="ECO40" s="56"/>
      <c r="ECP40" s="56"/>
      <c r="ECQ40" s="56"/>
      <c r="ECR40" s="56"/>
      <c r="ECS40" s="56"/>
      <c r="ECT40" s="56"/>
      <c r="ECU40" s="56"/>
      <c r="ECV40" s="56"/>
      <c r="ECW40" s="56"/>
      <c r="ECX40" s="56"/>
      <c r="ECY40" s="56"/>
      <c r="ECZ40" s="56"/>
      <c r="EDA40" s="56"/>
      <c r="EDB40" s="56"/>
      <c r="EDC40" s="56"/>
      <c r="EDD40" s="56"/>
      <c r="EDE40" s="56"/>
      <c r="EDF40" s="56"/>
      <c r="EDG40" s="56"/>
      <c r="EDH40" s="56"/>
      <c r="EDI40" s="56"/>
      <c r="EDJ40" s="56"/>
      <c r="EDK40" s="56"/>
      <c r="EDL40" s="56"/>
      <c r="EDM40" s="56"/>
      <c r="EDN40" s="56"/>
      <c r="EDO40" s="56"/>
      <c r="EDP40" s="56"/>
      <c r="EDQ40" s="56"/>
      <c r="EDR40" s="56"/>
      <c r="EDS40" s="56"/>
      <c r="EDT40" s="56"/>
      <c r="EDU40" s="56"/>
      <c r="EDV40" s="56"/>
      <c r="EDW40" s="56"/>
      <c r="EDX40" s="56"/>
      <c r="EDY40" s="56"/>
      <c r="EDZ40" s="56"/>
      <c r="EEA40" s="56"/>
      <c r="EEB40" s="56"/>
      <c r="EEC40" s="56"/>
      <c r="EED40" s="56"/>
      <c r="EEE40" s="56"/>
      <c r="EEF40" s="56"/>
      <c r="EEG40" s="56"/>
      <c r="EEH40" s="56"/>
      <c r="EEI40" s="56"/>
      <c r="EEJ40" s="56"/>
      <c r="EEK40" s="56"/>
      <c r="EEL40" s="56"/>
      <c r="EEM40" s="56"/>
      <c r="EEN40" s="56"/>
      <c r="EEO40" s="56"/>
      <c r="EEP40" s="56"/>
      <c r="EEQ40" s="56"/>
      <c r="EER40" s="56"/>
      <c r="EES40" s="56"/>
      <c r="EET40" s="56"/>
      <c r="EEU40" s="56"/>
      <c r="EEV40" s="56"/>
      <c r="EEW40" s="56"/>
      <c r="EEX40" s="56"/>
      <c r="EEY40" s="56"/>
      <c r="EEZ40" s="56"/>
      <c r="EFA40" s="56"/>
      <c r="EFB40" s="56"/>
      <c r="EFC40" s="56"/>
      <c r="EFD40" s="56"/>
      <c r="EFE40" s="56"/>
      <c r="EFF40" s="56"/>
      <c r="EFG40" s="56"/>
      <c r="EFH40" s="56"/>
      <c r="EFI40" s="56"/>
      <c r="EFJ40" s="56"/>
      <c r="EFK40" s="56"/>
      <c r="EFL40" s="56"/>
      <c r="EFM40" s="56"/>
      <c r="EFN40" s="56"/>
      <c r="EFO40" s="56"/>
      <c r="EFP40" s="56"/>
      <c r="EFQ40" s="56"/>
      <c r="EFR40" s="56"/>
      <c r="EFS40" s="56"/>
      <c r="EFT40" s="56"/>
      <c r="EFU40" s="56"/>
      <c r="EFV40" s="56"/>
      <c r="EFW40" s="56"/>
      <c r="EFX40" s="56"/>
      <c r="EFY40" s="56"/>
      <c r="EFZ40" s="56"/>
      <c r="EGA40" s="56"/>
      <c r="EGB40" s="56"/>
      <c r="EGC40" s="56"/>
      <c r="EGD40" s="56"/>
      <c r="EGE40" s="56"/>
      <c r="EGF40" s="56"/>
      <c r="EGG40" s="56"/>
      <c r="EGH40" s="56"/>
      <c r="EGI40" s="56"/>
      <c r="EGJ40" s="56"/>
      <c r="EGK40" s="56"/>
      <c r="EGL40" s="56"/>
      <c r="EGM40" s="56"/>
      <c r="EGN40" s="56"/>
      <c r="EGO40" s="56"/>
      <c r="EGP40" s="56"/>
      <c r="EGQ40" s="56"/>
      <c r="EGR40" s="56"/>
      <c r="EGS40" s="56"/>
      <c r="EGT40" s="56"/>
      <c r="EGU40" s="56"/>
      <c r="EGV40" s="56"/>
      <c r="EGW40" s="56"/>
      <c r="EGX40" s="56"/>
      <c r="EGY40" s="56"/>
      <c r="EGZ40" s="56"/>
      <c r="EHA40" s="56"/>
      <c r="EHB40" s="56"/>
      <c r="EHC40" s="56"/>
      <c r="EHD40" s="56"/>
      <c r="EHE40" s="56"/>
      <c r="EHF40" s="56"/>
      <c r="EHG40" s="56"/>
      <c r="EHH40" s="56"/>
      <c r="EHI40" s="56"/>
      <c r="EHJ40" s="56"/>
      <c r="EHK40" s="56"/>
      <c r="EHL40" s="56"/>
      <c r="EHM40" s="56"/>
      <c r="EHN40" s="56"/>
      <c r="EHO40" s="56"/>
      <c r="EHP40" s="56"/>
      <c r="EHQ40" s="56"/>
      <c r="EHR40" s="56"/>
      <c r="EHS40" s="56"/>
      <c r="EHT40" s="56"/>
      <c r="EHU40" s="56"/>
      <c r="EHV40" s="56"/>
      <c r="EHW40" s="56"/>
      <c r="EHX40" s="56"/>
      <c r="EHY40" s="56"/>
      <c r="EHZ40" s="56"/>
      <c r="EIA40" s="56"/>
      <c r="EIB40" s="56"/>
      <c r="EIC40" s="56"/>
      <c r="EID40" s="56"/>
      <c r="EIE40" s="56"/>
      <c r="EIF40" s="56"/>
      <c r="EIG40" s="56"/>
      <c r="EIH40" s="56"/>
      <c r="EII40" s="56"/>
      <c r="EIJ40" s="56"/>
      <c r="EIK40" s="56"/>
      <c r="EIL40" s="56"/>
      <c r="EIM40" s="56"/>
      <c r="EIN40" s="56"/>
      <c r="EIO40" s="56"/>
      <c r="EIP40" s="56"/>
      <c r="EIQ40" s="56"/>
      <c r="EIR40" s="56"/>
      <c r="EIS40" s="56"/>
      <c r="EIT40" s="56"/>
      <c r="EIU40" s="56"/>
      <c r="EIV40" s="56"/>
      <c r="EIW40" s="56"/>
      <c r="EIX40" s="56"/>
      <c r="EIY40" s="56"/>
      <c r="EIZ40" s="56"/>
      <c r="EJA40" s="56"/>
      <c r="EJB40" s="56"/>
      <c r="EJC40" s="56"/>
      <c r="EJD40" s="56"/>
      <c r="EJE40" s="56"/>
      <c r="EJF40" s="56"/>
      <c r="EJG40" s="56"/>
      <c r="EJH40" s="56"/>
      <c r="EJI40" s="56"/>
      <c r="EJJ40" s="56"/>
      <c r="EJK40" s="56"/>
      <c r="EJL40" s="56"/>
      <c r="EJM40" s="56"/>
      <c r="EJN40" s="56"/>
      <c r="EJO40" s="56"/>
      <c r="EJP40" s="56"/>
      <c r="EJQ40" s="56"/>
      <c r="EJR40" s="56"/>
      <c r="EJS40" s="56"/>
      <c r="EJT40" s="56"/>
      <c r="EJU40" s="56"/>
      <c r="EJV40" s="56"/>
      <c r="EJW40" s="56"/>
      <c r="EJX40" s="56"/>
      <c r="EJY40" s="56"/>
      <c r="EJZ40" s="56"/>
      <c r="EKA40" s="56"/>
      <c r="EKB40" s="56"/>
      <c r="EKC40" s="56"/>
      <c r="EKD40" s="56"/>
      <c r="EKE40" s="56"/>
      <c r="EKF40" s="56"/>
      <c r="EKG40" s="56"/>
      <c r="EKH40" s="56"/>
      <c r="EKI40" s="56"/>
      <c r="EKJ40" s="56"/>
      <c r="EKK40" s="56"/>
      <c r="EKL40" s="56"/>
      <c r="EKM40" s="56"/>
      <c r="EKN40" s="56"/>
      <c r="EKO40" s="56"/>
      <c r="EKP40" s="56"/>
      <c r="EKQ40" s="56"/>
      <c r="EKR40" s="56"/>
      <c r="EKS40" s="56"/>
      <c r="EKT40" s="56"/>
      <c r="EKU40" s="56"/>
      <c r="EKV40" s="56"/>
      <c r="EKW40" s="56"/>
      <c r="EKX40" s="56"/>
      <c r="EKY40" s="56"/>
      <c r="EKZ40" s="56"/>
      <c r="ELA40" s="56"/>
      <c r="ELB40" s="56"/>
      <c r="ELC40" s="56"/>
      <c r="ELD40" s="56"/>
      <c r="ELE40" s="56"/>
      <c r="ELF40" s="56"/>
      <c r="ELG40" s="56"/>
      <c r="ELH40" s="56"/>
      <c r="ELI40" s="56"/>
      <c r="ELJ40" s="56"/>
      <c r="ELK40" s="56"/>
      <c r="ELL40" s="56"/>
      <c r="ELM40" s="56"/>
      <c r="ELN40" s="56"/>
      <c r="ELO40" s="56"/>
      <c r="ELP40" s="56"/>
      <c r="ELQ40" s="56"/>
      <c r="ELR40" s="56"/>
      <c r="ELS40" s="56"/>
      <c r="ELT40" s="56"/>
      <c r="ELU40" s="56"/>
      <c r="ELV40" s="56"/>
      <c r="ELW40" s="56"/>
      <c r="ELX40" s="56"/>
      <c r="ELY40" s="56"/>
      <c r="ELZ40" s="56"/>
      <c r="EMA40" s="56"/>
      <c r="EMB40" s="56"/>
      <c r="EMC40" s="56"/>
      <c r="EMD40" s="56"/>
      <c r="EME40" s="56"/>
      <c r="EMF40" s="56"/>
      <c r="EMG40" s="56"/>
      <c r="EMH40" s="56"/>
      <c r="EMI40" s="56"/>
      <c r="EMJ40" s="56"/>
      <c r="EMK40" s="56"/>
      <c r="EML40" s="56"/>
      <c r="EMM40" s="56"/>
      <c r="EMN40" s="56"/>
      <c r="EMO40" s="56"/>
      <c r="EMP40" s="56"/>
      <c r="EMQ40" s="56"/>
      <c r="EMR40" s="56"/>
      <c r="EMS40" s="56"/>
      <c r="EMT40" s="56"/>
      <c r="EMU40" s="56"/>
      <c r="EMV40" s="56"/>
      <c r="EMW40" s="56"/>
      <c r="EMX40" s="56"/>
      <c r="EMY40" s="56"/>
      <c r="EMZ40" s="56"/>
      <c r="ENA40" s="56"/>
      <c r="ENB40" s="56"/>
      <c r="ENC40" s="56"/>
      <c r="END40" s="56"/>
      <c r="ENE40" s="56"/>
      <c r="ENF40" s="56"/>
      <c r="ENG40" s="56"/>
      <c r="ENH40" s="56"/>
      <c r="ENI40" s="56"/>
      <c r="ENJ40" s="56"/>
      <c r="ENK40" s="56"/>
      <c r="ENL40" s="56"/>
      <c r="ENM40" s="56"/>
      <c r="ENN40" s="56"/>
      <c r="ENO40" s="56"/>
      <c r="ENP40" s="56"/>
      <c r="ENQ40" s="56"/>
      <c r="ENR40" s="56"/>
      <c r="ENS40" s="56"/>
      <c r="ENT40" s="56"/>
      <c r="ENU40" s="56"/>
      <c r="ENV40" s="56"/>
      <c r="ENW40" s="56"/>
      <c r="ENX40" s="56"/>
      <c r="ENY40" s="56"/>
      <c r="ENZ40" s="56"/>
      <c r="EOA40" s="56"/>
      <c r="EOB40" s="56"/>
      <c r="EOC40" s="56"/>
      <c r="EOD40" s="56"/>
      <c r="EOE40" s="56"/>
      <c r="EOF40" s="56"/>
      <c r="EOG40" s="56"/>
      <c r="EOH40" s="56"/>
      <c r="EOI40" s="56"/>
      <c r="EOJ40" s="56"/>
      <c r="EOK40" s="56"/>
      <c r="EOL40" s="56"/>
      <c r="EOM40" s="56"/>
      <c r="EON40" s="56"/>
      <c r="EOO40" s="56"/>
      <c r="EOP40" s="56"/>
      <c r="EOQ40" s="56"/>
      <c r="EOR40" s="56"/>
      <c r="EOS40" s="56"/>
      <c r="EOT40" s="56"/>
      <c r="EOU40" s="56"/>
      <c r="EOV40" s="56"/>
      <c r="EOW40" s="56"/>
      <c r="EOX40" s="56"/>
      <c r="EOY40" s="56"/>
      <c r="EOZ40" s="56"/>
      <c r="EPA40" s="56"/>
      <c r="EPB40" s="56"/>
      <c r="EPC40" s="56"/>
      <c r="EPD40" s="56"/>
      <c r="EPE40" s="56"/>
      <c r="EPF40" s="56"/>
      <c r="EPG40" s="56"/>
      <c r="EPH40" s="56"/>
      <c r="EPI40" s="56"/>
      <c r="EPJ40" s="56"/>
      <c r="EPK40" s="56"/>
      <c r="EPL40" s="56"/>
      <c r="EPM40" s="56"/>
      <c r="EPN40" s="56"/>
      <c r="EPO40" s="56"/>
      <c r="EPP40" s="56"/>
      <c r="EPQ40" s="56"/>
      <c r="EPR40" s="56"/>
      <c r="EPS40" s="56"/>
      <c r="EPT40" s="56"/>
      <c r="EPU40" s="56"/>
      <c r="EPV40" s="56"/>
      <c r="EPW40" s="56"/>
      <c r="EPX40" s="56"/>
      <c r="EPY40" s="56"/>
      <c r="EPZ40" s="56"/>
      <c r="EQA40" s="56"/>
      <c r="EQB40" s="56"/>
      <c r="EQC40" s="56"/>
      <c r="EQD40" s="56"/>
      <c r="EQE40" s="56"/>
      <c r="EQF40" s="56"/>
      <c r="EQG40" s="56"/>
      <c r="EQH40" s="56"/>
      <c r="EQI40" s="56"/>
      <c r="EQJ40" s="56"/>
      <c r="EQK40" s="56"/>
      <c r="EQL40" s="56"/>
      <c r="EQM40" s="56"/>
      <c r="EQN40" s="56"/>
      <c r="EQO40" s="56"/>
      <c r="EQP40" s="56"/>
      <c r="EQQ40" s="56"/>
      <c r="EQR40" s="56"/>
      <c r="EQS40" s="56"/>
      <c r="EQT40" s="56"/>
      <c r="EQU40" s="56"/>
      <c r="EQV40" s="56"/>
      <c r="EQW40" s="56"/>
      <c r="EQX40" s="56"/>
      <c r="EQY40" s="56"/>
      <c r="EQZ40" s="56"/>
      <c r="ERA40" s="56"/>
      <c r="ERB40" s="56"/>
      <c r="ERC40" s="56"/>
      <c r="ERD40" s="56"/>
      <c r="ERE40" s="56"/>
      <c r="ERF40" s="56"/>
      <c r="ERG40" s="56"/>
      <c r="ERH40" s="56"/>
      <c r="ERI40" s="56"/>
      <c r="ERJ40" s="56"/>
      <c r="ERK40" s="56"/>
      <c r="ERL40" s="56"/>
      <c r="ERM40" s="56"/>
      <c r="ERN40" s="56"/>
      <c r="ERO40" s="56"/>
      <c r="ERP40" s="56"/>
      <c r="ERQ40" s="56"/>
      <c r="ERR40" s="56"/>
      <c r="ERS40" s="56"/>
      <c r="ERT40" s="56"/>
      <c r="ERU40" s="56"/>
      <c r="ERV40" s="56"/>
      <c r="ERW40" s="56"/>
      <c r="ERX40" s="56"/>
      <c r="ERY40" s="56"/>
      <c r="ERZ40" s="56"/>
      <c r="ESA40" s="56"/>
      <c r="ESB40" s="56"/>
      <c r="ESC40" s="56"/>
      <c r="ESD40" s="56"/>
      <c r="ESE40" s="56"/>
      <c r="ESF40" s="56"/>
      <c r="ESG40" s="56"/>
      <c r="ESH40" s="56"/>
      <c r="ESI40" s="56"/>
      <c r="ESJ40" s="56"/>
      <c r="ESK40" s="56"/>
      <c r="ESL40" s="56"/>
      <c r="ESM40" s="56"/>
      <c r="ESN40" s="56"/>
      <c r="ESO40" s="56"/>
      <c r="ESP40" s="56"/>
      <c r="ESQ40" s="56"/>
      <c r="ESR40" s="56"/>
      <c r="ESS40" s="56"/>
      <c r="EST40" s="56"/>
      <c r="ESU40" s="56"/>
      <c r="ESV40" s="56"/>
      <c r="ESW40" s="56"/>
      <c r="ESX40" s="56"/>
      <c r="ESY40" s="56"/>
      <c r="ESZ40" s="56"/>
      <c r="ETA40" s="56"/>
      <c r="ETB40" s="56"/>
      <c r="ETC40" s="56"/>
      <c r="ETD40" s="56"/>
      <c r="ETE40" s="56"/>
      <c r="ETF40" s="56"/>
      <c r="ETG40" s="56"/>
      <c r="ETH40" s="56"/>
      <c r="ETI40" s="56"/>
      <c r="ETJ40" s="56"/>
      <c r="ETK40" s="56"/>
      <c r="ETL40" s="56"/>
      <c r="ETM40" s="56"/>
      <c r="ETN40" s="56"/>
      <c r="ETO40" s="56"/>
      <c r="ETP40" s="56"/>
      <c r="ETQ40" s="56"/>
      <c r="ETR40" s="56"/>
      <c r="ETS40" s="56"/>
      <c r="ETT40" s="56"/>
      <c r="ETU40" s="56"/>
      <c r="ETV40" s="56"/>
      <c r="ETW40" s="56"/>
      <c r="ETX40" s="56"/>
      <c r="ETY40" s="56"/>
      <c r="ETZ40" s="56"/>
      <c r="EUA40" s="56"/>
      <c r="EUB40" s="56"/>
      <c r="EUC40" s="56"/>
      <c r="EUD40" s="56"/>
      <c r="EUE40" s="56"/>
      <c r="EUF40" s="56"/>
      <c r="EUG40" s="56"/>
      <c r="EUH40" s="56"/>
      <c r="EUI40" s="56"/>
      <c r="EUJ40" s="56"/>
      <c r="EUK40" s="56"/>
      <c r="EUL40" s="56"/>
      <c r="EUM40" s="56"/>
      <c r="EUN40" s="56"/>
      <c r="EUO40" s="56"/>
      <c r="EUP40" s="56"/>
      <c r="EUQ40" s="56"/>
      <c r="EUR40" s="56"/>
      <c r="EUS40" s="56"/>
      <c r="EUT40" s="56"/>
      <c r="EUU40" s="56"/>
      <c r="EUV40" s="56"/>
      <c r="EUW40" s="56"/>
      <c r="EUX40" s="56"/>
      <c r="EUY40" s="56"/>
      <c r="EUZ40" s="56"/>
      <c r="EVA40" s="56"/>
      <c r="EVB40" s="56"/>
      <c r="EVC40" s="56"/>
      <c r="EVD40" s="56"/>
      <c r="EVE40" s="56"/>
      <c r="EVF40" s="56"/>
      <c r="EVG40" s="56"/>
      <c r="EVH40" s="56"/>
      <c r="EVI40" s="56"/>
      <c r="EVJ40" s="56"/>
      <c r="EVK40" s="56"/>
      <c r="EVL40" s="56"/>
      <c r="EVM40" s="56"/>
      <c r="EVN40" s="56"/>
      <c r="EVO40" s="56"/>
      <c r="EVP40" s="56"/>
      <c r="EVQ40" s="56"/>
      <c r="EVR40" s="56"/>
      <c r="EVS40" s="56"/>
      <c r="EVT40" s="56"/>
      <c r="EVU40" s="56"/>
      <c r="EVV40" s="56"/>
      <c r="EVW40" s="56"/>
      <c r="EVX40" s="56"/>
      <c r="EVY40" s="56"/>
      <c r="EVZ40" s="56"/>
      <c r="EWA40" s="56"/>
      <c r="EWB40" s="56"/>
      <c r="EWC40" s="56"/>
      <c r="EWD40" s="56"/>
      <c r="EWE40" s="56"/>
      <c r="EWF40" s="56"/>
      <c r="EWG40" s="56"/>
      <c r="EWH40" s="56"/>
      <c r="EWI40" s="56"/>
      <c r="EWJ40" s="56"/>
      <c r="EWK40" s="56"/>
      <c r="EWL40" s="56"/>
      <c r="EWM40" s="56"/>
      <c r="EWN40" s="56"/>
      <c r="EWO40" s="56"/>
      <c r="EWP40" s="56"/>
      <c r="EWQ40" s="56"/>
      <c r="EWR40" s="56"/>
      <c r="EWS40" s="56"/>
      <c r="EWT40" s="56"/>
      <c r="EWU40" s="56"/>
      <c r="EWV40" s="56"/>
      <c r="EWW40" s="56"/>
      <c r="EWX40" s="56"/>
      <c r="EWY40" s="56"/>
      <c r="EWZ40" s="56"/>
      <c r="EXA40" s="56"/>
      <c r="EXB40" s="56"/>
      <c r="EXC40" s="56"/>
      <c r="EXD40" s="56"/>
      <c r="EXE40" s="56"/>
      <c r="EXF40" s="56"/>
      <c r="EXG40" s="56"/>
      <c r="EXH40" s="56"/>
      <c r="EXI40" s="56"/>
      <c r="EXJ40" s="56"/>
      <c r="EXK40" s="56"/>
      <c r="EXL40" s="56"/>
      <c r="EXM40" s="56"/>
      <c r="EXN40" s="56"/>
      <c r="EXO40" s="56"/>
      <c r="EXP40" s="56"/>
      <c r="EXQ40" s="56"/>
      <c r="EXR40" s="56"/>
      <c r="EXS40" s="56"/>
      <c r="EXT40" s="56"/>
      <c r="EXU40" s="56"/>
      <c r="EXV40" s="56"/>
      <c r="EXW40" s="56"/>
      <c r="EXX40" s="56"/>
      <c r="EXY40" s="56"/>
      <c r="EXZ40" s="56"/>
      <c r="EYA40" s="56"/>
      <c r="EYB40" s="56"/>
      <c r="EYC40" s="56"/>
      <c r="EYD40" s="56"/>
      <c r="EYE40" s="56"/>
      <c r="EYF40" s="56"/>
      <c r="EYG40" s="56"/>
      <c r="EYH40" s="56"/>
      <c r="EYI40" s="56"/>
      <c r="EYJ40" s="56"/>
      <c r="EYK40" s="56"/>
      <c r="EYL40" s="56"/>
      <c r="EYM40" s="56"/>
      <c r="EYN40" s="56"/>
      <c r="EYO40" s="56"/>
      <c r="EYP40" s="56"/>
      <c r="EYQ40" s="56"/>
      <c r="EYR40" s="56"/>
      <c r="EYS40" s="56"/>
      <c r="EYT40" s="56"/>
      <c r="EYU40" s="56"/>
      <c r="EYV40" s="56"/>
      <c r="EYW40" s="56"/>
      <c r="EYX40" s="56"/>
      <c r="EYY40" s="56"/>
      <c r="EYZ40" s="56"/>
      <c r="EZA40" s="56"/>
      <c r="EZB40" s="56"/>
      <c r="EZC40" s="56"/>
      <c r="EZD40" s="56"/>
      <c r="EZE40" s="56"/>
      <c r="EZF40" s="56"/>
      <c r="EZG40" s="56"/>
      <c r="EZH40" s="56"/>
      <c r="EZI40" s="56"/>
      <c r="EZJ40" s="56"/>
      <c r="EZK40" s="56"/>
      <c r="EZL40" s="56"/>
      <c r="EZM40" s="56"/>
      <c r="EZN40" s="56"/>
      <c r="EZO40" s="56"/>
      <c r="EZP40" s="56"/>
      <c r="EZQ40" s="56"/>
      <c r="EZR40" s="56"/>
      <c r="EZS40" s="56"/>
      <c r="EZT40" s="56"/>
      <c r="EZU40" s="56"/>
      <c r="EZV40" s="56"/>
      <c r="EZW40" s="56"/>
      <c r="EZX40" s="56"/>
      <c r="EZY40" s="56"/>
      <c r="EZZ40" s="56"/>
      <c r="FAA40" s="56"/>
      <c r="FAB40" s="56"/>
      <c r="FAC40" s="56"/>
      <c r="FAD40" s="56"/>
      <c r="FAE40" s="56"/>
      <c r="FAF40" s="56"/>
      <c r="FAG40" s="56"/>
      <c r="FAH40" s="56"/>
      <c r="FAI40" s="56"/>
      <c r="FAJ40" s="56"/>
      <c r="FAK40" s="56"/>
      <c r="FAL40" s="56"/>
      <c r="FAM40" s="56"/>
      <c r="FAN40" s="56"/>
      <c r="FAO40" s="56"/>
      <c r="FAP40" s="56"/>
      <c r="FAQ40" s="56"/>
      <c r="FAR40" s="56"/>
      <c r="FAS40" s="56"/>
      <c r="FAT40" s="56"/>
      <c r="FAU40" s="56"/>
      <c r="FAV40" s="56"/>
      <c r="FAW40" s="56"/>
      <c r="FAX40" s="56"/>
      <c r="FAY40" s="56"/>
      <c r="FAZ40" s="56"/>
      <c r="FBA40" s="56"/>
      <c r="FBB40" s="56"/>
      <c r="FBC40" s="56"/>
      <c r="FBD40" s="56"/>
      <c r="FBE40" s="56"/>
      <c r="FBF40" s="56"/>
      <c r="FBG40" s="56"/>
      <c r="FBH40" s="56"/>
      <c r="FBI40" s="56"/>
      <c r="FBJ40" s="56"/>
      <c r="FBK40" s="56"/>
      <c r="FBL40" s="56"/>
      <c r="FBM40" s="56"/>
      <c r="FBN40" s="56"/>
      <c r="FBO40" s="56"/>
      <c r="FBP40" s="56"/>
      <c r="FBQ40" s="56"/>
      <c r="FBR40" s="56"/>
      <c r="FBS40" s="56"/>
      <c r="FBT40" s="56"/>
      <c r="FBU40" s="56"/>
      <c r="FBV40" s="56"/>
      <c r="FBW40" s="56"/>
      <c r="FBX40" s="56"/>
      <c r="FBY40" s="56"/>
      <c r="FBZ40" s="56"/>
      <c r="FCA40" s="56"/>
      <c r="FCB40" s="56"/>
      <c r="FCC40" s="56"/>
      <c r="FCD40" s="56"/>
      <c r="FCE40" s="56"/>
      <c r="FCF40" s="56"/>
      <c r="FCG40" s="56"/>
      <c r="FCH40" s="56"/>
      <c r="FCI40" s="56"/>
      <c r="FCJ40" s="56"/>
      <c r="FCK40" s="56"/>
      <c r="FCL40" s="56"/>
      <c r="FCM40" s="56"/>
      <c r="FCN40" s="56"/>
      <c r="FCO40" s="56"/>
      <c r="FCP40" s="56"/>
      <c r="FCQ40" s="56"/>
      <c r="FCR40" s="56"/>
      <c r="FCS40" s="56"/>
      <c r="FCT40" s="56"/>
      <c r="FCU40" s="56"/>
      <c r="FCV40" s="56"/>
      <c r="FCW40" s="56"/>
      <c r="FCX40" s="56"/>
      <c r="FCY40" s="56"/>
      <c r="FCZ40" s="56"/>
      <c r="FDA40" s="56"/>
      <c r="FDB40" s="56"/>
      <c r="FDC40" s="56"/>
      <c r="FDD40" s="56"/>
      <c r="FDE40" s="56"/>
      <c r="FDF40" s="56"/>
      <c r="FDG40" s="56"/>
      <c r="FDH40" s="56"/>
      <c r="FDI40" s="56"/>
      <c r="FDJ40" s="56"/>
      <c r="FDK40" s="56"/>
      <c r="FDL40" s="56"/>
      <c r="FDM40" s="56"/>
      <c r="FDN40" s="56"/>
      <c r="FDO40" s="56"/>
      <c r="FDP40" s="56"/>
      <c r="FDQ40" s="56"/>
      <c r="FDR40" s="56"/>
      <c r="FDS40" s="56"/>
      <c r="FDT40" s="56"/>
      <c r="FDU40" s="56"/>
      <c r="FDV40" s="56"/>
      <c r="FDW40" s="56"/>
      <c r="FDX40" s="56"/>
      <c r="FDY40" s="56"/>
      <c r="FDZ40" s="56"/>
      <c r="FEA40" s="56"/>
      <c r="FEB40" s="56"/>
      <c r="FEC40" s="56"/>
      <c r="FED40" s="56"/>
      <c r="FEE40" s="56"/>
      <c r="FEF40" s="56"/>
      <c r="FEG40" s="56"/>
      <c r="FEH40" s="56"/>
      <c r="FEI40" s="56"/>
      <c r="FEJ40" s="56"/>
      <c r="FEK40" s="56"/>
      <c r="FEL40" s="56"/>
      <c r="FEM40" s="56"/>
      <c r="FEN40" s="56"/>
      <c r="FEO40" s="56"/>
      <c r="FEP40" s="56"/>
      <c r="FEQ40" s="56"/>
      <c r="FER40" s="56"/>
      <c r="FES40" s="56"/>
      <c r="FET40" s="56"/>
      <c r="FEU40" s="56"/>
      <c r="FEV40" s="56"/>
      <c r="FEW40" s="56"/>
      <c r="FEX40" s="56"/>
      <c r="FEY40" s="56"/>
      <c r="FEZ40" s="56"/>
      <c r="FFA40" s="56"/>
      <c r="FFB40" s="56"/>
      <c r="FFC40" s="56"/>
      <c r="FFD40" s="56"/>
      <c r="FFE40" s="56"/>
      <c r="FFF40" s="56"/>
      <c r="FFG40" s="56"/>
      <c r="FFH40" s="56"/>
      <c r="FFI40" s="56"/>
      <c r="FFJ40" s="56"/>
      <c r="FFK40" s="56"/>
      <c r="FFL40" s="56"/>
      <c r="FFM40" s="56"/>
      <c r="FFN40" s="56"/>
      <c r="FFO40" s="56"/>
      <c r="FFP40" s="56"/>
      <c r="FFQ40" s="56"/>
      <c r="FFR40" s="56"/>
      <c r="FFS40" s="56"/>
      <c r="FFT40" s="56"/>
      <c r="FFU40" s="56"/>
      <c r="FFV40" s="56"/>
      <c r="FFW40" s="56"/>
      <c r="FFX40" s="56"/>
      <c r="FFY40" s="56"/>
      <c r="FFZ40" s="56"/>
      <c r="FGA40" s="56"/>
      <c r="FGB40" s="56"/>
      <c r="FGC40" s="56"/>
      <c r="FGD40" s="56"/>
      <c r="FGE40" s="56"/>
      <c r="FGF40" s="56"/>
      <c r="FGG40" s="56"/>
      <c r="FGH40" s="56"/>
      <c r="FGI40" s="56"/>
      <c r="FGJ40" s="56"/>
      <c r="FGK40" s="56"/>
      <c r="FGL40" s="56"/>
      <c r="FGM40" s="56"/>
      <c r="FGN40" s="56"/>
      <c r="FGO40" s="56"/>
      <c r="FGP40" s="56"/>
      <c r="FGQ40" s="56"/>
      <c r="FGR40" s="56"/>
      <c r="FGS40" s="56"/>
      <c r="FGT40" s="56"/>
      <c r="FGU40" s="56"/>
      <c r="FGV40" s="56"/>
      <c r="FGW40" s="56"/>
      <c r="FGX40" s="56"/>
      <c r="FGY40" s="56"/>
      <c r="FGZ40" s="56"/>
      <c r="FHA40" s="56"/>
      <c r="FHB40" s="56"/>
      <c r="FHC40" s="56"/>
      <c r="FHD40" s="56"/>
      <c r="FHE40" s="56"/>
      <c r="FHF40" s="56"/>
      <c r="FHG40" s="56"/>
      <c r="FHH40" s="56"/>
      <c r="FHI40" s="56"/>
      <c r="FHJ40" s="56"/>
      <c r="FHK40" s="56"/>
      <c r="FHL40" s="56"/>
      <c r="FHM40" s="56"/>
      <c r="FHN40" s="56"/>
      <c r="FHO40" s="56"/>
      <c r="FHP40" s="56"/>
      <c r="FHQ40" s="56"/>
      <c r="FHR40" s="56"/>
      <c r="FHS40" s="56"/>
      <c r="FHT40" s="56"/>
      <c r="FHU40" s="56"/>
      <c r="FHV40" s="56"/>
      <c r="FHW40" s="56"/>
      <c r="FHX40" s="56"/>
      <c r="FHY40" s="56"/>
      <c r="FHZ40" s="56"/>
      <c r="FIA40" s="56"/>
      <c r="FIB40" s="56"/>
      <c r="FIC40" s="56"/>
      <c r="FID40" s="56"/>
      <c r="FIE40" s="56"/>
      <c r="FIF40" s="56"/>
      <c r="FIG40" s="56"/>
      <c r="FIH40" s="56"/>
      <c r="FII40" s="56"/>
      <c r="FIJ40" s="56"/>
      <c r="FIK40" s="56"/>
      <c r="FIL40" s="56"/>
      <c r="FIM40" s="56"/>
      <c r="FIN40" s="56"/>
      <c r="FIO40" s="56"/>
      <c r="FIP40" s="56"/>
      <c r="FIQ40" s="56"/>
      <c r="FIR40" s="56"/>
      <c r="FIS40" s="56"/>
      <c r="FIT40" s="56"/>
      <c r="FIU40" s="56"/>
      <c r="FIV40" s="56"/>
      <c r="FIW40" s="56"/>
      <c r="FIX40" s="56"/>
      <c r="FIY40" s="56"/>
      <c r="FIZ40" s="56"/>
      <c r="FJA40" s="56"/>
      <c r="FJB40" s="56"/>
      <c r="FJC40" s="56"/>
      <c r="FJD40" s="56"/>
      <c r="FJE40" s="56"/>
      <c r="FJF40" s="56"/>
      <c r="FJG40" s="56"/>
      <c r="FJH40" s="56"/>
      <c r="FJI40" s="56"/>
      <c r="FJJ40" s="56"/>
      <c r="FJK40" s="56"/>
      <c r="FJL40" s="56"/>
      <c r="FJM40" s="56"/>
      <c r="FJN40" s="56"/>
      <c r="FJO40" s="56"/>
      <c r="FJP40" s="56"/>
      <c r="FJQ40" s="56"/>
      <c r="FJR40" s="56"/>
      <c r="FJS40" s="56"/>
      <c r="FJT40" s="56"/>
      <c r="FJU40" s="56"/>
      <c r="FJV40" s="56"/>
      <c r="FJW40" s="56"/>
      <c r="FJX40" s="56"/>
      <c r="FJY40" s="56"/>
      <c r="FJZ40" s="56"/>
      <c r="FKA40" s="56"/>
      <c r="FKB40" s="56"/>
      <c r="FKC40" s="56"/>
      <c r="FKD40" s="56"/>
      <c r="FKE40" s="56"/>
      <c r="FKF40" s="56"/>
      <c r="FKG40" s="56"/>
      <c r="FKH40" s="56"/>
      <c r="FKI40" s="56"/>
      <c r="FKJ40" s="56"/>
      <c r="FKK40" s="56"/>
      <c r="FKL40" s="56"/>
      <c r="FKM40" s="56"/>
      <c r="FKN40" s="56"/>
      <c r="FKO40" s="56"/>
      <c r="FKP40" s="56"/>
      <c r="FKQ40" s="56"/>
      <c r="FKR40" s="56"/>
      <c r="FKS40" s="56"/>
      <c r="FKT40" s="56"/>
      <c r="FKU40" s="56"/>
      <c r="FKV40" s="56"/>
      <c r="FKW40" s="56"/>
      <c r="FKX40" s="56"/>
      <c r="FKY40" s="56"/>
      <c r="FKZ40" s="56"/>
      <c r="FLA40" s="56"/>
      <c r="FLB40" s="56"/>
      <c r="FLC40" s="56"/>
      <c r="FLD40" s="56"/>
      <c r="FLE40" s="56"/>
      <c r="FLF40" s="56"/>
      <c r="FLG40" s="56"/>
      <c r="FLH40" s="56"/>
      <c r="FLI40" s="56"/>
      <c r="FLJ40" s="56"/>
      <c r="FLK40" s="56"/>
      <c r="FLL40" s="56"/>
      <c r="FLM40" s="56"/>
      <c r="FLN40" s="56"/>
      <c r="FLO40" s="56"/>
      <c r="FLP40" s="56"/>
      <c r="FLQ40" s="56"/>
      <c r="FLR40" s="56"/>
      <c r="FLS40" s="56"/>
      <c r="FLT40" s="56"/>
      <c r="FLU40" s="56"/>
      <c r="FLV40" s="56"/>
      <c r="FLW40" s="56"/>
      <c r="FLX40" s="56"/>
      <c r="FLY40" s="56"/>
      <c r="FLZ40" s="56"/>
      <c r="FMA40" s="56"/>
      <c r="FMB40" s="56"/>
      <c r="FMC40" s="56"/>
      <c r="FMD40" s="56"/>
      <c r="FME40" s="56"/>
      <c r="FMF40" s="56"/>
      <c r="FMG40" s="56"/>
      <c r="FMH40" s="56"/>
      <c r="FMI40" s="56"/>
      <c r="FMJ40" s="56"/>
      <c r="FMK40" s="56"/>
      <c r="FML40" s="56"/>
      <c r="FMM40" s="56"/>
      <c r="FMN40" s="56"/>
      <c r="FMO40" s="56"/>
      <c r="FMP40" s="56"/>
      <c r="FMQ40" s="56"/>
      <c r="FMR40" s="56"/>
      <c r="FMS40" s="56"/>
      <c r="FMT40" s="56"/>
      <c r="FMU40" s="56"/>
      <c r="FMV40" s="56"/>
      <c r="FMW40" s="56"/>
      <c r="FMX40" s="56"/>
      <c r="FMY40" s="56"/>
      <c r="FMZ40" s="56"/>
      <c r="FNA40" s="56"/>
      <c r="FNB40" s="56"/>
      <c r="FNC40" s="56"/>
      <c r="FND40" s="56"/>
      <c r="FNE40" s="56"/>
      <c r="FNF40" s="56"/>
      <c r="FNG40" s="56"/>
      <c r="FNH40" s="56"/>
      <c r="FNI40" s="56"/>
      <c r="FNJ40" s="56"/>
      <c r="FNK40" s="56"/>
      <c r="FNL40" s="56"/>
      <c r="FNM40" s="56"/>
      <c r="FNN40" s="56"/>
      <c r="FNO40" s="56"/>
      <c r="FNP40" s="56"/>
      <c r="FNQ40" s="56"/>
      <c r="FNR40" s="56"/>
      <c r="FNS40" s="56"/>
      <c r="FNT40" s="56"/>
      <c r="FNU40" s="56"/>
      <c r="FNV40" s="56"/>
      <c r="FNW40" s="56"/>
      <c r="FNX40" s="56"/>
      <c r="FNY40" s="56"/>
      <c r="FNZ40" s="56"/>
      <c r="FOA40" s="56"/>
      <c r="FOB40" s="56"/>
      <c r="FOC40" s="56"/>
      <c r="FOD40" s="56"/>
      <c r="FOE40" s="56"/>
      <c r="FOF40" s="56"/>
      <c r="FOG40" s="56"/>
      <c r="FOH40" s="56"/>
      <c r="FOI40" s="56"/>
      <c r="FOJ40" s="56"/>
      <c r="FOK40" s="56"/>
      <c r="FOL40" s="56"/>
      <c r="FOM40" s="56"/>
      <c r="FON40" s="56"/>
      <c r="FOO40" s="56"/>
      <c r="FOP40" s="56"/>
      <c r="FOQ40" s="56"/>
      <c r="FOR40" s="56"/>
      <c r="FOS40" s="56"/>
      <c r="FOT40" s="56"/>
      <c r="FOU40" s="56"/>
      <c r="FOV40" s="56"/>
      <c r="FOW40" s="56"/>
      <c r="FOX40" s="56"/>
      <c r="FOY40" s="56"/>
      <c r="FOZ40" s="56"/>
      <c r="FPA40" s="56"/>
      <c r="FPB40" s="56"/>
      <c r="FPC40" s="56"/>
      <c r="FPD40" s="56"/>
      <c r="FPE40" s="56"/>
      <c r="FPF40" s="56"/>
      <c r="FPG40" s="56"/>
      <c r="FPH40" s="56"/>
      <c r="FPI40" s="56"/>
      <c r="FPJ40" s="56"/>
      <c r="FPK40" s="56"/>
      <c r="FPL40" s="56"/>
      <c r="FPM40" s="56"/>
      <c r="FPN40" s="56"/>
      <c r="FPO40" s="56"/>
      <c r="FPP40" s="56"/>
      <c r="FPQ40" s="56"/>
      <c r="FPR40" s="56"/>
      <c r="FPS40" s="56"/>
      <c r="FPT40" s="56"/>
      <c r="FPU40" s="56"/>
      <c r="FPV40" s="56"/>
      <c r="FPW40" s="56"/>
      <c r="FPX40" s="56"/>
      <c r="FPY40" s="56"/>
      <c r="FPZ40" s="56"/>
      <c r="FQA40" s="56"/>
      <c r="FQB40" s="56"/>
      <c r="FQC40" s="56"/>
      <c r="FQD40" s="56"/>
      <c r="FQE40" s="56"/>
      <c r="FQF40" s="56"/>
      <c r="FQG40" s="56"/>
      <c r="FQH40" s="56"/>
      <c r="FQI40" s="56"/>
      <c r="FQJ40" s="56"/>
      <c r="FQK40" s="56"/>
      <c r="FQL40" s="56"/>
      <c r="FQM40" s="56"/>
      <c r="FQN40" s="56"/>
      <c r="FQO40" s="56"/>
      <c r="FQP40" s="56"/>
      <c r="FQQ40" s="56"/>
      <c r="FQR40" s="56"/>
      <c r="FQS40" s="56"/>
      <c r="FQT40" s="56"/>
      <c r="FQU40" s="56"/>
      <c r="FQV40" s="56"/>
      <c r="FQW40" s="56"/>
      <c r="FQX40" s="56"/>
      <c r="FQY40" s="56"/>
      <c r="FQZ40" s="56"/>
      <c r="FRA40" s="56"/>
      <c r="FRB40" s="56"/>
      <c r="FRC40" s="56"/>
      <c r="FRD40" s="56"/>
      <c r="FRE40" s="56"/>
      <c r="FRF40" s="56"/>
      <c r="FRG40" s="56"/>
      <c r="FRH40" s="56"/>
      <c r="FRI40" s="56"/>
      <c r="FRJ40" s="56"/>
      <c r="FRK40" s="56"/>
      <c r="FRL40" s="56"/>
      <c r="FRM40" s="56"/>
      <c r="FRN40" s="56"/>
      <c r="FRO40" s="56"/>
      <c r="FRP40" s="56"/>
      <c r="FRQ40" s="56"/>
      <c r="FRR40" s="56"/>
      <c r="FRS40" s="56"/>
      <c r="FRT40" s="56"/>
      <c r="FRU40" s="56"/>
      <c r="FRV40" s="56"/>
      <c r="FRW40" s="56"/>
      <c r="FRX40" s="56"/>
      <c r="FRY40" s="56"/>
      <c r="FRZ40" s="56"/>
      <c r="FSA40" s="56"/>
      <c r="FSB40" s="56"/>
      <c r="FSC40" s="56"/>
      <c r="FSD40" s="56"/>
      <c r="FSE40" s="56"/>
      <c r="FSF40" s="56"/>
      <c r="FSG40" s="56"/>
      <c r="FSH40" s="56"/>
      <c r="FSI40" s="56"/>
      <c r="FSJ40" s="56"/>
      <c r="FSK40" s="56"/>
      <c r="FSL40" s="56"/>
      <c r="FSM40" s="56"/>
      <c r="FSN40" s="56"/>
      <c r="FSO40" s="56"/>
      <c r="FSP40" s="56"/>
      <c r="FSQ40" s="56"/>
      <c r="FSR40" s="56"/>
      <c r="FSS40" s="56"/>
      <c r="FST40" s="56"/>
      <c r="FSU40" s="56"/>
      <c r="FSV40" s="56"/>
      <c r="FSW40" s="56"/>
      <c r="FSX40" s="56"/>
      <c r="FSY40" s="56"/>
      <c r="FSZ40" s="56"/>
      <c r="FTA40" s="56"/>
      <c r="FTB40" s="56"/>
      <c r="FTC40" s="56"/>
      <c r="FTD40" s="56"/>
      <c r="FTE40" s="56"/>
      <c r="FTF40" s="56"/>
      <c r="FTG40" s="56"/>
      <c r="FTH40" s="56"/>
      <c r="FTI40" s="56"/>
      <c r="FTJ40" s="56"/>
      <c r="FTK40" s="56"/>
      <c r="FTL40" s="56"/>
      <c r="FTM40" s="56"/>
      <c r="FTN40" s="56"/>
      <c r="FTO40" s="56"/>
      <c r="FTP40" s="56"/>
      <c r="FTQ40" s="56"/>
      <c r="FTR40" s="56"/>
      <c r="FTS40" s="56"/>
      <c r="FTT40" s="56"/>
      <c r="FTU40" s="56"/>
      <c r="FTV40" s="56"/>
      <c r="FTW40" s="56"/>
      <c r="FTX40" s="56"/>
      <c r="FTY40" s="56"/>
      <c r="FTZ40" s="56"/>
      <c r="FUA40" s="56"/>
      <c r="FUB40" s="56"/>
      <c r="FUC40" s="56"/>
      <c r="FUD40" s="56"/>
      <c r="FUE40" s="56"/>
      <c r="FUF40" s="56"/>
      <c r="FUG40" s="56"/>
      <c r="FUH40" s="56"/>
      <c r="FUI40" s="56"/>
      <c r="FUJ40" s="56"/>
      <c r="FUK40" s="56"/>
      <c r="FUL40" s="56"/>
      <c r="FUM40" s="56"/>
      <c r="FUN40" s="56"/>
      <c r="FUO40" s="56"/>
      <c r="FUP40" s="56"/>
      <c r="FUQ40" s="56"/>
      <c r="FUR40" s="56"/>
      <c r="FUS40" s="56"/>
      <c r="FUT40" s="56"/>
      <c r="FUU40" s="56"/>
      <c r="FUV40" s="56"/>
      <c r="FUW40" s="56"/>
      <c r="FUX40" s="56"/>
      <c r="FUY40" s="56"/>
      <c r="FUZ40" s="56"/>
      <c r="FVA40" s="56"/>
      <c r="FVB40" s="56"/>
      <c r="FVC40" s="56"/>
      <c r="FVD40" s="56"/>
      <c r="FVE40" s="56"/>
      <c r="FVF40" s="56"/>
      <c r="FVG40" s="56"/>
      <c r="FVH40" s="56"/>
      <c r="FVI40" s="56"/>
      <c r="FVJ40" s="56"/>
      <c r="FVK40" s="56"/>
      <c r="FVL40" s="56"/>
      <c r="FVM40" s="56"/>
      <c r="FVN40" s="56"/>
      <c r="FVO40" s="56"/>
      <c r="FVP40" s="56"/>
      <c r="FVQ40" s="56"/>
      <c r="FVR40" s="56"/>
      <c r="FVS40" s="56"/>
      <c r="FVT40" s="56"/>
      <c r="FVU40" s="56"/>
      <c r="FVV40" s="56"/>
      <c r="FVW40" s="56"/>
      <c r="FVX40" s="56"/>
      <c r="FVY40" s="56"/>
      <c r="FVZ40" s="56"/>
      <c r="FWA40" s="56"/>
      <c r="FWB40" s="56"/>
      <c r="FWC40" s="56"/>
      <c r="FWD40" s="56"/>
      <c r="FWE40" s="56"/>
      <c r="FWF40" s="56"/>
      <c r="FWG40" s="56"/>
      <c r="FWH40" s="56"/>
      <c r="FWI40" s="56"/>
      <c r="FWJ40" s="56"/>
      <c r="FWK40" s="56"/>
      <c r="FWL40" s="56"/>
      <c r="FWM40" s="56"/>
      <c r="FWN40" s="56"/>
      <c r="FWO40" s="56"/>
      <c r="FWP40" s="56"/>
      <c r="FWQ40" s="56"/>
      <c r="FWR40" s="56"/>
      <c r="FWS40" s="56"/>
      <c r="FWT40" s="56"/>
      <c r="FWU40" s="56"/>
      <c r="FWV40" s="56"/>
      <c r="FWW40" s="56"/>
      <c r="FWX40" s="56"/>
      <c r="FWY40" s="56"/>
      <c r="FWZ40" s="56"/>
      <c r="FXA40" s="56"/>
      <c r="FXB40" s="56"/>
      <c r="FXC40" s="56"/>
      <c r="FXD40" s="56"/>
      <c r="FXE40" s="56"/>
      <c r="FXF40" s="56"/>
      <c r="FXG40" s="56"/>
      <c r="FXH40" s="56"/>
      <c r="FXI40" s="56"/>
      <c r="FXJ40" s="56"/>
      <c r="FXK40" s="56"/>
      <c r="FXL40" s="56"/>
      <c r="FXM40" s="56"/>
      <c r="FXN40" s="56"/>
      <c r="FXO40" s="56"/>
      <c r="FXP40" s="56"/>
      <c r="FXQ40" s="56"/>
      <c r="FXR40" s="56"/>
      <c r="FXS40" s="56"/>
      <c r="FXT40" s="56"/>
      <c r="FXU40" s="56"/>
      <c r="FXV40" s="56"/>
      <c r="FXW40" s="56"/>
      <c r="FXX40" s="56"/>
      <c r="FXY40" s="56"/>
      <c r="FXZ40" s="56"/>
      <c r="FYA40" s="56"/>
      <c r="FYB40" s="56"/>
      <c r="FYC40" s="56"/>
      <c r="FYD40" s="56"/>
      <c r="FYE40" s="56"/>
      <c r="FYF40" s="56"/>
      <c r="FYG40" s="56"/>
      <c r="FYH40" s="56"/>
      <c r="FYI40" s="56"/>
      <c r="FYJ40" s="56"/>
      <c r="FYK40" s="56"/>
      <c r="FYL40" s="56"/>
      <c r="FYM40" s="56"/>
      <c r="FYN40" s="56"/>
      <c r="FYO40" s="56"/>
      <c r="FYP40" s="56"/>
      <c r="FYQ40" s="56"/>
      <c r="FYR40" s="56"/>
      <c r="FYS40" s="56"/>
      <c r="FYT40" s="56"/>
      <c r="FYU40" s="56"/>
      <c r="FYV40" s="56"/>
      <c r="FYW40" s="56"/>
      <c r="FYX40" s="56"/>
      <c r="FYY40" s="56"/>
      <c r="FYZ40" s="56"/>
      <c r="FZA40" s="56"/>
      <c r="FZB40" s="56"/>
      <c r="FZC40" s="56"/>
      <c r="FZD40" s="56"/>
      <c r="FZE40" s="56"/>
      <c r="FZF40" s="56"/>
      <c r="FZG40" s="56"/>
      <c r="FZH40" s="56"/>
      <c r="FZI40" s="56"/>
      <c r="FZJ40" s="56"/>
      <c r="FZK40" s="56"/>
      <c r="FZL40" s="56"/>
      <c r="FZM40" s="56"/>
      <c r="FZN40" s="56"/>
      <c r="FZO40" s="56"/>
      <c r="FZP40" s="56"/>
      <c r="FZQ40" s="56"/>
      <c r="FZR40" s="56"/>
      <c r="FZS40" s="56"/>
      <c r="FZT40" s="56"/>
      <c r="FZU40" s="56"/>
      <c r="FZV40" s="56"/>
      <c r="FZW40" s="56"/>
      <c r="FZX40" s="56"/>
      <c r="FZY40" s="56"/>
      <c r="FZZ40" s="56"/>
      <c r="GAA40" s="56"/>
      <c r="GAB40" s="56"/>
      <c r="GAC40" s="56"/>
      <c r="GAD40" s="56"/>
      <c r="GAE40" s="56"/>
      <c r="GAF40" s="56"/>
      <c r="GAG40" s="56"/>
      <c r="GAH40" s="56"/>
      <c r="GAI40" s="56"/>
      <c r="GAJ40" s="56"/>
      <c r="GAK40" s="56"/>
      <c r="GAL40" s="56"/>
      <c r="GAM40" s="56"/>
      <c r="GAN40" s="56"/>
      <c r="GAO40" s="56"/>
      <c r="GAP40" s="56"/>
      <c r="GAQ40" s="56"/>
      <c r="GAR40" s="56"/>
      <c r="GAS40" s="56"/>
      <c r="GAT40" s="56"/>
      <c r="GAU40" s="56"/>
      <c r="GAV40" s="56"/>
      <c r="GAW40" s="56"/>
      <c r="GAX40" s="56"/>
      <c r="GAY40" s="56"/>
      <c r="GAZ40" s="56"/>
      <c r="GBA40" s="56"/>
      <c r="GBB40" s="56"/>
      <c r="GBC40" s="56"/>
      <c r="GBD40" s="56"/>
      <c r="GBE40" s="56"/>
      <c r="GBF40" s="56"/>
      <c r="GBG40" s="56"/>
      <c r="GBH40" s="56"/>
      <c r="GBI40" s="56"/>
      <c r="GBJ40" s="56"/>
      <c r="GBK40" s="56"/>
      <c r="GBL40" s="56"/>
      <c r="GBM40" s="56"/>
      <c r="GBN40" s="56"/>
      <c r="GBO40" s="56"/>
      <c r="GBP40" s="56"/>
      <c r="GBQ40" s="56"/>
      <c r="GBR40" s="56"/>
      <c r="GBS40" s="56"/>
      <c r="GBT40" s="56"/>
      <c r="GBU40" s="56"/>
      <c r="GBV40" s="56"/>
      <c r="GBW40" s="56"/>
      <c r="GBX40" s="56"/>
      <c r="GBY40" s="56"/>
      <c r="GBZ40" s="56"/>
      <c r="GCA40" s="56"/>
      <c r="GCB40" s="56"/>
      <c r="GCC40" s="56"/>
      <c r="GCD40" s="56"/>
      <c r="GCE40" s="56"/>
      <c r="GCF40" s="56"/>
      <c r="GCG40" s="56"/>
      <c r="GCH40" s="56"/>
      <c r="GCI40" s="56"/>
      <c r="GCJ40" s="56"/>
      <c r="GCK40" s="56"/>
      <c r="GCL40" s="56"/>
      <c r="GCM40" s="56"/>
      <c r="GCN40" s="56"/>
      <c r="GCO40" s="56"/>
      <c r="GCP40" s="56"/>
      <c r="GCQ40" s="56"/>
      <c r="GCR40" s="56"/>
      <c r="GCS40" s="56"/>
      <c r="GCT40" s="56"/>
      <c r="GCU40" s="56"/>
      <c r="GCV40" s="56"/>
      <c r="GCW40" s="56"/>
      <c r="GCX40" s="56"/>
      <c r="GCY40" s="56"/>
      <c r="GCZ40" s="56"/>
      <c r="GDA40" s="56"/>
      <c r="GDB40" s="56"/>
      <c r="GDC40" s="56"/>
      <c r="GDD40" s="56"/>
      <c r="GDE40" s="56"/>
      <c r="GDF40" s="56"/>
      <c r="GDG40" s="56"/>
      <c r="GDH40" s="56"/>
      <c r="GDI40" s="56"/>
      <c r="GDJ40" s="56"/>
      <c r="GDK40" s="56"/>
      <c r="GDL40" s="56"/>
      <c r="GDM40" s="56"/>
      <c r="GDN40" s="56"/>
      <c r="GDO40" s="56"/>
      <c r="GDP40" s="56"/>
      <c r="GDQ40" s="56"/>
      <c r="GDR40" s="56"/>
      <c r="GDS40" s="56"/>
      <c r="GDT40" s="56"/>
      <c r="GDU40" s="56"/>
      <c r="GDV40" s="56"/>
      <c r="GDW40" s="56"/>
      <c r="GDX40" s="56"/>
      <c r="GDY40" s="56"/>
      <c r="GDZ40" s="56"/>
      <c r="GEA40" s="56"/>
      <c r="GEB40" s="56"/>
      <c r="GEC40" s="56"/>
      <c r="GED40" s="56"/>
      <c r="GEE40" s="56"/>
      <c r="GEF40" s="56"/>
      <c r="GEG40" s="56"/>
      <c r="GEH40" s="56"/>
      <c r="GEI40" s="56"/>
      <c r="GEJ40" s="56"/>
      <c r="GEK40" s="56"/>
      <c r="GEL40" s="56"/>
      <c r="GEM40" s="56"/>
      <c r="GEN40" s="56"/>
      <c r="GEO40" s="56"/>
      <c r="GEP40" s="56"/>
      <c r="GEQ40" s="56"/>
      <c r="GER40" s="56"/>
      <c r="GES40" s="56"/>
      <c r="GET40" s="56"/>
      <c r="GEU40" s="56"/>
      <c r="GEV40" s="56"/>
      <c r="GEW40" s="56"/>
      <c r="GEX40" s="56"/>
      <c r="GEY40" s="56"/>
      <c r="GEZ40" s="56"/>
      <c r="GFA40" s="56"/>
      <c r="GFB40" s="56"/>
      <c r="GFC40" s="56"/>
      <c r="GFD40" s="56"/>
      <c r="GFE40" s="56"/>
      <c r="GFF40" s="56"/>
      <c r="GFG40" s="56"/>
      <c r="GFH40" s="56"/>
      <c r="GFI40" s="56"/>
      <c r="GFJ40" s="56"/>
      <c r="GFK40" s="56"/>
      <c r="GFL40" s="56"/>
      <c r="GFM40" s="56"/>
      <c r="GFN40" s="56"/>
      <c r="GFO40" s="56"/>
      <c r="GFP40" s="56"/>
      <c r="GFQ40" s="56"/>
      <c r="GFR40" s="56"/>
      <c r="GFS40" s="56"/>
      <c r="GFT40" s="56"/>
      <c r="GFU40" s="56"/>
      <c r="GFV40" s="56"/>
      <c r="GFW40" s="56"/>
      <c r="GFX40" s="56"/>
      <c r="GFY40" s="56"/>
      <c r="GFZ40" s="56"/>
      <c r="GGA40" s="56"/>
      <c r="GGB40" s="56"/>
      <c r="GGC40" s="56"/>
      <c r="GGD40" s="56"/>
      <c r="GGE40" s="56"/>
      <c r="GGF40" s="56"/>
      <c r="GGG40" s="56"/>
      <c r="GGH40" s="56"/>
      <c r="GGI40" s="56"/>
      <c r="GGJ40" s="56"/>
      <c r="GGK40" s="56"/>
      <c r="GGL40" s="56"/>
      <c r="GGM40" s="56"/>
      <c r="GGN40" s="56"/>
      <c r="GGO40" s="56"/>
      <c r="GGP40" s="56"/>
      <c r="GGQ40" s="56"/>
      <c r="GGR40" s="56"/>
      <c r="GGS40" s="56"/>
      <c r="GGT40" s="56"/>
      <c r="GGU40" s="56"/>
      <c r="GGV40" s="56"/>
      <c r="GGW40" s="56"/>
      <c r="GGX40" s="56"/>
      <c r="GGY40" s="56"/>
      <c r="GGZ40" s="56"/>
      <c r="GHA40" s="56"/>
      <c r="GHB40" s="56"/>
      <c r="GHC40" s="56"/>
      <c r="GHD40" s="56"/>
      <c r="GHE40" s="56"/>
      <c r="GHF40" s="56"/>
      <c r="GHG40" s="56"/>
      <c r="GHH40" s="56"/>
      <c r="GHI40" s="56"/>
      <c r="GHJ40" s="56"/>
      <c r="GHK40" s="56"/>
      <c r="GHL40" s="56"/>
      <c r="GHM40" s="56"/>
      <c r="GHN40" s="56"/>
      <c r="GHO40" s="56"/>
      <c r="GHP40" s="56"/>
      <c r="GHQ40" s="56"/>
      <c r="GHR40" s="56"/>
      <c r="GHS40" s="56"/>
      <c r="GHT40" s="56"/>
      <c r="GHU40" s="56"/>
      <c r="GHV40" s="56"/>
      <c r="GHW40" s="56"/>
      <c r="GHX40" s="56"/>
      <c r="GHY40" s="56"/>
      <c r="GHZ40" s="56"/>
      <c r="GIA40" s="56"/>
      <c r="GIB40" s="56"/>
      <c r="GIC40" s="56"/>
      <c r="GID40" s="56"/>
      <c r="GIE40" s="56"/>
      <c r="GIF40" s="56"/>
      <c r="GIG40" s="56"/>
      <c r="GIH40" s="56"/>
      <c r="GII40" s="56"/>
      <c r="GIJ40" s="56"/>
      <c r="GIK40" s="56"/>
      <c r="GIL40" s="56"/>
      <c r="GIM40" s="56"/>
      <c r="GIN40" s="56"/>
      <c r="GIO40" s="56"/>
      <c r="GIP40" s="56"/>
      <c r="GIQ40" s="56"/>
      <c r="GIR40" s="56"/>
      <c r="GIS40" s="56"/>
      <c r="GIT40" s="56"/>
      <c r="GIU40" s="56"/>
      <c r="GIV40" s="56"/>
      <c r="GIW40" s="56"/>
      <c r="GIX40" s="56"/>
      <c r="GIY40" s="56"/>
      <c r="GIZ40" s="56"/>
      <c r="GJA40" s="56"/>
      <c r="GJB40" s="56"/>
      <c r="GJC40" s="56"/>
      <c r="GJD40" s="56"/>
      <c r="GJE40" s="56"/>
      <c r="GJF40" s="56"/>
      <c r="GJG40" s="56"/>
      <c r="GJH40" s="56"/>
      <c r="GJI40" s="56"/>
      <c r="GJJ40" s="56"/>
      <c r="GJK40" s="56"/>
      <c r="GJL40" s="56"/>
      <c r="GJM40" s="56"/>
      <c r="GJN40" s="56"/>
      <c r="GJO40" s="56"/>
      <c r="GJP40" s="56"/>
      <c r="GJQ40" s="56"/>
      <c r="GJR40" s="56"/>
      <c r="GJS40" s="56"/>
      <c r="GJT40" s="56"/>
      <c r="GJU40" s="56"/>
      <c r="GJV40" s="56"/>
      <c r="GJW40" s="56"/>
      <c r="GJX40" s="56"/>
      <c r="GJY40" s="56"/>
      <c r="GJZ40" s="56"/>
      <c r="GKA40" s="56"/>
      <c r="GKB40" s="56"/>
      <c r="GKC40" s="56"/>
      <c r="GKD40" s="56"/>
      <c r="GKE40" s="56"/>
      <c r="GKF40" s="56"/>
      <c r="GKG40" s="56"/>
      <c r="GKH40" s="56"/>
      <c r="GKI40" s="56"/>
      <c r="GKJ40" s="56"/>
      <c r="GKK40" s="56"/>
      <c r="GKL40" s="56"/>
      <c r="GKM40" s="56"/>
      <c r="GKN40" s="56"/>
      <c r="GKO40" s="56"/>
      <c r="GKP40" s="56"/>
      <c r="GKQ40" s="56"/>
      <c r="GKR40" s="56"/>
      <c r="GKS40" s="56"/>
      <c r="GKT40" s="56"/>
      <c r="GKU40" s="56"/>
      <c r="GKV40" s="56"/>
      <c r="GKW40" s="56"/>
      <c r="GKX40" s="56"/>
      <c r="GKY40" s="56"/>
      <c r="GKZ40" s="56"/>
      <c r="GLA40" s="56"/>
      <c r="GLB40" s="56"/>
      <c r="GLC40" s="56"/>
      <c r="GLD40" s="56"/>
      <c r="GLE40" s="56"/>
      <c r="GLF40" s="56"/>
      <c r="GLG40" s="56"/>
      <c r="GLH40" s="56"/>
      <c r="GLI40" s="56"/>
      <c r="GLJ40" s="56"/>
      <c r="GLK40" s="56"/>
      <c r="GLL40" s="56"/>
      <c r="GLM40" s="56"/>
      <c r="GLN40" s="56"/>
      <c r="GLO40" s="56"/>
      <c r="GLP40" s="56"/>
      <c r="GLQ40" s="56"/>
      <c r="GLR40" s="56"/>
      <c r="GLS40" s="56"/>
      <c r="GLT40" s="56"/>
      <c r="GLU40" s="56"/>
      <c r="GLV40" s="56"/>
      <c r="GLW40" s="56"/>
      <c r="GLX40" s="56"/>
      <c r="GLY40" s="56"/>
      <c r="GLZ40" s="56"/>
      <c r="GMA40" s="56"/>
      <c r="GMB40" s="56"/>
      <c r="GMC40" s="56"/>
      <c r="GMD40" s="56"/>
      <c r="GME40" s="56"/>
      <c r="GMF40" s="56"/>
      <c r="GMG40" s="56"/>
      <c r="GMH40" s="56"/>
      <c r="GMI40" s="56"/>
      <c r="GMJ40" s="56"/>
      <c r="GMK40" s="56"/>
      <c r="GML40" s="56"/>
      <c r="GMM40" s="56"/>
      <c r="GMN40" s="56"/>
      <c r="GMO40" s="56"/>
      <c r="GMP40" s="56"/>
      <c r="GMQ40" s="56"/>
      <c r="GMR40" s="56"/>
      <c r="GMS40" s="56"/>
      <c r="GMT40" s="56"/>
      <c r="GMU40" s="56"/>
      <c r="GMV40" s="56"/>
      <c r="GMW40" s="56"/>
      <c r="GMX40" s="56"/>
      <c r="GMY40" s="56"/>
      <c r="GMZ40" s="56"/>
      <c r="GNA40" s="56"/>
      <c r="GNB40" s="56"/>
      <c r="GNC40" s="56"/>
      <c r="GND40" s="56"/>
      <c r="GNE40" s="56"/>
      <c r="GNF40" s="56"/>
      <c r="GNG40" s="56"/>
      <c r="GNH40" s="56"/>
      <c r="GNI40" s="56"/>
      <c r="GNJ40" s="56"/>
      <c r="GNK40" s="56"/>
      <c r="GNL40" s="56"/>
      <c r="GNM40" s="56"/>
      <c r="GNN40" s="56"/>
      <c r="GNO40" s="56"/>
      <c r="GNP40" s="56"/>
      <c r="GNQ40" s="56"/>
      <c r="GNR40" s="56"/>
      <c r="GNS40" s="56"/>
      <c r="GNT40" s="56"/>
      <c r="GNU40" s="56"/>
      <c r="GNV40" s="56"/>
      <c r="GNW40" s="56"/>
      <c r="GNX40" s="56"/>
      <c r="GNY40" s="56"/>
      <c r="GNZ40" s="56"/>
      <c r="GOA40" s="56"/>
      <c r="GOB40" s="56"/>
      <c r="GOC40" s="56"/>
      <c r="GOD40" s="56"/>
      <c r="GOE40" s="56"/>
      <c r="GOF40" s="56"/>
      <c r="GOG40" s="56"/>
      <c r="GOH40" s="56"/>
      <c r="GOI40" s="56"/>
      <c r="GOJ40" s="56"/>
      <c r="GOK40" s="56"/>
      <c r="GOL40" s="56"/>
      <c r="GOM40" s="56"/>
      <c r="GON40" s="56"/>
      <c r="GOO40" s="56"/>
      <c r="GOP40" s="56"/>
      <c r="GOQ40" s="56"/>
      <c r="GOR40" s="56"/>
      <c r="GOS40" s="56"/>
      <c r="GOT40" s="56"/>
      <c r="GOU40" s="56"/>
      <c r="GOV40" s="56"/>
      <c r="GOW40" s="56"/>
      <c r="GOX40" s="56"/>
      <c r="GOY40" s="56"/>
      <c r="GOZ40" s="56"/>
      <c r="GPA40" s="56"/>
      <c r="GPB40" s="56"/>
      <c r="GPC40" s="56"/>
      <c r="GPD40" s="56"/>
      <c r="GPE40" s="56"/>
      <c r="GPF40" s="56"/>
      <c r="GPG40" s="56"/>
      <c r="GPH40" s="56"/>
      <c r="GPI40" s="56"/>
      <c r="GPJ40" s="56"/>
      <c r="GPK40" s="56"/>
      <c r="GPL40" s="56"/>
      <c r="GPM40" s="56"/>
      <c r="GPN40" s="56"/>
      <c r="GPO40" s="56"/>
      <c r="GPP40" s="56"/>
      <c r="GPQ40" s="56"/>
      <c r="GPR40" s="56"/>
      <c r="GPS40" s="56"/>
      <c r="GPT40" s="56"/>
      <c r="GPU40" s="56"/>
      <c r="GPV40" s="56"/>
      <c r="GPW40" s="56"/>
      <c r="GPX40" s="56"/>
      <c r="GPY40" s="56"/>
      <c r="GPZ40" s="56"/>
      <c r="GQA40" s="56"/>
      <c r="GQB40" s="56"/>
      <c r="GQC40" s="56"/>
      <c r="GQD40" s="56"/>
      <c r="GQE40" s="56"/>
      <c r="GQF40" s="56"/>
      <c r="GQG40" s="56"/>
      <c r="GQH40" s="56"/>
      <c r="GQI40" s="56"/>
      <c r="GQJ40" s="56"/>
      <c r="GQK40" s="56"/>
      <c r="GQL40" s="56"/>
      <c r="GQM40" s="56"/>
      <c r="GQN40" s="56"/>
      <c r="GQO40" s="56"/>
      <c r="GQP40" s="56"/>
      <c r="GQQ40" s="56"/>
      <c r="GQR40" s="56"/>
      <c r="GQS40" s="56"/>
      <c r="GQT40" s="56"/>
      <c r="GQU40" s="56"/>
      <c r="GQV40" s="56"/>
      <c r="GQW40" s="56"/>
      <c r="GQX40" s="56"/>
      <c r="GQY40" s="56"/>
      <c r="GQZ40" s="56"/>
      <c r="GRA40" s="56"/>
      <c r="GRB40" s="56"/>
      <c r="GRC40" s="56"/>
      <c r="GRD40" s="56"/>
      <c r="GRE40" s="56"/>
      <c r="GRF40" s="56"/>
      <c r="GRG40" s="56"/>
      <c r="GRH40" s="56"/>
      <c r="GRI40" s="56"/>
      <c r="GRJ40" s="56"/>
      <c r="GRK40" s="56"/>
      <c r="GRL40" s="56"/>
      <c r="GRM40" s="56"/>
      <c r="GRN40" s="56"/>
      <c r="GRO40" s="56"/>
      <c r="GRP40" s="56"/>
      <c r="GRQ40" s="56"/>
      <c r="GRR40" s="56"/>
      <c r="GRS40" s="56"/>
      <c r="GRT40" s="56"/>
      <c r="GRU40" s="56"/>
      <c r="GRV40" s="56"/>
      <c r="GRW40" s="56"/>
      <c r="GRX40" s="56"/>
      <c r="GRY40" s="56"/>
      <c r="GRZ40" s="56"/>
      <c r="GSA40" s="56"/>
      <c r="GSB40" s="56"/>
      <c r="GSC40" s="56"/>
      <c r="GSD40" s="56"/>
      <c r="GSE40" s="56"/>
      <c r="GSF40" s="56"/>
      <c r="GSG40" s="56"/>
      <c r="GSH40" s="56"/>
      <c r="GSI40" s="56"/>
      <c r="GSJ40" s="56"/>
      <c r="GSK40" s="56"/>
      <c r="GSL40" s="56"/>
      <c r="GSM40" s="56"/>
      <c r="GSN40" s="56"/>
      <c r="GSO40" s="56"/>
      <c r="GSP40" s="56"/>
      <c r="GSQ40" s="56"/>
      <c r="GSR40" s="56"/>
      <c r="GSS40" s="56"/>
      <c r="GST40" s="56"/>
      <c r="GSU40" s="56"/>
      <c r="GSV40" s="56"/>
      <c r="GSW40" s="56"/>
      <c r="GSX40" s="56"/>
      <c r="GSY40" s="56"/>
      <c r="GSZ40" s="56"/>
      <c r="GTA40" s="56"/>
      <c r="GTB40" s="56"/>
      <c r="GTC40" s="56"/>
      <c r="GTD40" s="56"/>
      <c r="GTE40" s="56"/>
      <c r="GTF40" s="56"/>
      <c r="GTG40" s="56"/>
      <c r="GTH40" s="56"/>
      <c r="GTI40" s="56"/>
      <c r="GTJ40" s="56"/>
      <c r="GTK40" s="56"/>
      <c r="GTL40" s="56"/>
      <c r="GTM40" s="56"/>
      <c r="GTN40" s="56"/>
      <c r="GTO40" s="56"/>
      <c r="GTP40" s="56"/>
      <c r="GTQ40" s="56"/>
      <c r="GTR40" s="56"/>
      <c r="GTS40" s="56"/>
      <c r="GTT40" s="56"/>
      <c r="GTU40" s="56"/>
      <c r="GTV40" s="56"/>
      <c r="GTW40" s="56"/>
      <c r="GTX40" s="56"/>
      <c r="GTY40" s="56"/>
      <c r="GTZ40" s="56"/>
      <c r="GUA40" s="56"/>
      <c r="GUB40" s="56"/>
      <c r="GUC40" s="56"/>
      <c r="GUD40" s="56"/>
      <c r="GUE40" s="56"/>
      <c r="GUF40" s="56"/>
      <c r="GUG40" s="56"/>
      <c r="GUH40" s="56"/>
      <c r="GUI40" s="56"/>
      <c r="GUJ40" s="56"/>
      <c r="GUK40" s="56"/>
      <c r="GUL40" s="56"/>
      <c r="GUM40" s="56"/>
      <c r="GUN40" s="56"/>
      <c r="GUO40" s="56"/>
      <c r="GUP40" s="56"/>
      <c r="GUQ40" s="56"/>
      <c r="GUR40" s="56"/>
      <c r="GUS40" s="56"/>
      <c r="GUT40" s="56"/>
      <c r="GUU40" s="56"/>
      <c r="GUV40" s="56"/>
      <c r="GUW40" s="56"/>
      <c r="GUX40" s="56"/>
      <c r="GUY40" s="56"/>
      <c r="GUZ40" s="56"/>
      <c r="GVA40" s="56"/>
      <c r="GVB40" s="56"/>
      <c r="GVC40" s="56"/>
      <c r="GVD40" s="56"/>
      <c r="GVE40" s="56"/>
      <c r="GVF40" s="56"/>
      <c r="GVG40" s="56"/>
      <c r="GVH40" s="56"/>
      <c r="GVI40" s="56"/>
      <c r="GVJ40" s="56"/>
      <c r="GVK40" s="56"/>
      <c r="GVL40" s="56"/>
      <c r="GVM40" s="56"/>
      <c r="GVN40" s="56"/>
      <c r="GVO40" s="56"/>
      <c r="GVP40" s="56"/>
      <c r="GVQ40" s="56"/>
      <c r="GVR40" s="56"/>
      <c r="GVS40" s="56"/>
      <c r="GVT40" s="56"/>
      <c r="GVU40" s="56"/>
      <c r="GVV40" s="56"/>
      <c r="GVW40" s="56"/>
      <c r="GVX40" s="56"/>
      <c r="GVY40" s="56"/>
      <c r="GVZ40" s="56"/>
      <c r="GWA40" s="56"/>
      <c r="GWB40" s="56"/>
      <c r="GWC40" s="56"/>
      <c r="GWD40" s="56"/>
      <c r="GWE40" s="56"/>
      <c r="GWF40" s="56"/>
      <c r="GWG40" s="56"/>
      <c r="GWH40" s="56"/>
      <c r="GWI40" s="56"/>
      <c r="GWJ40" s="56"/>
      <c r="GWK40" s="56"/>
      <c r="GWL40" s="56"/>
      <c r="GWM40" s="56"/>
      <c r="GWN40" s="56"/>
      <c r="GWO40" s="56"/>
      <c r="GWP40" s="56"/>
      <c r="GWQ40" s="56"/>
      <c r="GWR40" s="56"/>
      <c r="GWS40" s="56"/>
      <c r="GWT40" s="56"/>
      <c r="GWU40" s="56"/>
      <c r="GWV40" s="56"/>
      <c r="GWW40" s="56"/>
      <c r="GWX40" s="56"/>
      <c r="GWY40" s="56"/>
      <c r="GWZ40" s="56"/>
      <c r="GXA40" s="56"/>
      <c r="GXB40" s="56"/>
      <c r="GXC40" s="56"/>
      <c r="GXD40" s="56"/>
      <c r="GXE40" s="56"/>
      <c r="GXF40" s="56"/>
      <c r="GXG40" s="56"/>
      <c r="GXH40" s="56"/>
      <c r="GXI40" s="56"/>
      <c r="GXJ40" s="56"/>
      <c r="GXK40" s="56"/>
      <c r="GXL40" s="56"/>
      <c r="GXM40" s="56"/>
      <c r="GXN40" s="56"/>
      <c r="GXO40" s="56"/>
      <c r="GXP40" s="56"/>
      <c r="GXQ40" s="56"/>
      <c r="GXR40" s="56"/>
      <c r="GXS40" s="56"/>
      <c r="GXT40" s="56"/>
      <c r="GXU40" s="56"/>
      <c r="GXV40" s="56"/>
      <c r="GXW40" s="56"/>
      <c r="GXX40" s="56"/>
      <c r="GXY40" s="56"/>
      <c r="GXZ40" s="56"/>
      <c r="GYA40" s="56"/>
      <c r="GYB40" s="56"/>
      <c r="GYC40" s="56"/>
      <c r="GYD40" s="56"/>
      <c r="GYE40" s="56"/>
      <c r="GYF40" s="56"/>
      <c r="GYG40" s="56"/>
      <c r="GYH40" s="56"/>
      <c r="GYI40" s="56"/>
      <c r="GYJ40" s="56"/>
      <c r="GYK40" s="56"/>
      <c r="GYL40" s="56"/>
      <c r="GYM40" s="56"/>
      <c r="GYN40" s="56"/>
      <c r="GYO40" s="56"/>
      <c r="GYP40" s="56"/>
      <c r="GYQ40" s="56"/>
      <c r="GYR40" s="56"/>
      <c r="GYS40" s="56"/>
      <c r="GYT40" s="56"/>
      <c r="GYU40" s="56"/>
      <c r="GYV40" s="56"/>
      <c r="GYW40" s="56"/>
      <c r="GYX40" s="56"/>
      <c r="GYY40" s="56"/>
      <c r="GYZ40" s="56"/>
      <c r="GZA40" s="56"/>
      <c r="GZB40" s="56"/>
      <c r="GZC40" s="56"/>
      <c r="GZD40" s="56"/>
      <c r="GZE40" s="56"/>
      <c r="GZF40" s="56"/>
      <c r="GZG40" s="56"/>
      <c r="GZH40" s="56"/>
      <c r="GZI40" s="56"/>
      <c r="GZJ40" s="56"/>
      <c r="GZK40" s="56"/>
      <c r="GZL40" s="56"/>
      <c r="GZM40" s="56"/>
      <c r="GZN40" s="56"/>
      <c r="GZO40" s="56"/>
      <c r="GZP40" s="56"/>
      <c r="GZQ40" s="56"/>
      <c r="GZR40" s="56"/>
      <c r="GZS40" s="56"/>
      <c r="GZT40" s="56"/>
      <c r="GZU40" s="56"/>
      <c r="GZV40" s="56"/>
      <c r="GZW40" s="56"/>
      <c r="GZX40" s="56"/>
      <c r="GZY40" s="56"/>
      <c r="GZZ40" s="56"/>
      <c r="HAA40" s="56"/>
      <c r="HAB40" s="56"/>
      <c r="HAC40" s="56"/>
      <c r="HAD40" s="56"/>
      <c r="HAE40" s="56"/>
      <c r="HAF40" s="56"/>
      <c r="HAG40" s="56"/>
      <c r="HAH40" s="56"/>
      <c r="HAI40" s="56"/>
      <c r="HAJ40" s="56"/>
      <c r="HAK40" s="56"/>
      <c r="HAL40" s="56"/>
      <c r="HAM40" s="56"/>
      <c r="HAN40" s="56"/>
      <c r="HAO40" s="56"/>
      <c r="HAP40" s="56"/>
      <c r="HAQ40" s="56"/>
      <c r="HAR40" s="56"/>
      <c r="HAS40" s="56"/>
      <c r="HAT40" s="56"/>
      <c r="HAU40" s="56"/>
      <c r="HAV40" s="56"/>
      <c r="HAW40" s="56"/>
      <c r="HAX40" s="56"/>
      <c r="HAY40" s="56"/>
      <c r="HAZ40" s="56"/>
      <c r="HBA40" s="56"/>
      <c r="HBB40" s="56"/>
      <c r="HBC40" s="56"/>
      <c r="HBD40" s="56"/>
      <c r="HBE40" s="56"/>
      <c r="HBF40" s="56"/>
      <c r="HBG40" s="56"/>
      <c r="HBH40" s="56"/>
      <c r="HBI40" s="56"/>
      <c r="HBJ40" s="56"/>
      <c r="HBK40" s="56"/>
      <c r="HBL40" s="56"/>
      <c r="HBM40" s="56"/>
      <c r="HBN40" s="56"/>
      <c r="HBO40" s="56"/>
      <c r="HBP40" s="56"/>
      <c r="HBQ40" s="56"/>
      <c r="HBR40" s="56"/>
      <c r="HBS40" s="56"/>
      <c r="HBT40" s="56"/>
      <c r="HBU40" s="56"/>
      <c r="HBV40" s="56"/>
      <c r="HBW40" s="56"/>
      <c r="HBX40" s="56"/>
      <c r="HBY40" s="56"/>
      <c r="HBZ40" s="56"/>
      <c r="HCA40" s="56"/>
      <c r="HCB40" s="56"/>
      <c r="HCC40" s="56"/>
      <c r="HCD40" s="56"/>
      <c r="HCE40" s="56"/>
      <c r="HCF40" s="56"/>
      <c r="HCG40" s="56"/>
      <c r="HCH40" s="56"/>
      <c r="HCI40" s="56"/>
      <c r="HCJ40" s="56"/>
      <c r="HCK40" s="56"/>
      <c r="HCL40" s="56"/>
      <c r="HCM40" s="56"/>
      <c r="HCN40" s="56"/>
      <c r="HCO40" s="56"/>
      <c r="HCP40" s="56"/>
      <c r="HCQ40" s="56"/>
      <c r="HCR40" s="56"/>
      <c r="HCS40" s="56"/>
      <c r="HCT40" s="56"/>
      <c r="HCU40" s="56"/>
      <c r="HCV40" s="56"/>
      <c r="HCW40" s="56"/>
      <c r="HCX40" s="56"/>
      <c r="HCY40" s="56"/>
      <c r="HCZ40" s="56"/>
      <c r="HDA40" s="56"/>
      <c r="HDB40" s="56"/>
      <c r="HDC40" s="56"/>
      <c r="HDD40" s="56"/>
      <c r="HDE40" s="56"/>
      <c r="HDF40" s="56"/>
      <c r="HDG40" s="56"/>
      <c r="HDH40" s="56"/>
      <c r="HDI40" s="56"/>
      <c r="HDJ40" s="56"/>
      <c r="HDK40" s="56"/>
      <c r="HDL40" s="56"/>
      <c r="HDM40" s="56"/>
      <c r="HDN40" s="56"/>
      <c r="HDO40" s="56"/>
      <c r="HDP40" s="56"/>
      <c r="HDQ40" s="56"/>
      <c r="HDR40" s="56"/>
      <c r="HDS40" s="56"/>
      <c r="HDT40" s="56"/>
      <c r="HDU40" s="56"/>
      <c r="HDV40" s="56"/>
      <c r="HDW40" s="56"/>
      <c r="HDX40" s="56"/>
      <c r="HDY40" s="56"/>
      <c r="HDZ40" s="56"/>
      <c r="HEA40" s="56"/>
      <c r="HEB40" s="56"/>
      <c r="HEC40" s="56"/>
      <c r="HED40" s="56"/>
      <c r="HEE40" s="56"/>
      <c r="HEF40" s="56"/>
      <c r="HEG40" s="56"/>
      <c r="HEH40" s="56"/>
      <c r="HEI40" s="56"/>
      <c r="HEJ40" s="56"/>
      <c r="HEK40" s="56"/>
      <c r="HEL40" s="56"/>
      <c r="HEM40" s="56"/>
      <c r="HEN40" s="56"/>
      <c r="HEO40" s="56"/>
      <c r="HEP40" s="56"/>
      <c r="HEQ40" s="56"/>
      <c r="HER40" s="56"/>
      <c r="HES40" s="56"/>
      <c r="HET40" s="56"/>
      <c r="HEU40" s="56"/>
      <c r="HEV40" s="56"/>
      <c r="HEW40" s="56"/>
      <c r="HEX40" s="56"/>
      <c r="HEY40" s="56"/>
      <c r="HEZ40" s="56"/>
      <c r="HFA40" s="56"/>
      <c r="HFB40" s="56"/>
      <c r="HFC40" s="56"/>
      <c r="HFD40" s="56"/>
      <c r="HFE40" s="56"/>
      <c r="HFF40" s="56"/>
      <c r="HFG40" s="56"/>
      <c r="HFH40" s="56"/>
      <c r="HFI40" s="56"/>
      <c r="HFJ40" s="56"/>
      <c r="HFK40" s="56"/>
      <c r="HFL40" s="56"/>
      <c r="HFM40" s="56"/>
      <c r="HFN40" s="56"/>
      <c r="HFO40" s="56"/>
      <c r="HFP40" s="56"/>
      <c r="HFQ40" s="56"/>
      <c r="HFR40" s="56"/>
      <c r="HFS40" s="56"/>
      <c r="HFT40" s="56"/>
      <c r="HFU40" s="56"/>
      <c r="HFV40" s="56"/>
      <c r="HFW40" s="56"/>
      <c r="HFX40" s="56"/>
      <c r="HFY40" s="56"/>
      <c r="HFZ40" s="56"/>
      <c r="HGA40" s="56"/>
      <c r="HGB40" s="56"/>
      <c r="HGC40" s="56"/>
      <c r="HGD40" s="56"/>
      <c r="HGE40" s="56"/>
      <c r="HGF40" s="56"/>
      <c r="HGG40" s="56"/>
      <c r="HGH40" s="56"/>
      <c r="HGI40" s="56"/>
      <c r="HGJ40" s="56"/>
      <c r="HGK40" s="56"/>
      <c r="HGL40" s="56"/>
      <c r="HGM40" s="56"/>
      <c r="HGN40" s="56"/>
      <c r="HGO40" s="56"/>
      <c r="HGP40" s="56"/>
      <c r="HGQ40" s="56"/>
      <c r="HGR40" s="56"/>
      <c r="HGS40" s="56"/>
      <c r="HGT40" s="56"/>
      <c r="HGU40" s="56"/>
      <c r="HGV40" s="56"/>
      <c r="HGW40" s="56"/>
      <c r="HGX40" s="56"/>
      <c r="HGY40" s="56"/>
      <c r="HGZ40" s="56"/>
      <c r="HHA40" s="56"/>
      <c r="HHB40" s="56"/>
      <c r="HHC40" s="56"/>
      <c r="HHD40" s="56"/>
      <c r="HHE40" s="56"/>
      <c r="HHF40" s="56"/>
      <c r="HHG40" s="56"/>
      <c r="HHH40" s="56"/>
      <c r="HHI40" s="56"/>
      <c r="HHJ40" s="56"/>
      <c r="HHK40" s="56"/>
      <c r="HHL40" s="56"/>
      <c r="HHM40" s="56"/>
      <c r="HHN40" s="56"/>
      <c r="HHO40" s="56"/>
      <c r="HHP40" s="56"/>
      <c r="HHQ40" s="56"/>
      <c r="HHR40" s="56"/>
      <c r="HHS40" s="56"/>
      <c r="HHT40" s="56"/>
      <c r="HHU40" s="56"/>
      <c r="HHV40" s="56"/>
      <c r="HHW40" s="56"/>
      <c r="HHX40" s="56"/>
      <c r="HHY40" s="56"/>
      <c r="HHZ40" s="56"/>
      <c r="HIA40" s="56"/>
      <c r="HIB40" s="56"/>
      <c r="HIC40" s="56"/>
      <c r="HID40" s="56"/>
      <c r="HIE40" s="56"/>
      <c r="HIF40" s="56"/>
      <c r="HIG40" s="56"/>
      <c r="HIH40" s="56"/>
      <c r="HII40" s="56"/>
      <c r="HIJ40" s="56"/>
      <c r="HIK40" s="56"/>
      <c r="HIL40" s="56"/>
      <c r="HIM40" s="56"/>
      <c r="HIN40" s="56"/>
      <c r="HIO40" s="56"/>
      <c r="HIP40" s="56"/>
      <c r="HIQ40" s="56"/>
      <c r="HIR40" s="56"/>
      <c r="HIS40" s="56"/>
      <c r="HIT40" s="56"/>
      <c r="HIU40" s="56"/>
      <c r="HIV40" s="56"/>
      <c r="HIW40" s="56"/>
      <c r="HIX40" s="56"/>
      <c r="HIY40" s="56"/>
      <c r="HIZ40" s="56"/>
      <c r="HJA40" s="56"/>
      <c r="HJB40" s="56"/>
      <c r="HJC40" s="56"/>
      <c r="HJD40" s="56"/>
      <c r="HJE40" s="56"/>
      <c r="HJF40" s="56"/>
      <c r="HJG40" s="56"/>
      <c r="HJH40" s="56"/>
      <c r="HJI40" s="56"/>
      <c r="HJJ40" s="56"/>
      <c r="HJK40" s="56"/>
      <c r="HJL40" s="56"/>
      <c r="HJM40" s="56"/>
      <c r="HJN40" s="56"/>
      <c r="HJO40" s="56"/>
      <c r="HJP40" s="56"/>
      <c r="HJQ40" s="56"/>
      <c r="HJR40" s="56"/>
      <c r="HJS40" s="56"/>
      <c r="HJT40" s="56"/>
      <c r="HJU40" s="56"/>
      <c r="HJV40" s="56"/>
      <c r="HJW40" s="56"/>
      <c r="HJX40" s="56"/>
      <c r="HJY40" s="56"/>
      <c r="HJZ40" s="56"/>
      <c r="HKA40" s="56"/>
      <c r="HKB40" s="56"/>
      <c r="HKC40" s="56"/>
      <c r="HKD40" s="56"/>
      <c r="HKE40" s="56"/>
      <c r="HKF40" s="56"/>
      <c r="HKG40" s="56"/>
      <c r="HKH40" s="56"/>
      <c r="HKI40" s="56"/>
      <c r="HKJ40" s="56"/>
      <c r="HKK40" s="56"/>
      <c r="HKL40" s="56"/>
      <c r="HKM40" s="56"/>
      <c r="HKN40" s="56"/>
      <c r="HKO40" s="56"/>
      <c r="HKP40" s="56"/>
      <c r="HKQ40" s="56"/>
      <c r="HKR40" s="56"/>
      <c r="HKS40" s="56"/>
      <c r="HKT40" s="56"/>
      <c r="HKU40" s="56"/>
      <c r="HKV40" s="56"/>
      <c r="HKW40" s="56"/>
      <c r="HKX40" s="56"/>
      <c r="HKY40" s="56"/>
      <c r="HKZ40" s="56"/>
      <c r="HLA40" s="56"/>
      <c r="HLB40" s="56"/>
      <c r="HLC40" s="56"/>
      <c r="HLD40" s="56"/>
      <c r="HLE40" s="56"/>
      <c r="HLF40" s="56"/>
      <c r="HLG40" s="56"/>
      <c r="HLH40" s="56"/>
      <c r="HLI40" s="56"/>
      <c r="HLJ40" s="56"/>
      <c r="HLK40" s="56"/>
      <c r="HLL40" s="56"/>
      <c r="HLM40" s="56"/>
      <c r="HLN40" s="56"/>
      <c r="HLO40" s="56"/>
      <c r="HLP40" s="56"/>
      <c r="HLQ40" s="56"/>
      <c r="HLR40" s="56"/>
      <c r="HLS40" s="56"/>
      <c r="HLT40" s="56"/>
      <c r="HLU40" s="56"/>
      <c r="HLV40" s="56"/>
      <c r="HLW40" s="56"/>
      <c r="HLX40" s="56"/>
      <c r="HLY40" s="56"/>
      <c r="HLZ40" s="56"/>
      <c r="HMA40" s="56"/>
      <c r="HMB40" s="56"/>
      <c r="HMC40" s="56"/>
      <c r="HMD40" s="56"/>
      <c r="HME40" s="56"/>
      <c r="HMF40" s="56"/>
      <c r="HMG40" s="56"/>
      <c r="HMH40" s="56"/>
      <c r="HMI40" s="56"/>
      <c r="HMJ40" s="56"/>
      <c r="HMK40" s="56"/>
      <c r="HML40" s="56"/>
      <c r="HMM40" s="56"/>
      <c r="HMN40" s="56"/>
      <c r="HMO40" s="56"/>
      <c r="HMP40" s="56"/>
      <c r="HMQ40" s="56"/>
      <c r="HMR40" s="56"/>
      <c r="HMS40" s="56"/>
      <c r="HMT40" s="56"/>
      <c r="HMU40" s="56"/>
      <c r="HMV40" s="56"/>
      <c r="HMW40" s="56"/>
      <c r="HMX40" s="56"/>
      <c r="HMY40" s="56"/>
      <c r="HMZ40" s="56"/>
      <c r="HNA40" s="56"/>
      <c r="HNB40" s="56"/>
      <c r="HNC40" s="56"/>
      <c r="HND40" s="56"/>
      <c r="HNE40" s="56"/>
      <c r="HNF40" s="56"/>
      <c r="HNG40" s="56"/>
      <c r="HNH40" s="56"/>
      <c r="HNI40" s="56"/>
      <c r="HNJ40" s="56"/>
      <c r="HNK40" s="56"/>
      <c r="HNL40" s="56"/>
      <c r="HNM40" s="56"/>
      <c r="HNN40" s="56"/>
      <c r="HNO40" s="56"/>
      <c r="HNP40" s="56"/>
      <c r="HNQ40" s="56"/>
      <c r="HNR40" s="56"/>
      <c r="HNS40" s="56"/>
      <c r="HNT40" s="56"/>
      <c r="HNU40" s="56"/>
      <c r="HNV40" s="56"/>
      <c r="HNW40" s="56"/>
      <c r="HNX40" s="56"/>
      <c r="HNY40" s="56"/>
      <c r="HNZ40" s="56"/>
      <c r="HOA40" s="56"/>
      <c r="HOB40" s="56"/>
      <c r="HOC40" s="56"/>
      <c r="HOD40" s="56"/>
      <c r="HOE40" s="56"/>
      <c r="HOF40" s="56"/>
      <c r="HOG40" s="56"/>
      <c r="HOH40" s="56"/>
      <c r="HOI40" s="56"/>
      <c r="HOJ40" s="56"/>
      <c r="HOK40" s="56"/>
      <c r="HOL40" s="56"/>
      <c r="HOM40" s="56"/>
      <c r="HON40" s="56"/>
      <c r="HOO40" s="56"/>
      <c r="HOP40" s="56"/>
      <c r="HOQ40" s="56"/>
      <c r="HOR40" s="56"/>
      <c r="HOS40" s="56"/>
      <c r="HOT40" s="56"/>
      <c r="HOU40" s="56"/>
      <c r="HOV40" s="56"/>
      <c r="HOW40" s="56"/>
      <c r="HOX40" s="56"/>
      <c r="HOY40" s="56"/>
      <c r="HOZ40" s="56"/>
      <c r="HPA40" s="56"/>
      <c r="HPB40" s="56"/>
      <c r="HPC40" s="56"/>
      <c r="HPD40" s="56"/>
      <c r="HPE40" s="56"/>
      <c r="HPF40" s="56"/>
      <c r="HPG40" s="56"/>
      <c r="HPH40" s="56"/>
      <c r="HPI40" s="56"/>
      <c r="HPJ40" s="56"/>
      <c r="HPK40" s="56"/>
      <c r="HPL40" s="56"/>
      <c r="HPM40" s="56"/>
      <c r="HPN40" s="56"/>
      <c r="HPO40" s="56"/>
      <c r="HPP40" s="56"/>
      <c r="HPQ40" s="56"/>
      <c r="HPR40" s="56"/>
      <c r="HPS40" s="56"/>
      <c r="HPT40" s="56"/>
      <c r="HPU40" s="56"/>
      <c r="HPV40" s="56"/>
      <c r="HPW40" s="56"/>
      <c r="HPX40" s="56"/>
      <c r="HPY40" s="56"/>
      <c r="HPZ40" s="56"/>
      <c r="HQA40" s="56"/>
      <c r="HQB40" s="56"/>
      <c r="HQC40" s="56"/>
      <c r="HQD40" s="56"/>
      <c r="HQE40" s="56"/>
      <c r="HQF40" s="56"/>
      <c r="HQG40" s="56"/>
      <c r="HQH40" s="56"/>
      <c r="HQI40" s="56"/>
      <c r="HQJ40" s="56"/>
      <c r="HQK40" s="56"/>
      <c r="HQL40" s="56"/>
      <c r="HQM40" s="56"/>
      <c r="HQN40" s="56"/>
      <c r="HQO40" s="56"/>
      <c r="HQP40" s="56"/>
      <c r="HQQ40" s="56"/>
      <c r="HQR40" s="56"/>
      <c r="HQS40" s="56"/>
      <c r="HQT40" s="56"/>
      <c r="HQU40" s="56"/>
      <c r="HQV40" s="56"/>
      <c r="HQW40" s="56"/>
      <c r="HQX40" s="56"/>
      <c r="HQY40" s="56"/>
      <c r="HQZ40" s="56"/>
      <c r="HRA40" s="56"/>
      <c r="HRB40" s="56"/>
      <c r="HRC40" s="56"/>
      <c r="HRD40" s="56"/>
      <c r="HRE40" s="56"/>
      <c r="HRF40" s="56"/>
      <c r="HRG40" s="56"/>
      <c r="HRH40" s="56"/>
      <c r="HRI40" s="56"/>
      <c r="HRJ40" s="56"/>
      <c r="HRK40" s="56"/>
      <c r="HRL40" s="56"/>
      <c r="HRM40" s="56"/>
      <c r="HRN40" s="56"/>
      <c r="HRO40" s="56"/>
      <c r="HRP40" s="56"/>
      <c r="HRQ40" s="56"/>
      <c r="HRR40" s="56"/>
      <c r="HRS40" s="56"/>
      <c r="HRT40" s="56"/>
      <c r="HRU40" s="56"/>
      <c r="HRV40" s="56"/>
      <c r="HRW40" s="56"/>
      <c r="HRX40" s="56"/>
      <c r="HRY40" s="56"/>
      <c r="HRZ40" s="56"/>
      <c r="HSA40" s="56"/>
      <c r="HSB40" s="56"/>
      <c r="HSC40" s="56"/>
      <c r="HSD40" s="56"/>
      <c r="HSE40" s="56"/>
      <c r="HSF40" s="56"/>
      <c r="HSG40" s="56"/>
      <c r="HSH40" s="56"/>
      <c r="HSI40" s="56"/>
      <c r="HSJ40" s="56"/>
      <c r="HSK40" s="56"/>
      <c r="HSL40" s="56"/>
      <c r="HSM40" s="56"/>
      <c r="HSN40" s="56"/>
      <c r="HSO40" s="56"/>
      <c r="HSP40" s="56"/>
      <c r="HSQ40" s="56"/>
      <c r="HSR40" s="56"/>
      <c r="HSS40" s="56"/>
      <c r="HST40" s="56"/>
      <c r="HSU40" s="56"/>
      <c r="HSV40" s="56"/>
      <c r="HSW40" s="56"/>
      <c r="HSX40" s="56"/>
      <c r="HSY40" s="56"/>
      <c r="HSZ40" s="56"/>
      <c r="HTA40" s="56"/>
      <c r="HTB40" s="56"/>
      <c r="HTC40" s="56"/>
      <c r="HTD40" s="56"/>
      <c r="HTE40" s="56"/>
      <c r="HTF40" s="56"/>
      <c r="HTG40" s="56"/>
      <c r="HTH40" s="56"/>
      <c r="HTI40" s="56"/>
      <c r="HTJ40" s="56"/>
      <c r="HTK40" s="56"/>
      <c r="HTL40" s="56"/>
      <c r="HTM40" s="56"/>
      <c r="HTN40" s="56"/>
      <c r="HTO40" s="56"/>
      <c r="HTP40" s="56"/>
      <c r="HTQ40" s="56"/>
      <c r="HTR40" s="56"/>
      <c r="HTS40" s="56"/>
      <c r="HTT40" s="56"/>
      <c r="HTU40" s="56"/>
      <c r="HTV40" s="56"/>
      <c r="HTW40" s="56"/>
      <c r="HTX40" s="56"/>
      <c r="HTY40" s="56"/>
      <c r="HTZ40" s="56"/>
      <c r="HUA40" s="56"/>
      <c r="HUB40" s="56"/>
      <c r="HUC40" s="56"/>
      <c r="HUD40" s="56"/>
      <c r="HUE40" s="56"/>
      <c r="HUF40" s="56"/>
      <c r="HUG40" s="56"/>
      <c r="HUH40" s="56"/>
      <c r="HUI40" s="56"/>
      <c r="HUJ40" s="56"/>
      <c r="HUK40" s="56"/>
      <c r="HUL40" s="56"/>
      <c r="HUM40" s="56"/>
      <c r="HUN40" s="56"/>
      <c r="HUO40" s="56"/>
      <c r="HUP40" s="56"/>
      <c r="HUQ40" s="56"/>
      <c r="HUR40" s="56"/>
      <c r="HUS40" s="56"/>
      <c r="HUT40" s="56"/>
      <c r="HUU40" s="56"/>
      <c r="HUV40" s="56"/>
      <c r="HUW40" s="56"/>
      <c r="HUX40" s="56"/>
      <c r="HUY40" s="56"/>
      <c r="HUZ40" s="56"/>
      <c r="HVA40" s="56"/>
      <c r="HVB40" s="56"/>
      <c r="HVC40" s="56"/>
      <c r="HVD40" s="56"/>
      <c r="HVE40" s="56"/>
      <c r="HVF40" s="56"/>
      <c r="HVG40" s="56"/>
      <c r="HVH40" s="56"/>
      <c r="HVI40" s="56"/>
      <c r="HVJ40" s="56"/>
      <c r="HVK40" s="56"/>
      <c r="HVL40" s="56"/>
      <c r="HVM40" s="56"/>
      <c r="HVN40" s="56"/>
      <c r="HVO40" s="56"/>
      <c r="HVP40" s="56"/>
      <c r="HVQ40" s="56"/>
      <c r="HVR40" s="56"/>
      <c r="HVS40" s="56"/>
      <c r="HVT40" s="56"/>
      <c r="HVU40" s="56"/>
      <c r="HVV40" s="56"/>
      <c r="HVW40" s="56"/>
      <c r="HVX40" s="56"/>
      <c r="HVY40" s="56"/>
      <c r="HVZ40" s="56"/>
      <c r="HWA40" s="56"/>
      <c r="HWB40" s="56"/>
      <c r="HWC40" s="56"/>
      <c r="HWD40" s="56"/>
      <c r="HWE40" s="56"/>
      <c r="HWF40" s="56"/>
      <c r="HWG40" s="56"/>
      <c r="HWH40" s="56"/>
      <c r="HWI40" s="56"/>
      <c r="HWJ40" s="56"/>
      <c r="HWK40" s="56"/>
      <c r="HWL40" s="56"/>
      <c r="HWM40" s="56"/>
      <c r="HWN40" s="56"/>
      <c r="HWO40" s="56"/>
      <c r="HWP40" s="56"/>
      <c r="HWQ40" s="56"/>
      <c r="HWR40" s="56"/>
      <c r="HWS40" s="56"/>
      <c r="HWT40" s="56"/>
      <c r="HWU40" s="56"/>
      <c r="HWV40" s="56"/>
      <c r="HWW40" s="56"/>
      <c r="HWX40" s="56"/>
      <c r="HWY40" s="56"/>
      <c r="HWZ40" s="56"/>
      <c r="HXA40" s="56"/>
      <c r="HXB40" s="56"/>
      <c r="HXC40" s="56"/>
      <c r="HXD40" s="56"/>
      <c r="HXE40" s="56"/>
      <c r="HXF40" s="56"/>
      <c r="HXG40" s="56"/>
      <c r="HXH40" s="56"/>
      <c r="HXI40" s="56"/>
      <c r="HXJ40" s="56"/>
      <c r="HXK40" s="56"/>
      <c r="HXL40" s="56"/>
      <c r="HXM40" s="56"/>
      <c r="HXN40" s="56"/>
      <c r="HXO40" s="56"/>
      <c r="HXP40" s="56"/>
      <c r="HXQ40" s="56"/>
      <c r="HXR40" s="56"/>
      <c r="HXS40" s="56"/>
      <c r="HXT40" s="56"/>
      <c r="HXU40" s="56"/>
      <c r="HXV40" s="56"/>
      <c r="HXW40" s="56"/>
      <c r="HXX40" s="56"/>
      <c r="HXY40" s="56"/>
      <c r="HXZ40" s="56"/>
      <c r="HYA40" s="56"/>
      <c r="HYB40" s="56"/>
      <c r="HYC40" s="56"/>
      <c r="HYD40" s="56"/>
      <c r="HYE40" s="56"/>
      <c r="HYF40" s="56"/>
      <c r="HYG40" s="56"/>
      <c r="HYH40" s="56"/>
      <c r="HYI40" s="56"/>
      <c r="HYJ40" s="56"/>
      <c r="HYK40" s="56"/>
      <c r="HYL40" s="56"/>
      <c r="HYM40" s="56"/>
      <c r="HYN40" s="56"/>
      <c r="HYO40" s="56"/>
      <c r="HYP40" s="56"/>
      <c r="HYQ40" s="56"/>
      <c r="HYR40" s="56"/>
      <c r="HYS40" s="56"/>
      <c r="HYT40" s="56"/>
      <c r="HYU40" s="56"/>
      <c r="HYV40" s="56"/>
      <c r="HYW40" s="56"/>
      <c r="HYX40" s="56"/>
      <c r="HYY40" s="56"/>
      <c r="HYZ40" s="56"/>
      <c r="HZA40" s="56"/>
      <c r="HZB40" s="56"/>
      <c r="HZC40" s="56"/>
      <c r="HZD40" s="56"/>
      <c r="HZE40" s="56"/>
      <c r="HZF40" s="56"/>
      <c r="HZG40" s="56"/>
      <c r="HZH40" s="56"/>
      <c r="HZI40" s="56"/>
      <c r="HZJ40" s="56"/>
      <c r="HZK40" s="56"/>
      <c r="HZL40" s="56"/>
      <c r="HZM40" s="56"/>
      <c r="HZN40" s="56"/>
      <c r="HZO40" s="56"/>
      <c r="HZP40" s="56"/>
      <c r="HZQ40" s="56"/>
      <c r="HZR40" s="56"/>
      <c r="HZS40" s="56"/>
      <c r="HZT40" s="56"/>
      <c r="HZU40" s="56"/>
      <c r="HZV40" s="56"/>
      <c r="HZW40" s="56"/>
      <c r="HZX40" s="56"/>
      <c r="HZY40" s="56"/>
      <c r="HZZ40" s="56"/>
      <c r="IAA40" s="56"/>
      <c r="IAB40" s="56"/>
      <c r="IAC40" s="56"/>
      <c r="IAD40" s="56"/>
      <c r="IAE40" s="56"/>
      <c r="IAF40" s="56"/>
      <c r="IAG40" s="56"/>
      <c r="IAH40" s="56"/>
      <c r="IAI40" s="56"/>
      <c r="IAJ40" s="56"/>
      <c r="IAK40" s="56"/>
      <c r="IAL40" s="56"/>
      <c r="IAM40" s="56"/>
      <c r="IAN40" s="56"/>
      <c r="IAO40" s="56"/>
      <c r="IAP40" s="56"/>
      <c r="IAQ40" s="56"/>
      <c r="IAR40" s="56"/>
      <c r="IAS40" s="56"/>
      <c r="IAT40" s="56"/>
      <c r="IAU40" s="56"/>
      <c r="IAV40" s="56"/>
      <c r="IAW40" s="56"/>
      <c r="IAX40" s="56"/>
      <c r="IAY40" s="56"/>
      <c r="IAZ40" s="56"/>
      <c r="IBA40" s="56"/>
      <c r="IBB40" s="56"/>
      <c r="IBC40" s="56"/>
      <c r="IBD40" s="56"/>
      <c r="IBE40" s="56"/>
      <c r="IBF40" s="56"/>
      <c r="IBG40" s="56"/>
      <c r="IBH40" s="56"/>
      <c r="IBI40" s="56"/>
      <c r="IBJ40" s="56"/>
      <c r="IBK40" s="56"/>
      <c r="IBL40" s="56"/>
      <c r="IBM40" s="56"/>
      <c r="IBN40" s="56"/>
      <c r="IBO40" s="56"/>
      <c r="IBP40" s="56"/>
      <c r="IBQ40" s="56"/>
      <c r="IBR40" s="56"/>
      <c r="IBS40" s="56"/>
      <c r="IBT40" s="56"/>
      <c r="IBU40" s="56"/>
      <c r="IBV40" s="56"/>
      <c r="IBW40" s="56"/>
      <c r="IBX40" s="56"/>
      <c r="IBY40" s="56"/>
      <c r="IBZ40" s="56"/>
      <c r="ICA40" s="56"/>
      <c r="ICB40" s="56"/>
      <c r="ICC40" s="56"/>
      <c r="ICD40" s="56"/>
      <c r="ICE40" s="56"/>
      <c r="ICF40" s="56"/>
      <c r="ICG40" s="56"/>
      <c r="ICH40" s="56"/>
      <c r="ICI40" s="56"/>
      <c r="ICJ40" s="56"/>
      <c r="ICK40" s="56"/>
      <c r="ICL40" s="56"/>
      <c r="ICM40" s="56"/>
      <c r="ICN40" s="56"/>
      <c r="ICO40" s="56"/>
      <c r="ICP40" s="56"/>
      <c r="ICQ40" s="56"/>
      <c r="ICR40" s="56"/>
      <c r="ICS40" s="56"/>
      <c r="ICT40" s="56"/>
      <c r="ICU40" s="56"/>
      <c r="ICV40" s="56"/>
      <c r="ICW40" s="56"/>
      <c r="ICX40" s="56"/>
      <c r="ICY40" s="56"/>
      <c r="ICZ40" s="56"/>
      <c r="IDA40" s="56"/>
      <c r="IDB40" s="56"/>
      <c r="IDC40" s="56"/>
      <c r="IDD40" s="56"/>
      <c r="IDE40" s="56"/>
      <c r="IDF40" s="56"/>
      <c r="IDG40" s="56"/>
      <c r="IDH40" s="56"/>
      <c r="IDI40" s="56"/>
      <c r="IDJ40" s="56"/>
      <c r="IDK40" s="56"/>
      <c r="IDL40" s="56"/>
      <c r="IDM40" s="56"/>
      <c r="IDN40" s="56"/>
      <c r="IDO40" s="56"/>
      <c r="IDP40" s="56"/>
      <c r="IDQ40" s="56"/>
      <c r="IDR40" s="56"/>
      <c r="IDS40" s="56"/>
      <c r="IDT40" s="56"/>
      <c r="IDU40" s="56"/>
      <c r="IDV40" s="56"/>
      <c r="IDW40" s="56"/>
      <c r="IDX40" s="56"/>
      <c r="IDY40" s="56"/>
      <c r="IDZ40" s="56"/>
      <c r="IEA40" s="56"/>
      <c r="IEB40" s="56"/>
      <c r="IEC40" s="56"/>
      <c r="IED40" s="56"/>
      <c r="IEE40" s="56"/>
      <c r="IEF40" s="56"/>
      <c r="IEG40" s="56"/>
      <c r="IEH40" s="56"/>
      <c r="IEI40" s="56"/>
      <c r="IEJ40" s="56"/>
      <c r="IEK40" s="56"/>
      <c r="IEL40" s="56"/>
      <c r="IEM40" s="56"/>
      <c r="IEN40" s="56"/>
      <c r="IEO40" s="56"/>
      <c r="IEP40" s="56"/>
      <c r="IEQ40" s="56"/>
      <c r="IER40" s="56"/>
      <c r="IES40" s="56"/>
      <c r="IET40" s="56"/>
      <c r="IEU40" s="56"/>
      <c r="IEV40" s="56"/>
      <c r="IEW40" s="56"/>
      <c r="IEX40" s="56"/>
      <c r="IEY40" s="56"/>
      <c r="IEZ40" s="56"/>
      <c r="IFA40" s="56"/>
      <c r="IFB40" s="56"/>
      <c r="IFC40" s="56"/>
      <c r="IFD40" s="56"/>
      <c r="IFE40" s="56"/>
      <c r="IFF40" s="56"/>
      <c r="IFG40" s="56"/>
      <c r="IFH40" s="56"/>
      <c r="IFI40" s="56"/>
      <c r="IFJ40" s="56"/>
      <c r="IFK40" s="56"/>
      <c r="IFL40" s="56"/>
      <c r="IFM40" s="56"/>
      <c r="IFN40" s="56"/>
      <c r="IFO40" s="56"/>
      <c r="IFP40" s="56"/>
      <c r="IFQ40" s="56"/>
      <c r="IFR40" s="56"/>
      <c r="IFS40" s="56"/>
      <c r="IFT40" s="56"/>
      <c r="IFU40" s="56"/>
      <c r="IFV40" s="56"/>
      <c r="IFW40" s="56"/>
      <c r="IFX40" s="56"/>
      <c r="IFY40" s="56"/>
      <c r="IFZ40" s="56"/>
      <c r="IGA40" s="56"/>
      <c r="IGB40" s="56"/>
      <c r="IGC40" s="56"/>
      <c r="IGD40" s="56"/>
      <c r="IGE40" s="56"/>
      <c r="IGF40" s="56"/>
      <c r="IGG40" s="56"/>
      <c r="IGH40" s="56"/>
      <c r="IGI40" s="56"/>
      <c r="IGJ40" s="56"/>
      <c r="IGK40" s="56"/>
      <c r="IGL40" s="56"/>
      <c r="IGM40" s="56"/>
      <c r="IGN40" s="56"/>
      <c r="IGO40" s="56"/>
      <c r="IGP40" s="56"/>
      <c r="IGQ40" s="56"/>
      <c r="IGR40" s="56"/>
      <c r="IGS40" s="56"/>
      <c r="IGT40" s="56"/>
      <c r="IGU40" s="56"/>
      <c r="IGV40" s="56"/>
      <c r="IGW40" s="56"/>
      <c r="IGX40" s="56"/>
      <c r="IGY40" s="56"/>
      <c r="IGZ40" s="56"/>
      <c r="IHA40" s="56"/>
      <c r="IHB40" s="56"/>
      <c r="IHC40" s="56"/>
      <c r="IHD40" s="56"/>
      <c r="IHE40" s="56"/>
      <c r="IHF40" s="56"/>
      <c r="IHG40" s="56"/>
      <c r="IHH40" s="56"/>
      <c r="IHI40" s="56"/>
      <c r="IHJ40" s="56"/>
      <c r="IHK40" s="56"/>
      <c r="IHL40" s="56"/>
      <c r="IHM40" s="56"/>
      <c r="IHN40" s="56"/>
      <c r="IHO40" s="56"/>
      <c r="IHP40" s="56"/>
      <c r="IHQ40" s="56"/>
      <c r="IHR40" s="56"/>
      <c r="IHS40" s="56"/>
      <c r="IHT40" s="56"/>
      <c r="IHU40" s="56"/>
      <c r="IHV40" s="56"/>
      <c r="IHW40" s="56"/>
      <c r="IHX40" s="56"/>
      <c r="IHY40" s="56"/>
      <c r="IHZ40" s="56"/>
      <c r="IIA40" s="56"/>
      <c r="IIB40" s="56"/>
      <c r="IIC40" s="56"/>
      <c r="IID40" s="56"/>
      <c r="IIE40" s="56"/>
      <c r="IIF40" s="56"/>
      <c r="IIG40" s="56"/>
      <c r="IIH40" s="56"/>
      <c r="III40" s="56"/>
      <c r="IIJ40" s="56"/>
      <c r="IIK40" s="56"/>
      <c r="IIL40" s="56"/>
      <c r="IIM40" s="56"/>
      <c r="IIN40" s="56"/>
      <c r="IIO40" s="56"/>
      <c r="IIP40" s="56"/>
      <c r="IIQ40" s="56"/>
      <c r="IIR40" s="56"/>
      <c r="IIS40" s="56"/>
      <c r="IIT40" s="56"/>
      <c r="IIU40" s="56"/>
      <c r="IIV40" s="56"/>
      <c r="IIW40" s="56"/>
      <c r="IIX40" s="56"/>
      <c r="IIY40" s="56"/>
      <c r="IIZ40" s="56"/>
      <c r="IJA40" s="56"/>
      <c r="IJB40" s="56"/>
      <c r="IJC40" s="56"/>
      <c r="IJD40" s="56"/>
      <c r="IJE40" s="56"/>
      <c r="IJF40" s="56"/>
      <c r="IJG40" s="56"/>
      <c r="IJH40" s="56"/>
      <c r="IJI40" s="56"/>
      <c r="IJJ40" s="56"/>
      <c r="IJK40" s="56"/>
      <c r="IJL40" s="56"/>
      <c r="IJM40" s="56"/>
      <c r="IJN40" s="56"/>
      <c r="IJO40" s="56"/>
      <c r="IJP40" s="56"/>
      <c r="IJQ40" s="56"/>
      <c r="IJR40" s="56"/>
      <c r="IJS40" s="56"/>
      <c r="IJT40" s="56"/>
      <c r="IJU40" s="56"/>
      <c r="IJV40" s="56"/>
      <c r="IJW40" s="56"/>
      <c r="IJX40" s="56"/>
      <c r="IJY40" s="56"/>
      <c r="IJZ40" s="56"/>
      <c r="IKA40" s="56"/>
      <c r="IKB40" s="56"/>
      <c r="IKC40" s="56"/>
      <c r="IKD40" s="56"/>
      <c r="IKE40" s="56"/>
      <c r="IKF40" s="56"/>
      <c r="IKG40" s="56"/>
      <c r="IKH40" s="56"/>
      <c r="IKI40" s="56"/>
      <c r="IKJ40" s="56"/>
      <c r="IKK40" s="56"/>
      <c r="IKL40" s="56"/>
      <c r="IKM40" s="56"/>
      <c r="IKN40" s="56"/>
      <c r="IKO40" s="56"/>
      <c r="IKP40" s="56"/>
      <c r="IKQ40" s="56"/>
      <c r="IKR40" s="56"/>
      <c r="IKS40" s="56"/>
      <c r="IKT40" s="56"/>
      <c r="IKU40" s="56"/>
      <c r="IKV40" s="56"/>
      <c r="IKW40" s="56"/>
      <c r="IKX40" s="56"/>
      <c r="IKY40" s="56"/>
      <c r="IKZ40" s="56"/>
      <c r="ILA40" s="56"/>
      <c r="ILB40" s="56"/>
      <c r="ILC40" s="56"/>
      <c r="ILD40" s="56"/>
      <c r="ILE40" s="56"/>
      <c r="ILF40" s="56"/>
      <c r="ILG40" s="56"/>
      <c r="ILH40" s="56"/>
      <c r="ILI40" s="56"/>
      <c r="ILJ40" s="56"/>
      <c r="ILK40" s="56"/>
      <c r="ILL40" s="56"/>
      <c r="ILM40" s="56"/>
      <c r="ILN40" s="56"/>
      <c r="ILO40" s="56"/>
      <c r="ILP40" s="56"/>
      <c r="ILQ40" s="56"/>
      <c r="ILR40" s="56"/>
      <c r="ILS40" s="56"/>
      <c r="ILT40" s="56"/>
      <c r="ILU40" s="56"/>
      <c r="ILV40" s="56"/>
      <c r="ILW40" s="56"/>
      <c r="ILX40" s="56"/>
      <c r="ILY40" s="56"/>
      <c r="ILZ40" s="56"/>
      <c r="IMA40" s="56"/>
      <c r="IMB40" s="56"/>
      <c r="IMC40" s="56"/>
      <c r="IMD40" s="56"/>
      <c r="IME40" s="56"/>
      <c r="IMF40" s="56"/>
      <c r="IMG40" s="56"/>
      <c r="IMH40" s="56"/>
      <c r="IMI40" s="56"/>
      <c r="IMJ40" s="56"/>
      <c r="IMK40" s="56"/>
      <c r="IML40" s="56"/>
      <c r="IMM40" s="56"/>
      <c r="IMN40" s="56"/>
      <c r="IMO40" s="56"/>
      <c r="IMP40" s="56"/>
      <c r="IMQ40" s="56"/>
      <c r="IMR40" s="56"/>
      <c r="IMS40" s="56"/>
      <c r="IMT40" s="56"/>
      <c r="IMU40" s="56"/>
      <c r="IMV40" s="56"/>
      <c r="IMW40" s="56"/>
      <c r="IMX40" s="56"/>
      <c r="IMY40" s="56"/>
      <c r="IMZ40" s="56"/>
      <c r="INA40" s="56"/>
      <c r="INB40" s="56"/>
      <c r="INC40" s="56"/>
      <c r="IND40" s="56"/>
      <c r="INE40" s="56"/>
      <c r="INF40" s="56"/>
      <c r="ING40" s="56"/>
      <c r="INH40" s="56"/>
      <c r="INI40" s="56"/>
      <c r="INJ40" s="56"/>
      <c r="INK40" s="56"/>
      <c r="INL40" s="56"/>
      <c r="INM40" s="56"/>
      <c r="INN40" s="56"/>
      <c r="INO40" s="56"/>
      <c r="INP40" s="56"/>
      <c r="INQ40" s="56"/>
      <c r="INR40" s="56"/>
      <c r="INS40" s="56"/>
      <c r="INT40" s="56"/>
      <c r="INU40" s="56"/>
      <c r="INV40" s="56"/>
      <c r="INW40" s="56"/>
      <c r="INX40" s="56"/>
      <c r="INY40" s="56"/>
      <c r="INZ40" s="56"/>
      <c r="IOA40" s="56"/>
      <c r="IOB40" s="56"/>
      <c r="IOC40" s="56"/>
      <c r="IOD40" s="56"/>
      <c r="IOE40" s="56"/>
      <c r="IOF40" s="56"/>
      <c r="IOG40" s="56"/>
      <c r="IOH40" s="56"/>
      <c r="IOI40" s="56"/>
      <c r="IOJ40" s="56"/>
      <c r="IOK40" s="56"/>
      <c r="IOL40" s="56"/>
      <c r="IOM40" s="56"/>
      <c r="ION40" s="56"/>
      <c r="IOO40" s="56"/>
      <c r="IOP40" s="56"/>
      <c r="IOQ40" s="56"/>
      <c r="IOR40" s="56"/>
      <c r="IOS40" s="56"/>
      <c r="IOT40" s="56"/>
      <c r="IOU40" s="56"/>
      <c r="IOV40" s="56"/>
      <c r="IOW40" s="56"/>
      <c r="IOX40" s="56"/>
      <c r="IOY40" s="56"/>
      <c r="IOZ40" s="56"/>
      <c r="IPA40" s="56"/>
      <c r="IPB40" s="56"/>
      <c r="IPC40" s="56"/>
      <c r="IPD40" s="56"/>
      <c r="IPE40" s="56"/>
      <c r="IPF40" s="56"/>
      <c r="IPG40" s="56"/>
      <c r="IPH40" s="56"/>
      <c r="IPI40" s="56"/>
      <c r="IPJ40" s="56"/>
      <c r="IPK40" s="56"/>
      <c r="IPL40" s="56"/>
      <c r="IPM40" s="56"/>
      <c r="IPN40" s="56"/>
      <c r="IPO40" s="56"/>
      <c r="IPP40" s="56"/>
      <c r="IPQ40" s="56"/>
      <c r="IPR40" s="56"/>
      <c r="IPS40" s="56"/>
      <c r="IPT40" s="56"/>
      <c r="IPU40" s="56"/>
      <c r="IPV40" s="56"/>
      <c r="IPW40" s="56"/>
      <c r="IPX40" s="56"/>
      <c r="IPY40" s="56"/>
      <c r="IPZ40" s="56"/>
      <c r="IQA40" s="56"/>
      <c r="IQB40" s="56"/>
      <c r="IQC40" s="56"/>
      <c r="IQD40" s="56"/>
      <c r="IQE40" s="56"/>
      <c r="IQF40" s="56"/>
      <c r="IQG40" s="56"/>
      <c r="IQH40" s="56"/>
      <c r="IQI40" s="56"/>
      <c r="IQJ40" s="56"/>
      <c r="IQK40" s="56"/>
      <c r="IQL40" s="56"/>
      <c r="IQM40" s="56"/>
      <c r="IQN40" s="56"/>
      <c r="IQO40" s="56"/>
      <c r="IQP40" s="56"/>
      <c r="IQQ40" s="56"/>
      <c r="IQR40" s="56"/>
      <c r="IQS40" s="56"/>
      <c r="IQT40" s="56"/>
      <c r="IQU40" s="56"/>
      <c r="IQV40" s="56"/>
      <c r="IQW40" s="56"/>
      <c r="IQX40" s="56"/>
      <c r="IQY40" s="56"/>
      <c r="IQZ40" s="56"/>
      <c r="IRA40" s="56"/>
      <c r="IRB40" s="56"/>
      <c r="IRC40" s="56"/>
      <c r="IRD40" s="56"/>
      <c r="IRE40" s="56"/>
      <c r="IRF40" s="56"/>
      <c r="IRG40" s="56"/>
      <c r="IRH40" s="56"/>
      <c r="IRI40" s="56"/>
      <c r="IRJ40" s="56"/>
      <c r="IRK40" s="56"/>
      <c r="IRL40" s="56"/>
      <c r="IRM40" s="56"/>
      <c r="IRN40" s="56"/>
      <c r="IRO40" s="56"/>
      <c r="IRP40" s="56"/>
      <c r="IRQ40" s="56"/>
      <c r="IRR40" s="56"/>
      <c r="IRS40" s="56"/>
      <c r="IRT40" s="56"/>
      <c r="IRU40" s="56"/>
      <c r="IRV40" s="56"/>
      <c r="IRW40" s="56"/>
      <c r="IRX40" s="56"/>
      <c r="IRY40" s="56"/>
      <c r="IRZ40" s="56"/>
      <c r="ISA40" s="56"/>
      <c r="ISB40" s="56"/>
      <c r="ISC40" s="56"/>
      <c r="ISD40" s="56"/>
      <c r="ISE40" s="56"/>
      <c r="ISF40" s="56"/>
      <c r="ISG40" s="56"/>
      <c r="ISH40" s="56"/>
      <c r="ISI40" s="56"/>
      <c r="ISJ40" s="56"/>
      <c r="ISK40" s="56"/>
      <c r="ISL40" s="56"/>
      <c r="ISM40" s="56"/>
      <c r="ISN40" s="56"/>
      <c r="ISO40" s="56"/>
      <c r="ISP40" s="56"/>
      <c r="ISQ40" s="56"/>
      <c r="ISR40" s="56"/>
      <c r="ISS40" s="56"/>
      <c r="IST40" s="56"/>
      <c r="ISU40" s="56"/>
      <c r="ISV40" s="56"/>
      <c r="ISW40" s="56"/>
      <c r="ISX40" s="56"/>
      <c r="ISY40" s="56"/>
      <c r="ISZ40" s="56"/>
      <c r="ITA40" s="56"/>
      <c r="ITB40" s="56"/>
      <c r="ITC40" s="56"/>
      <c r="ITD40" s="56"/>
      <c r="ITE40" s="56"/>
      <c r="ITF40" s="56"/>
      <c r="ITG40" s="56"/>
      <c r="ITH40" s="56"/>
      <c r="ITI40" s="56"/>
      <c r="ITJ40" s="56"/>
      <c r="ITK40" s="56"/>
      <c r="ITL40" s="56"/>
      <c r="ITM40" s="56"/>
      <c r="ITN40" s="56"/>
      <c r="ITO40" s="56"/>
      <c r="ITP40" s="56"/>
      <c r="ITQ40" s="56"/>
      <c r="ITR40" s="56"/>
      <c r="ITS40" s="56"/>
      <c r="ITT40" s="56"/>
      <c r="ITU40" s="56"/>
      <c r="ITV40" s="56"/>
      <c r="ITW40" s="56"/>
      <c r="ITX40" s="56"/>
      <c r="ITY40" s="56"/>
      <c r="ITZ40" s="56"/>
      <c r="IUA40" s="56"/>
      <c r="IUB40" s="56"/>
      <c r="IUC40" s="56"/>
      <c r="IUD40" s="56"/>
      <c r="IUE40" s="56"/>
      <c r="IUF40" s="56"/>
      <c r="IUG40" s="56"/>
      <c r="IUH40" s="56"/>
      <c r="IUI40" s="56"/>
      <c r="IUJ40" s="56"/>
      <c r="IUK40" s="56"/>
      <c r="IUL40" s="56"/>
      <c r="IUM40" s="56"/>
      <c r="IUN40" s="56"/>
      <c r="IUO40" s="56"/>
      <c r="IUP40" s="56"/>
      <c r="IUQ40" s="56"/>
      <c r="IUR40" s="56"/>
      <c r="IUS40" s="56"/>
      <c r="IUT40" s="56"/>
      <c r="IUU40" s="56"/>
      <c r="IUV40" s="56"/>
      <c r="IUW40" s="56"/>
      <c r="IUX40" s="56"/>
      <c r="IUY40" s="56"/>
      <c r="IUZ40" s="56"/>
      <c r="IVA40" s="56"/>
      <c r="IVB40" s="56"/>
      <c r="IVC40" s="56"/>
      <c r="IVD40" s="56"/>
      <c r="IVE40" s="56"/>
      <c r="IVF40" s="56"/>
      <c r="IVG40" s="56"/>
      <c r="IVH40" s="56"/>
      <c r="IVI40" s="56"/>
      <c r="IVJ40" s="56"/>
      <c r="IVK40" s="56"/>
      <c r="IVL40" s="56"/>
      <c r="IVM40" s="56"/>
      <c r="IVN40" s="56"/>
      <c r="IVO40" s="56"/>
      <c r="IVP40" s="56"/>
      <c r="IVQ40" s="56"/>
      <c r="IVR40" s="56"/>
      <c r="IVS40" s="56"/>
      <c r="IVT40" s="56"/>
      <c r="IVU40" s="56"/>
      <c r="IVV40" s="56"/>
      <c r="IVW40" s="56"/>
      <c r="IVX40" s="56"/>
      <c r="IVY40" s="56"/>
      <c r="IVZ40" s="56"/>
      <c r="IWA40" s="56"/>
      <c r="IWB40" s="56"/>
      <c r="IWC40" s="56"/>
      <c r="IWD40" s="56"/>
      <c r="IWE40" s="56"/>
      <c r="IWF40" s="56"/>
      <c r="IWG40" s="56"/>
      <c r="IWH40" s="56"/>
      <c r="IWI40" s="56"/>
      <c r="IWJ40" s="56"/>
      <c r="IWK40" s="56"/>
      <c r="IWL40" s="56"/>
      <c r="IWM40" s="56"/>
      <c r="IWN40" s="56"/>
      <c r="IWO40" s="56"/>
      <c r="IWP40" s="56"/>
      <c r="IWQ40" s="56"/>
      <c r="IWR40" s="56"/>
      <c r="IWS40" s="56"/>
      <c r="IWT40" s="56"/>
      <c r="IWU40" s="56"/>
      <c r="IWV40" s="56"/>
      <c r="IWW40" s="56"/>
      <c r="IWX40" s="56"/>
      <c r="IWY40" s="56"/>
      <c r="IWZ40" s="56"/>
      <c r="IXA40" s="56"/>
      <c r="IXB40" s="56"/>
      <c r="IXC40" s="56"/>
      <c r="IXD40" s="56"/>
      <c r="IXE40" s="56"/>
      <c r="IXF40" s="56"/>
      <c r="IXG40" s="56"/>
      <c r="IXH40" s="56"/>
      <c r="IXI40" s="56"/>
      <c r="IXJ40" s="56"/>
      <c r="IXK40" s="56"/>
      <c r="IXL40" s="56"/>
      <c r="IXM40" s="56"/>
      <c r="IXN40" s="56"/>
      <c r="IXO40" s="56"/>
      <c r="IXP40" s="56"/>
      <c r="IXQ40" s="56"/>
      <c r="IXR40" s="56"/>
      <c r="IXS40" s="56"/>
      <c r="IXT40" s="56"/>
      <c r="IXU40" s="56"/>
      <c r="IXV40" s="56"/>
      <c r="IXW40" s="56"/>
      <c r="IXX40" s="56"/>
      <c r="IXY40" s="56"/>
      <c r="IXZ40" s="56"/>
      <c r="IYA40" s="56"/>
      <c r="IYB40" s="56"/>
      <c r="IYC40" s="56"/>
      <c r="IYD40" s="56"/>
      <c r="IYE40" s="56"/>
      <c r="IYF40" s="56"/>
      <c r="IYG40" s="56"/>
      <c r="IYH40" s="56"/>
      <c r="IYI40" s="56"/>
      <c r="IYJ40" s="56"/>
      <c r="IYK40" s="56"/>
      <c r="IYL40" s="56"/>
      <c r="IYM40" s="56"/>
      <c r="IYN40" s="56"/>
      <c r="IYO40" s="56"/>
      <c r="IYP40" s="56"/>
      <c r="IYQ40" s="56"/>
      <c r="IYR40" s="56"/>
      <c r="IYS40" s="56"/>
      <c r="IYT40" s="56"/>
      <c r="IYU40" s="56"/>
      <c r="IYV40" s="56"/>
      <c r="IYW40" s="56"/>
      <c r="IYX40" s="56"/>
      <c r="IYY40" s="56"/>
      <c r="IYZ40" s="56"/>
      <c r="IZA40" s="56"/>
      <c r="IZB40" s="56"/>
      <c r="IZC40" s="56"/>
      <c r="IZD40" s="56"/>
      <c r="IZE40" s="56"/>
      <c r="IZF40" s="56"/>
      <c r="IZG40" s="56"/>
      <c r="IZH40" s="56"/>
      <c r="IZI40" s="56"/>
      <c r="IZJ40" s="56"/>
      <c r="IZK40" s="56"/>
      <c r="IZL40" s="56"/>
      <c r="IZM40" s="56"/>
      <c r="IZN40" s="56"/>
      <c r="IZO40" s="56"/>
      <c r="IZP40" s="56"/>
      <c r="IZQ40" s="56"/>
      <c r="IZR40" s="56"/>
      <c r="IZS40" s="56"/>
      <c r="IZT40" s="56"/>
      <c r="IZU40" s="56"/>
      <c r="IZV40" s="56"/>
      <c r="IZW40" s="56"/>
      <c r="IZX40" s="56"/>
      <c r="IZY40" s="56"/>
      <c r="IZZ40" s="56"/>
      <c r="JAA40" s="56"/>
      <c r="JAB40" s="56"/>
      <c r="JAC40" s="56"/>
      <c r="JAD40" s="56"/>
      <c r="JAE40" s="56"/>
      <c r="JAF40" s="56"/>
      <c r="JAG40" s="56"/>
      <c r="JAH40" s="56"/>
      <c r="JAI40" s="56"/>
      <c r="JAJ40" s="56"/>
      <c r="JAK40" s="56"/>
      <c r="JAL40" s="56"/>
      <c r="JAM40" s="56"/>
      <c r="JAN40" s="56"/>
      <c r="JAO40" s="56"/>
      <c r="JAP40" s="56"/>
      <c r="JAQ40" s="56"/>
      <c r="JAR40" s="56"/>
      <c r="JAS40" s="56"/>
      <c r="JAT40" s="56"/>
      <c r="JAU40" s="56"/>
      <c r="JAV40" s="56"/>
      <c r="JAW40" s="56"/>
      <c r="JAX40" s="56"/>
      <c r="JAY40" s="56"/>
      <c r="JAZ40" s="56"/>
      <c r="JBA40" s="56"/>
      <c r="JBB40" s="56"/>
      <c r="JBC40" s="56"/>
      <c r="JBD40" s="56"/>
      <c r="JBE40" s="56"/>
      <c r="JBF40" s="56"/>
      <c r="JBG40" s="56"/>
      <c r="JBH40" s="56"/>
      <c r="JBI40" s="56"/>
      <c r="JBJ40" s="56"/>
      <c r="JBK40" s="56"/>
      <c r="JBL40" s="56"/>
      <c r="JBM40" s="56"/>
      <c r="JBN40" s="56"/>
      <c r="JBO40" s="56"/>
      <c r="JBP40" s="56"/>
      <c r="JBQ40" s="56"/>
      <c r="JBR40" s="56"/>
      <c r="JBS40" s="56"/>
      <c r="JBT40" s="56"/>
      <c r="JBU40" s="56"/>
      <c r="JBV40" s="56"/>
      <c r="JBW40" s="56"/>
      <c r="JBX40" s="56"/>
      <c r="JBY40" s="56"/>
      <c r="JBZ40" s="56"/>
      <c r="JCA40" s="56"/>
      <c r="JCB40" s="56"/>
      <c r="JCC40" s="56"/>
      <c r="JCD40" s="56"/>
      <c r="JCE40" s="56"/>
      <c r="JCF40" s="56"/>
      <c r="JCG40" s="56"/>
      <c r="JCH40" s="56"/>
      <c r="JCI40" s="56"/>
      <c r="JCJ40" s="56"/>
      <c r="JCK40" s="56"/>
      <c r="JCL40" s="56"/>
      <c r="JCM40" s="56"/>
      <c r="JCN40" s="56"/>
      <c r="JCO40" s="56"/>
      <c r="JCP40" s="56"/>
      <c r="JCQ40" s="56"/>
      <c r="JCR40" s="56"/>
      <c r="JCS40" s="56"/>
      <c r="JCT40" s="56"/>
      <c r="JCU40" s="56"/>
      <c r="JCV40" s="56"/>
      <c r="JCW40" s="56"/>
      <c r="JCX40" s="56"/>
      <c r="JCY40" s="56"/>
      <c r="JCZ40" s="56"/>
      <c r="JDA40" s="56"/>
      <c r="JDB40" s="56"/>
      <c r="JDC40" s="56"/>
      <c r="JDD40" s="56"/>
      <c r="JDE40" s="56"/>
      <c r="JDF40" s="56"/>
      <c r="JDG40" s="56"/>
      <c r="JDH40" s="56"/>
      <c r="JDI40" s="56"/>
      <c r="JDJ40" s="56"/>
      <c r="JDK40" s="56"/>
      <c r="JDL40" s="56"/>
      <c r="JDM40" s="56"/>
      <c r="JDN40" s="56"/>
      <c r="JDO40" s="56"/>
      <c r="JDP40" s="56"/>
      <c r="JDQ40" s="56"/>
      <c r="JDR40" s="56"/>
      <c r="JDS40" s="56"/>
      <c r="JDT40" s="56"/>
      <c r="JDU40" s="56"/>
      <c r="JDV40" s="56"/>
      <c r="JDW40" s="56"/>
      <c r="JDX40" s="56"/>
      <c r="JDY40" s="56"/>
      <c r="JDZ40" s="56"/>
      <c r="JEA40" s="56"/>
      <c r="JEB40" s="56"/>
      <c r="JEC40" s="56"/>
      <c r="JED40" s="56"/>
      <c r="JEE40" s="56"/>
      <c r="JEF40" s="56"/>
      <c r="JEG40" s="56"/>
      <c r="JEH40" s="56"/>
      <c r="JEI40" s="56"/>
      <c r="JEJ40" s="56"/>
      <c r="JEK40" s="56"/>
      <c r="JEL40" s="56"/>
      <c r="JEM40" s="56"/>
      <c r="JEN40" s="56"/>
      <c r="JEO40" s="56"/>
      <c r="JEP40" s="56"/>
      <c r="JEQ40" s="56"/>
      <c r="JER40" s="56"/>
      <c r="JES40" s="56"/>
      <c r="JET40" s="56"/>
      <c r="JEU40" s="56"/>
      <c r="JEV40" s="56"/>
      <c r="JEW40" s="56"/>
      <c r="JEX40" s="56"/>
      <c r="JEY40" s="56"/>
      <c r="JEZ40" s="56"/>
      <c r="JFA40" s="56"/>
      <c r="JFB40" s="56"/>
      <c r="JFC40" s="56"/>
      <c r="JFD40" s="56"/>
      <c r="JFE40" s="56"/>
      <c r="JFF40" s="56"/>
      <c r="JFG40" s="56"/>
      <c r="JFH40" s="56"/>
      <c r="JFI40" s="56"/>
      <c r="JFJ40" s="56"/>
      <c r="JFK40" s="56"/>
      <c r="JFL40" s="56"/>
      <c r="JFM40" s="56"/>
      <c r="JFN40" s="56"/>
      <c r="JFO40" s="56"/>
      <c r="JFP40" s="56"/>
      <c r="JFQ40" s="56"/>
      <c r="JFR40" s="56"/>
      <c r="JFS40" s="56"/>
      <c r="JFT40" s="56"/>
      <c r="JFU40" s="56"/>
      <c r="JFV40" s="56"/>
      <c r="JFW40" s="56"/>
      <c r="JFX40" s="56"/>
      <c r="JFY40" s="56"/>
      <c r="JFZ40" s="56"/>
      <c r="JGA40" s="56"/>
      <c r="JGB40" s="56"/>
      <c r="JGC40" s="56"/>
      <c r="JGD40" s="56"/>
      <c r="JGE40" s="56"/>
      <c r="JGF40" s="56"/>
      <c r="JGG40" s="56"/>
      <c r="JGH40" s="56"/>
      <c r="JGI40" s="56"/>
      <c r="JGJ40" s="56"/>
      <c r="JGK40" s="56"/>
      <c r="JGL40" s="56"/>
      <c r="JGM40" s="56"/>
      <c r="JGN40" s="56"/>
      <c r="JGO40" s="56"/>
      <c r="JGP40" s="56"/>
      <c r="JGQ40" s="56"/>
      <c r="JGR40" s="56"/>
      <c r="JGS40" s="56"/>
      <c r="JGT40" s="56"/>
      <c r="JGU40" s="56"/>
      <c r="JGV40" s="56"/>
      <c r="JGW40" s="56"/>
      <c r="JGX40" s="56"/>
      <c r="JGY40" s="56"/>
      <c r="JGZ40" s="56"/>
      <c r="JHA40" s="56"/>
      <c r="JHB40" s="56"/>
      <c r="JHC40" s="56"/>
      <c r="JHD40" s="56"/>
      <c r="JHE40" s="56"/>
      <c r="JHF40" s="56"/>
      <c r="JHG40" s="56"/>
      <c r="JHH40" s="56"/>
      <c r="JHI40" s="56"/>
      <c r="JHJ40" s="56"/>
      <c r="JHK40" s="56"/>
      <c r="JHL40" s="56"/>
      <c r="JHM40" s="56"/>
      <c r="JHN40" s="56"/>
      <c r="JHO40" s="56"/>
      <c r="JHP40" s="56"/>
      <c r="JHQ40" s="56"/>
      <c r="JHR40" s="56"/>
      <c r="JHS40" s="56"/>
      <c r="JHT40" s="56"/>
      <c r="JHU40" s="56"/>
      <c r="JHV40" s="56"/>
      <c r="JHW40" s="56"/>
      <c r="JHX40" s="56"/>
      <c r="JHY40" s="56"/>
      <c r="JHZ40" s="56"/>
      <c r="JIA40" s="56"/>
      <c r="JIB40" s="56"/>
      <c r="JIC40" s="56"/>
      <c r="JID40" s="56"/>
      <c r="JIE40" s="56"/>
      <c r="JIF40" s="56"/>
      <c r="JIG40" s="56"/>
      <c r="JIH40" s="56"/>
      <c r="JII40" s="56"/>
      <c r="JIJ40" s="56"/>
      <c r="JIK40" s="56"/>
      <c r="JIL40" s="56"/>
      <c r="JIM40" s="56"/>
      <c r="JIN40" s="56"/>
      <c r="JIO40" s="56"/>
      <c r="JIP40" s="56"/>
      <c r="JIQ40" s="56"/>
      <c r="JIR40" s="56"/>
      <c r="JIS40" s="56"/>
      <c r="JIT40" s="56"/>
      <c r="JIU40" s="56"/>
      <c r="JIV40" s="56"/>
      <c r="JIW40" s="56"/>
      <c r="JIX40" s="56"/>
      <c r="JIY40" s="56"/>
      <c r="JIZ40" s="56"/>
      <c r="JJA40" s="56"/>
      <c r="JJB40" s="56"/>
      <c r="JJC40" s="56"/>
      <c r="JJD40" s="56"/>
      <c r="JJE40" s="56"/>
      <c r="JJF40" s="56"/>
      <c r="JJG40" s="56"/>
      <c r="JJH40" s="56"/>
      <c r="JJI40" s="56"/>
      <c r="JJJ40" s="56"/>
      <c r="JJK40" s="56"/>
      <c r="JJL40" s="56"/>
      <c r="JJM40" s="56"/>
      <c r="JJN40" s="56"/>
      <c r="JJO40" s="56"/>
      <c r="JJP40" s="56"/>
      <c r="JJQ40" s="56"/>
      <c r="JJR40" s="56"/>
      <c r="JJS40" s="56"/>
      <c r="JJT40" s="56"/>
      <c r="JJU40" s="56"/>
      <c r="JJV40" s="56"/>
      <c r="JJW40" s="56"/>
      <c r="JJX40" s="56"/>
      <c r="JJY40" s="56"/>
      <c r="JJZ40" s="56"/>
      <c r="JKA40" s="56"/>
      <c r="JKB40" s="56"/>
      <c r="JKC40" s="56"/>
      <c r="JKD40" s="56"/>
      <c r="JKE40" s="56"/>
      <c r="JKF40" s="56"/>
      <c r="JKG40" s="56"/>
      <c r="JKH40" s="56"/>
      <c r="JKI40" s="56"/>
      <c r="JKJ40" s="56"/>
      <c r="JKK40" s="56"/>
      <c r="JKL40" s="56"/>
      <c r="JKM40" s="56"/>
      <c r="JKN40" s="56"/>
      <c r="JKO40" s="56"/>
      <c r="JKP40" s="56"/>
      <c r="JKQ40" s="56"/>
      <c r="JKR40" s="56"/>
      <c r="JKS40" s="56"/>
      <c r="JKT40" s="56"/>
      <c r="JKU40" s="56"/>
      <c r="JKV40" s="56"/>
      <c r="JKW40" s="56"/>
      <c r="JKX40" s="56"/>
      <c r="JKY40" s="56"/>
      <c r="JKZ40" s="56"/>
      <c r="JLA40" s="56"/>
      <c r="JLB40" s="56"/>
      <c r="JLC40" s="56"/>
      <c r="JLD40" s="56"/>
      <c r="JLE40" s="56"/>
      <c r="JLF40" s="56"/>
      <c r="JLG40" s="56"/>
      <c r="JLH40" s="56"/>
      <c r="JLI40" s="56"/>
      <c r="JLJ40" s="56"/>
      <c r="JLK40" s="56"/>
      <c r="JLL40" s="56"/>
      <c r="JLM40" s="56"/>
      <c r="JLN40" s="56"/>
      <c r="JLO40" s="56"/>
      <c r="JLP40" s="56"/>
      <c r="JLQ40" s="56"/>
      <c r="JLR40" s="56"/>
      <c r="JLS40" s="56"/>
      <c r="JLT40" s="56"/>
      <c r="JLU40" s="56"/>
      <c r="JLV40" s="56"/>
      <c r="JLW40" s="56"/>
      <c r="JLX40" s="56"/>
      <c r="JLY40" s="56"/>
      <c r="JLZ40" s="56"/>
      <c r="JMA40" s="56"/>
      <c r="JMB40" s="56"/>
      <c r="JMC40" s="56"/>
      <c r="JMD40" s="56"/>
      <c r="JME40" s="56"/>
      <c r="JMF40" s="56"/>
      <c r="JMG40" s="56"/>
      <c r="JMH40" s="56"/>
      <c r="JMI40" s="56"/>
      <c r="JMJ40" s="56"/>
      <c r="JMK40" s="56"/>
      <c r="JML40" s="56"/>
      <c r="JMM40" s="56"/>
      <c r="JMN40" s="56"/>
      <c r="JMO40" s="56"/>
      <c r="JMP40" s="56"/>
      <c r="JMQ40" s="56"/>
      <c r="JMR40" s="56"/>
      <c r="JMS40" s="56"/>
      <c r="JMT40" s="56"/>
      <c r="JMU40" s="56"/>
      <c r="JMV40" s="56"/>
      <c r="JMW40" s="56"/>
      <c r="JMX40" s="56"/>
      <c r="JMY40" s="56"/>
      <c r="JMZ40" s="56"/>
      <c r="JNA40" s="56"/>
      <c r="JNB40" s="56"/>
      <c r="JNC40" s="56"/>
      <c r="JND40" s="56"/>
      <c r="JNE40" s="56"/>
      <c r="JNF40" s="56"/>
      <c r="JNG40" s="56"/>
      <c r="JNH40" s="56"/>
      <c r="JNI40" s="56"/>
      <c r="JNJ40" s="56"/>
      <c r="JNK40" s="56"/>
      <c r="JNL40" s="56"/>
      <c r="JNM40" s="56"/>
      <c r="JNN40" s="56"/>
      <c r="JNO40" s="56"/>
      <c r="JNP40" s="56"/>
      <c r="JNQ40" s="56"/>
      <c r="JNR40" s="56"/>
      <c r="JNS40" s="56"/>
      <c r="JNT40" s="56"/>
      <c r="JNU40" s="56"/>
      <c r="JNV40" s="56"/>
      <c r="JNW40" s="56"/>
      <c r="JNX40" s="56"/>
      <c r="JNY40" s="56"/>
      <c r="JNZ40" s="56"/>
      <c r="JOA40" s="56"/>
      <c r="JOB40" s="56"/>
      <c r="JOC40" s="56"/>
      <c r="JOD40" s="56"/>
      <c r="JOE40" s="56"/>
      <c r="JOF40" s="56"/>
      <c r="JOG40" s="56"/>
      <c r="JOH40" s="56"/>
      <c r="JOI40" s="56"/>
      <c r="JOJ40" s="56"/>
      <c r="JOK40" s="56"/>
      <c r="JOL40" s="56"/>
      <c r="JOM40" s="56"/>
      <c r="JON40" s="56"/>
      <c r="JOO40" s="56"/>
      <c r="JOP40" s="56"/>
      <c r="JOQ40" s="56"/>
      <c r="JOR40" s="56"/>
      <c r="JOS40" s="56"/>
      <c r="JOT40" s="56"/>
      <c r="JOU40" s="56"/>
      <c r="JOV40" s="56"/>
      <c r="JOW40" s="56"/>
      <c r="JOX40" s="56"/>
      <c r="JOY40" s="56"/>
      <c r="JOZ40" s="56"/>
      <c r="JPA40" s="56"/>
      <c r="JPB40" s="56"/>
      <c r="JPC40" s="56"/>
      <c r="JPD40" s="56"/>
      <c r="JPE40" s="56"/>
      <c r="JPF40" s="56"/>
      <c r="JPG40" s="56"/>
      <c r="JPH40" s="56"/>
      <c r="JPI40" s="56"/>
      <c r="JPJ40" s="56"/>
      <c r="JPK40" s="56"/>
      <c r="JPL40" s="56"/>
      <c r="JPM40" s="56"/>
      <c r="JPN40" s="56"/>
      <c r="JPO40" s="56"/>
      <c r="JPP40" s="56"/>
      <c r="JPQ40" s="56"/>
      <c r="JPR40" s="56"/>
      <c r="JPS40" s="56"/>
      <c r="JPT40" s="56"/>
      <c r="JPU40" s="56"/>
      <c r="JPV40" s="56"/>
      <c r="JPW40" s="56"/>
      <c r="JPX40" s="56"/>
      <c r="JPY40" s="56"/>
      <c r="JPZ40" s="56"/>
      <c r="JQA40" s="56"/>
      <c r="JQB40" s="56"/>
      <c r="JQC40" s="56"/>
      <c r="JQD40" s="56"/>
      <c r="JQE40" s="56"/>
      <c r="JQF40" s="56"/>
      <c r="JQG40" s="56"/>
      <c r="JQH40" s="56"/>
      <c r="JQI40" s="56"/>
      <c r="JQJ40" s="56"/>
      <c r="JQK40" s="56"/>
      <c r="JQL40" s="56"/>
      <c r="JQM40" s="56"/>
      <c r="JQN40" s="56"/>
      <c r="JQO40" s="56"/>
      <c r="JQP40" s="56"/>
      <c r="JQQ40" s="56"/>
      <c r="JQR40" s="56"/>
      <c r="JQS40" s="56"/>
      <c r="JQT40" s="56"/>
      <c r="JQU40" s="56"/>
      <c r="JQV40" s="56"/>
      <c r="JQW40" s="56"/>
      <c r="JQX40" s="56"/>
      <c r="JQY40" s="56"/>
      <c r="JQZ40" s="56"/>
      <c r="JRA40" s="56"/>
      <c r="JRB40" s="56"/>
      <c r="JRC40" s="56"/>
      <c r="JRD40" s="56"/>
      <c r="JRE40" s="56"/>
      <c r="JRF40" s="56"/>
      <c r="JRG40" s="56"/>
      <c r="JRH40" s="56"/>
      <c r="JRI40" s="56"/>
      <c r="JRJ40" s="56"/>
      <c r="JRK40" s="56"/>
      <c r="JRL40" s="56"/>
      <c r="JRM40" s="56"/>
      <c r="JRN40" s="56"/>
      <c r="JRO40" s="56"/>
      <c r="JRP40" s="56"/>
      <c r="JRQ40" s="56"/>
      <c r="JRR40" s="56"/>
      <c r="JRS40" s="56"/>
      <c r="JRT40" s="56"/>
      <c r="JRU40" s="56"/>
      <c r="JRV40" s="56"/>
      <c r="JRW40" s="56"/>
      <c r="JRX40" s="56"/>
      <c r="JRY40" s="56"/>
      <c r="JRZ40" s="56"/>
      <c r="JSA40" s="56"/>
      <c r="JSB40" s="56"/>
      <c r="JSC40" s="56"/>
      <c r="JSD40" s="56"/>
      <c r="JSE40" s="56"/>
      <c r="JSF40" s="56"/>
      <c r="JSG40" s="56"/>
      <c r="JSH40" s="56"/>
      <c r="JSI40" s="56"/>
      <c r="JSJ40" s="56"/>
      <c r="JSK40" s="56"/>
      <c r="JSL40" s="56"/>
      <c r="JSM40" s="56"/>
      <c r="JSN40" s="56"/>
      <c r="JSO40" s="56"/>
      <c r="JSP40" s="56"/>
      <c r="JSQ40" s="56"/>
      <c r="JSR40" s="56"/>
      <c r="JSS40" s="56"/>
      <c r="JST40" s="56"/>
      <c r="JSU40" s="56"/>
      <c r="JSV40" s="56"/>
      <c r="JSW40" s="56"/>
      <c r="JSX40" s="56"/>
      <c r="JSY40" s="56"/>
      <c r="JSZ40" s="56"/>
      <c r="JTA40" s="56"/>
      <c r="JTB40" s="56"/>
      <c r="JTC40" s="56"/>
      <c r="JTD40" s="56"/>
      <c r="JTE40" s="56"/>
      <c r="JTF40" s="56"/>
      <c r="JTG40" s="56"/>
      <c r="JTH40" s="56"/>
      <c r="JTI40" s="56"/>
      <c r="JTJ40" s="56"/>
      <c r="JTK40" s="56"/>
      <c r="JTL40" s="56"/>
      <c r="JTM40" s="56"/>
      <c r="JTN40" s="56"/>
      <c r="JTO40" s="56"/>
      <c r="JTP40" s="56"/>
      <c r="JTQ40" s="56"/>
      <c r="JTR40" s="56"/>
      <c r="JTS40" s="56"/>
      <c r="JTT40" s="56"/>
      <c r="JTU40" s="56"/>
      <c r="JTV40" s="56"/>
      <c r="JTW40" s="56"/>
      <c r="JTX40" s="56"/>
      <c r="JTY40" s="56"/>
      <c r="JTZ40" s="56"/>
      <c r="JUA40" s="56"/>
      <c r="JUB40" s="56"/>
      <c r="JUC40" s="56"/>
      <c r="JUD40" s="56"/>
      <c r="JUE40" s="56"/>
      <c r="JUF40" s="56"/>
      <c r="JUG40" s="56"/>
      <c r="JUH40" s="56"/>
      <c r="JUI40" s="56"/>
      <c r="JUJ40" s="56"/>
      <c r="JUK40" s="56"/>
      <c r="JUL40" s="56"/>
      <c r="JUM40" s="56"/>
      <c r="JUN40" s="56"/>
      <c r="JUO40" s="56"/>
      <c r="JUP40" s="56"/>
      <c r="JUQ40" s="56"/>
      <c r="JUR40" s="56"/>
      <c r="JUS40" s="56"/>
      <c r="JUT40" s="56"/>
      <c r="JUU40" s="56"/>
      <c r="JUV40" s="56"/>
      <c r="JUW40" s="56"/>
      <c r="JUX40" s="56"/>
      <c r="JUY40" s="56"/>
      <c r="JUZ40" s="56"/>
      <c r="JVA40" s="56"/>
      <c r="JVB40" s="56"/>
      <c r="JVC40" s="56"/>
      <c r="JVD40" s="56"/>
      <c r="JVE40" s="56"/>
      <c r="JVF40" s="56"/>
      <c r="JVG40" s="56"/>
      <c r="JVH40" s="56"/>
      <c r="JVI40" s="56"/>
      <c r="JVJ40" s="56"/>
      <c r="JVK40" s="56"/>
      <c r="JVL40" s="56"/>
      <c r="JVM40" s="56"/>
      <c r="JVN40" s="56"/>
      <c r="JVO40" s="56"/>
      <c r="JVP40" s="56"/>
      <c r="JVQ40" s="56"/>
      <c r="JVR40" s="56"/>
      <c r="JVS40" s="56"/>
      <c r="JVT40" s="56"/>
      <c r="JVU40" s="56"/>
      <c r="JVV40" s="56"/>
      <c r="JVW40" s="56"/>
      <c r="JVX40" s="56"/>
      <c r="JVY40" s="56"/>
      <c r="JVZ40" s="56"/>
      <c r="JWA40" s="56"/>
      <c r="JWB40" s="56"/>
      <c r="JWC40" s="56"/>
      <c r="JWD40" s="56"/>
      <c r="JWE40" s="56"/>
      <c r="JWF40" s="56"/>
      <c r="JWG40" s="56"/>
      <c r="JWH40" s="56"/>
      <c r="JWI40" s="56"/>
      <c r="JWJ40" s="56"/>
      <c r="JWK40" s="56"/>
      <c r="JWL40" s="56"/>
      <c r="JWM40" s="56"/>
      <c r="JWN40" s="56"/>
      <c r="JWO40" s="56"/>
      <c r="JWP40" s="56"/>
      <c r="JWQ40" s="56"/>
      <c r="JWR40" s="56"/>
      <c r="JWS40" s="56"/>
      <c r="JWT40" s="56"/>
      <c r="JWU40" s="56"/>
      <c r="JWV40" s="56"/>
      <c r="JWW40" s="56"/>
      <c r="JWX40" s="56"/>
      <c r="JWY40" s="56"/>
      <c r="JWZ40" s="56"/>
      <c r="JXA40" s="56"/>
      <c r="JXB40" s="56"/>
      <c r="JXC40" s="56"/>
      <c r="JXD40" s="56"/>
      <c r="JXE40" s="56"/>
      <c r="JXF40" s="56"/>
      <c r="JXG40" s="56"/>
      <c r="JXH40" s="56"/>
      <c r="JXI40" s="56"/>
      <c r="JXJ40" s="56"/>
      <c r="JXK40" s="56"/>
      <c r="JXL40" s="56"/>
      <c r="JXM40" s="56"/>
      <c r="JXN40" s="56"/>
      <c r="JXO40" s="56"/>
      <c r="JXP40" s="56"/>
      <c r="JXQ40" s="56"/>
      <c r="JXR40" s="56"/>
      <c r="JXS40" s="56"/>
      <c r="JXT40" s="56"/>
      <c r="JXU40" s="56"/>
      <c r="JXV40" s="56"/>
      <c r="JXW40" s="56"/>
      <c r="JXX40" s="56"/>
      <c r="JXY40" s="56"/>
      <c r="JXZ40" s="56"/>
      <c r="JYA40" s="56"/>
      <c r="JYB40" s="56"/>
      <c r="JYC40" s="56"/>
      <c r="JYD40" s="56"/>
      <c r="JYE40" s="56"/>
      <c r="JYF40" s="56"/>
      <c r="JYG40" s="56"/>
      <c r="JYH40" s="56"/>
      <c r="JYI40" s="56"/>
      <c r="JYJ40" s="56"/>
      <c r="JYK40" s="56"/>
      <c r="JYL40" s="56"/>
      <c r="JYM40" s="56"/>
      <c r="JYN40" s="56"/>
      <c r="JYO40" s="56"/>
      <c r="JYP40" s="56"/>
      <c r="JYQ40" s="56"/>
      <c r="JYR40" s="56"/>
      <c r="JYS40" s="56"/>
      <c r="JYT40" s="56"/>
      <c r="JYU40" s="56"/>
      <c r="JYV40" s="56"/>
      <c r="JYW40" s="56"/>
      <c r="JYX40" s="56"/>
      <c r="JYY40" s="56"/>
      <c r="JYZ40" s="56"/>
      <c r="JZA40" s="56"/>
      <c r="JZB40" s="56"/>
      <c r="JZC40" s="56"/>
      <c r="JZD40" s="56"/>
      <c r="JZE40" s="56"/>
      <c r="JZF40" s="56"/>
      <c r="JZG40" s="56"/>
      <c r="JZH40" s="56"/>
      <c r="JZI40" s="56"/>
      <c r="JZJ40" s="56"/>
      <c r="JZK40" s="56"/>
      <c r="JZL40" s="56"/>
      <c r="JZM40" s="56"/>
      <c r="JZN40" s="56"/>
      <c r="JZO40" s="56"/>
      <c r="JZP40" s="56"/>
      <c r="JZQ40" s="56"/>
      <c r="JZR40" s="56"/>
      <c r="JZS40" s="56"/>
      <c r="JZT40" s="56"/>
      <c r="JZU40" s="56"/>
      <c r="JZV40" s="56"/>
      <c r="JZW40" s="56"/>
      <c r="JZX40" s="56"/>
      <c r="JZY40" s="56"/>
      <c r="JZZ40" s="56"/>
      <c r="KAA40" s="56"/>
      <c r="KAB40" s="56"/>
      <c r="KAC40" s="56"/>
      <c r="KAD40" s="56"/>
      <c r="KAE40" s="56"/>
      <c r="KAF40" s="56"/>
      <c r="KAG40" s="56"/>
      <c r="KAH40" s="56"/>
      <c r="KAI40" s="56"/>
      <c r="KAJ40" s="56"/>
      <c r="KAK40" s="56"/>
      <c r="KAL40" s="56"/>
      <c r="KAM40" s="56"/>
      <c r="KAN40" s="56"/>
      <c r="KAO40" s="56"/>
      <c r="KAP40" s="56"/>
      <c r="KAQ40" s="56"/>
      <c r="KAR40" s="56"/>
      <c r="KAS40" s="56"/>
      <c r="KAT40" s="56"/>
      <c r="KAU40" s="56"/>
      <c r="KAV40" s="56"/>
      <c r="KAW40" s="56"/>
      <c r="KAX40" s="56"/>
      <c r="KAY40" s="56"/>
      <c r="KAZ40" s="56"/>
      <c r="KBA40" s="56"/>
      <c r="KBB40" s="56"/>
      <c r="KBC40" s="56"/>
      <c r="KBD40" s="56"/>
      <c r="KBE40" s="56"/>
      <c r="KBF40" s="56"/>
      <c r="KBG40" s="56"/>
      <c r="KBH40" s="56"/>
      <c r="KBI40" s="56"/>
      <c r="KBJ40" s="56"/>
      <c r="KBK40" s="56"/>
      <c r="KBL40" s="56"/>
      <c r="KBM40" s="56"/>
      <c r="KBN40" s="56"/>
      <c r="KBO40" s="56"/>
      <c r="KBP40" s="56"/>
      <c r="KBQ40" s="56"/>
      <c r="KBR40" s="56"/>
      <c r="KBS40" s="56"/>
      <c r="KBT40" s="56"/>
      <c r="KBU40" s="56"/>
      <c r="KBV40" s="56"/>
      <c r="KBW40" s="56"/>
      <c r="KBX40" s="56"/>
      <c r="KBY40" s="56"/>
      <c r="KBZ40" s="56"/>
      <c r="KCA40" s="56"/>
      <c r="KCB40" s="56"/>
      <c r="KCC40" s="56"/>
      <c r="KCD40" s="56"/>
      <c r="KCE40" s="56"/>
      <c r="KCF40" s="56"/>
      <c r="KCG40" s="56"/>
      <c r="KCH40" s="56"/>
      <c r="KCI40" s="56"/>
      <c r="KCJ40" s="56"/>
      <c r="KCK40" s="56"/>
      <c r="KCL40" s="56"/>
      <c r="KCM40" s="56"/>
      <c r="KCN40" s="56"/>
      <c r="KCO40" s="56"/>
      <c r="KCP40" s="56"/>
      <c r="KCQ40" s="56"/>
      <c r="KCR40" s="56"/>
      <c r="KCS40" s="56"/>
      <c r="KCT40" s="56"/>
      <c r="KCU40" s="56"/>
      <c r="KCV40" s="56"/>
      <c r="KCW40" s="56"/>
      <c r="KCX40" s="56"/>
      <c r="KCY40" s="56"/>
      <c r="KCZ40" s="56"/>
      <c r="KDA40" s="56"/>
      <c r="KDB40" s="56"/>
      <c r="KDC40" s="56"/>
      <c r="KDD40" s="56"/>
      <c r="KDE40" s="56"/>
      <c r="KDF40" s="56"/>
      <c r="KDG40" s="56"/>
      <c r="KDH40" s="56"/>
      <c r="KDI40" s="56"/>
      <c r="KDJ40" s="56"/>
      <c r="KDK40" s="56"/>
      <c r="KDL40" s="56"/>
      <c r="KDM40" s="56"/>
      <c r="KDN40" s="56"/>
      <c r="KDO40" s="56"/>
      <c r="KDP40" s="56"/>
      <c r="KDQ40" s="56"/>
      <c r="KDR40" s="56"/>
      <c r="KDS40" s="56"/>
      <c r="KDT40" s="56"/>
      <c r="KDU40" s="56"/>
      <c r="KDV40" s="56"/>
      <c r="KDW40" s="56"/>
      <c r="KDX40" s="56"/>
      <c r="KDY40" s="56"/>
      <c r="KDZ40" s="56"/>
      <c r="KEA40" s="56"/>
      <c r="KEB40" s="56"/>
      <c r="KEC40" s="56"/>
      <c r="KED40" s="56"/>
      <c r="KEE40" s="56"/>
      <c r="KEF40" s="56"/>
      <c r="KEG40" s="56"/>
      <c r="KEH40" s="56"/>
      <c r="KEI40" s="56"/>
      <c r="KEJ40" s="56"/>
      <c r="KEK40" s="56"/>
      <c r="KEL40" s="56"/>
      <c r="KEM40" s="56"/>
      <c r="KEN40" s="56"/>
      <c r="KEO40" s="56"/>
      <c r="KEP40" s="56"/>
      <c r="KEQ40" s="56"/>
      <c r="KER40" s="56"/>
      <c r="KES40" s="56"/>
      <c r="KET40" s="56"/>
      <c r="KEU40" s="56"/>
      <c r="KEV40" s="56"/>
      <c r="KEW40" s="56"/>
      <c r="KEX40" s="56"/>
      <c r="KEY40" s="56"/>
      <c r="KEZ40" s="56"/>
      <c r="KFA40" s="56"/>
      <c r="KFB40" s="56"/>
      <c r="KFC40" s="56"/>
      <c r="KFD40" s="56"/>
      <c r="KFE40" s="56"/>
      <c r="KFF40" s="56"/>
      <c r="KFG40" s="56"/>
      <c r="KFH40" s="56"/>
      <c r="KFI40" s="56"/>
      <c r="KFJ40" s="56"/>
      <c r="KFK40" s="56"/>
      <c r="KFL40" s="56"/>
      <c r="KFM40" s="56"/>
      <c r="KFN40" s="56"/>
      <c r="KFO40" s="56"/>
      <c r="KFP40" s="56"/>
      <c r="KFQ40" s="56"/>
      <c r="KFR40" s="56"/>
      <c r="KFS40" s="56"/>
      <c r="KFT40" s="56"/>
      <c r="KFU40" s="56"/>
      <c r="KFV40" s="56"/>
      <c r="KFW40" s="56"/>
      <c r="KFX40" s="56"/>
      <c r="KFY40" s="56"/>
      <c r="KFZ40" s="56"/>
      <c r="KGA40" s="56"/>
      <c r="KGB40" s="56"/>
      <c r="KGC40" s="56"/>
      <c r="KGD40" s="56"/>
      <c r="KGE40" s="56"/>
      <c r="KGF40" s="56"/>
      <c r="KGG40" s="56"/>
      <c r="KGH40" s="56"/>
      <c r="KGI40" s="56"/>
      <c r="KGJ40" s="56"/>
      <c r="KGK40" s="56"/>
      <c r="KGL40" s="56"/>
      <c r="KGM40" s="56"/>
      <c r="KGN40" s="56"/>
      <c r="KGO40" s="56"/>
      <c r="KGP40" s="56"/>
      <c r="KGQ40" s="56"/>
      <c r="KGR40" s="56"/>
      <c r="KGS40" s="56"/>
      <c r="KGT40" s="56"/>
      <c r="KGU40" s="56"/>
      <c r="KGV40" s="56"/>
      <c r="KGW40" s="56"/>
      <c r="KGX40" s="56"/>
      <c r="KGY40" s="56"/>
      <c r="KGZ40" s="56"/>
      <c r="KHA40" s="56"/>
      <c r="KHB40" s="56"/>
      <c r="KHC40" s="56"/>
      <c r="KHD40" s="56"/>
      <c r="KHE40" s="56"/>
      <c r="KHF40" s="56"/>
      <c r="KHG40" s="56"/>
      <c r="KHH40" s="56"/>
      <c r="KHI40" s="56"/>
      <c r="KHJ40" s="56"/>
      <c r="KHK40" s="56"/>
      <c r="KHL40" s="56"/>
      <c r="KHM40" s="56"/>
      <c r="KHN40" s="56"/>
      <c r="KHO40" s="56"/>
      <c r="KHP40" s="56"/>
      <c r="KHQ40" s="56"/>
      <c r="KHR40" s="56"/>
      <c r="KHS40" s="56"/>
      <c r="KHT40" s="56"/>
      <c r="KHU40" s="56"/>
      <c r="KHV40" s="56"/>
      <c r="KHW40" s="56"/>
      <c r="KHX40" s="56"/>
      <c r="KHY40" s="56"/>
      <c r="KHZ40" s="56"/>
      <c r="KIA40" s="56"/>
      <c r="KIB40" s="56"/>
      <c r="KIC40" s="56"/>
      <c r="KID40" s="56"/>
      <c r="KIE40" s="56"/>
      <c r="KIF40" s="56"/>
      <c r="KIG40" s="56"/>
      <c r="KIH40" s="56"/>
      <c r="KII40" s="56"/>
      <c r="KIJ40" s="56"/>
      <c r="KIK40" s="56"/>
      <c r="KIL40" s="56"/>
      <c r="KIM40" s="56"/>
      <c r="KIN40" s="56"/>
      <c r="KIO40" s="56"/>
      <c r="KIP40" s="56"/>
      <c r="KIQ40" s="56"/>
      <c r="KIR40" s="56"/>
      <c r="KIS40" s="56"/>
      <c r="KIT40" s="56"/>
      <c r="KIU40" s="56"/>
      <c r="KIV40" s="56"/>
      <c r="KIW40" s="56"/>
      <c r="KIX40" s="56"/>
      <c r="KIY40" s="56"/>
      <c r="KIZ40" s="56"/>
      <c r="KJA40" s="56"/>
      <c r="KJB40" s="56"/>
      <c r="KJC40" s="56"/>
      <c r="KJD40" s="56"/>
      <c r="KJE40" s="56"/>
      <c r="KJF40" s="56"/>
      <c r="KJG40" s="56"/>
      <c r="KJH40" s="56"/>
      <c r="KJI40" s="56"/>
      <c r="KJJ40" s="56"/>
      <c r="KJK40" s="56"/>
      <c r="KJL40" s="56"/>
      <c r="KJM40" s="56"/>
      <c r="KJN40" s="56"/>
      <c r="KJO40" s="56"/>
      <c r="KJP40" s="56"/>
      <c r="KJQ40" s="56"/>
      <c r="KJR40" s="56"/>
      <c r="KJS40" s="56"/>
      <c r="KJT40" s="56"/>
      <c r="KJU40" s="56"/>
      <c r="KJV40" s="56"/>
      <c r="KJW40" s="56"/>
      <c r="KJX40" s="56"/>
      <c r="KJY40" s="56"/>
      <c r="KJZ40" s="56"/>
      <c r="KKA40" s="56"/>
      <c r="KKB40" s="56"/>
      <c r="KKC40" s="56"/>
      <c r="KKD40" s="56"/>
      <c r="KKE40" s="56"/>
      <c r="KKF40" s="56"/>
      <c r="KKG40" s="56"/>
      <c r="KKH40" s="56"/>
      <c r="KKI40" s="56"/>
      <c r="KKJ40" s="56"/>
      <c r="KKK40" s="56"/>
      <c r="KKL40" s="56"/>
      <c r="KKM40" s="56"/>
      <c r="KKN40" s="56"/>
      <c r="KKO40" s="56"/>
      <c r="KKP40" s="56"/>
      <c r="KKQ40" s="56"/>
      <c r="KKR40" s="56"/>
      <c r="KKS40" s="56"/>
      <c r="KKT40" s="56"/>
      <c r="KKU40" s="56"/>
      <c r="KKV40" s="56"/>
      <c r="KKW40" s="56"/>
      <c r="KKX40" s="56"/>
      <c r="KKY40" s="56"/>
      <c r="KKZ40" s="56"/>
      <c r="KLA40" s="56"/>
      <c r="KLB40" s="56"/>
      <c r="KLC40" s="56"/>
      <c r="KLD40" s="56"/>
      <c r="KLE40" s="56"/>
      <c r="KLF40" s="56"/>
      <c r="KLG40" s="56"/>
      <c r="KLH40" s="56"/>
      <c r="KLI40" s="56"/>
      <c r="KLJ40" s="56"/>
      <c r="KLK40" s="56"/>
      <c r="KLL40" s="56"/>
      <c r="KLM40" s="56"/>
      <c r="KLN40" s="56"/>
      <c r="KLO40" s="56"/>
      <c r="KLP40" s="56"/>
      <c r="KLQ40" s="56"/>
      <c r="KLR40" s="56"/>
      <c r="KLS40" s="56"/>
      <c r="KLT40" s="56"/>
      <c r="KLU40" s="56"/>
      <c r="KLV40" s="56"/>
      <c r="KLW40" s="56"/>
      <c r="KLX40" s="56"/>
      <c r="KLY40" s="56"/>
      <c r="KLZ40" s="56"/>
      <c r="KMA40" s="56"/>
      <c r="KMB40" s="56"/>
      <c r="KMC40" s="56"/>
      <c r="KMD40" s="56"/>
      <c r="KME40" s="56"/>
      <c r="KMF40" s="56"/>
      <c r="KMG40" s="56"/>
      <c r="KMH40" s="56"/>
      <c r="KMI40" s="56"/>
      <c r="KMJ40" s="56"/>
      <c r="KMK40" s="56"/>
      <c r="KML40" s="56"/>
      <c r="KMM40" s="56"/>
      <c r="KMN40" s="56"/>
      <c r="KMO40" s="56"/>
      <c r="KMP40" s="56"/>
      <c r="KMQ40" s="56"/>
      <c r="KMR40" s="56"/>
      <c r="KMS40" s="56"/>
      <c r="KMT40" s="56"/>
      <c r="KMU40" s="56"/>
      <c r="KMV40" s="56"/>
      <c r="KMW40" s="56"/>
      <c r="KMX40" s="56"/>
      <c r="KMY40" s="56"/>
      <c r="KMZ40" s="56"/>
      <c r="KNA40" s="56"/>
      <c r="KNB40" s="56"/>
      <c r="KNC40" s="56"/>
      <c r="KND40" s="56"/>
      <c r="KNE40" s="56"/>
      <c r="KNF40" s="56"/>
      <c r="KNG40" s="56"/>
      <c r="KNH40" s="56"/>
      <c r="KNI40" s="56"/>
      <c r="KNJ40" s="56"/>
      <c r="KNK40" s="56"/>
      <c r="KNL40" s="56"/>
      <c r="KNM40" s="56"/>
      <c r="KNN40" s="56"/>
      <c r="KNO40" s="56"/>
      <c r="KNP40" s="56"/>
      <c r="KNQ40" s="56"/>
      <c r="KNR40" s="56"/>
      <c r="KNS40" s="56"/>
      <c r="KNT40" s="56"/>
      <c r="KNU40" s="56"/>
      <c r="KNV40" s="56"/>
      <c r="KNW40" s="56"/>
      <c r="KNX40" s="56"/>
      <c r="KNY40" s="56"/>
      <c r="KNZ40" s="56"/>
      <c r="KOA40" s="56"/>
      <c r="KOB40" s="56"/>
      <c r="KOC40" s="56"/>
      <c r="KOD40" s="56"/>
      <c r="KOE40" s="56"/>
      <c r="KOF40" s="56"/>
      <c r="KOG40" s="56"/>
      <c r="KOH40" s="56"/>
      <c r="KOI40" s="56"/>
      <c r="KOJ40" s="56"/>
      <c r="KOK40" s="56"/>
      <c r="KOL40" s="56"/>
      <c r="KOM40" s="56"/>
      <c r="KON40" s="56"/>
      <c r="KOO40" s="56"/>
      <c r="KOP40" s="56"/>
      <c r="KOQ40" s="56"/>
      <c r="KOR40" s="56"/>
      <c r="KOS40" s="56"/>
      <c r="KOT40" s="56"/>
      <c r="KOU40" s="56"/>
      <c r="KOV40" s="56"/>
      <c r="KOW40" s="56"/>
      <c r="KOX40" s="56"/>
      <c r="KOY40" s="56"/>
      <c r="KOZ40" s="56"/>
      <c r="KPA40" s="56"/>
      <c r="KPB40" s="56"/>
      <c r="KPC40" s="56"/>
      <c r="KPD40" s="56"/>
      <c r="KPE40" s="56"/>
      <c r="KPF40" s="56"/>
      <c r="KPG40" s="56"/>
      <c r="KPH40" s="56"/>
      <c r="KPI40" s="56"/>
      <c r="KPJ40" s="56"/>
      <c r="KPK40" s="56"/>
      <c r="KPL40" s="56"/>
      <c r="KPM40" s="56"/>
      <c r="KPN40" s="56"/>
      <c r="KPO40" s="56"/>
      <c r="KPP40" s="56"/>
      <c r="KPQ40" s="56"/>
      <c r="KPR40" s="56"/>
      <c r="KPS40" s="56"/>
      <c r="KPT40" s="56"/>
      <c r="KPU40" s="56"/>
      <c r="KPV40" s="56"/>
      <c r="KPW40" s="56"/>
      <c r="KPX40" s="56"/>
      <c r="KPY40" s="56"/>
      <c r="KPZ40" s="56"/>
      <c r="KQA40" s="56"/>
      <c r="KQB40" s="56"/>
      <c r="KQC40" s="56"/>
      <c r="KQD40" s="56"/>
      <c r="KQE40" s="56"/>
      <c r="KQF40" s="56"/>
      <c r="KQG40" s="56"/>
      <c r="KQH40" s="56"/>
      <c r="KQI40" s="56"/>
      <c r="KQJ40" s="56"/>
      <c r="KQK40" s="56"/>
      <c r="KQL40" s="56"/>
      <c r="KQM40" s="56"/>
      <c r="KQN40" s="56"/>
      <c r="KQO40" s="56"/>
      <c r="KQP40" s="56"/>
      <c r="KQQ40" s="56"/>
      <c r="KQR40" s="56"/>
      <c r="KQS40" s="56"/>
      <c r="KQT40" s="56"/>
      <c r="KQU40" s="56"/>
      <c r="KQV40" s="56"/>
      <c r="KQW40" s="56"/>
      <c r="KQX40" s="56"/>
      <c r="KQY40" s="56"/>
      <c r="KQZ40" s="56"/>
      <c r="KRA40" s="56"/>
      <c r="KRB40" s="56"/>
      <c r="KRC40" s="56"/>
      <c r="KRD40" s="56"/>
      <c r="KRE40" s="56"/>
      <c r="KRF40" s="56"/>
      <c r="KRG40" s="56"/>
      <c r="KRH40" s="56"/>
      <c r="KRI40" s="56"/>
      <c r="KRJ40" s="56"/>
      <c r="KRK40" s="56"/>
      <c r="KRL40" s="56"/>
      <c r="KRM40" s="56"/>
      <c r="KRN40" s="56"/>
      <c r="KRO40" s="56"/>
      <c r="KRP40" s="56"/>
      <c r="KRQ40" s="56"/>
      <c r="KRR40" s="56"/>
      <c r="KRS40" s="56"/>
      <c r="KRT40" s="56"/>
      <c r="KRU40" s="56"/>
      <c r="KRV40" s="56"/>
      <c r="KRW40" s="56"/>
      <c r="KRX40" s="56"/>
      <c r="KRY40" s="56"/>
      <c r="KRZ40" s="56"/>
      <c r="KSA40" s="56"/>
      <c r="KSB40" s="56"/>
      <c r="KSC40" s="56"/>
      <c r="KSD40" s="56"/>
      <c r="KSE40" s="56"/>
      <c r="KSF40" s="56"/>
      <c r="KSG40" s="56"/>
      <c r="KSH40" s="56"/>
      <c r="KSI40" s="56"/>
      <c r="KSJ40" s="56"/>
      <c r="KSK40" s="56"/>
      <c r="KSL40" s="56"/>
      <c r="KSM40" s="56"/>
      <c r="KSN40" s="56"/>
      <c r="KSO40" s="56"/>
      <c r="KSP40" s="56"/>
      <c r="KSQ40" s="56"/>
      <c r="KSR40" s="56"/>
      <c r="KSS40" s="56"/>
      <c r="KST40" s="56"/>
      <c r="KSU40" s="56"/>
      <c r="KSV40" s="56"/>
      <c r="KSW40" s="56"/>
      <c r="KSX40" s="56"/>
      <c r="KSY40" s="56"/>
      <c r="KSZ40" s="56"/>
      <c r="KTA40" s="56"/>
      <c r="KTB40" s="56"/>
      <c r="KTC40" s="56"/>
      <c r="KTD40" s="56"/>
      <c r="KTE40" s="56"/>
      <c r="KTF40" s="56"/>
      <c r="KTG40" s="56"/>
      <c r="KTH40" s="56"/>
      <c r="KTI40" s="56"/>
      <c r="KTJ40" s="56"/>
      <c r="KTK40" s="56"/>
      <c r="KTL40" s="56"/>
      <c r="KTM40" s="56"/>
      <c r="KTN40" s="56"/>
      <c r="KTO40" s="56"/>
      <c r="KTP40" s="56"/>
      <c r="KTQ40" s="56"/>
      <c r="KTR40" s="56"/>
      <c r="KTS40" s="56"/>
      <c r="KTT40" s="56"/>
      <c r="KTU40" s="56"/>
      <c r="KTV40" s="56"/>
      <c r="KTW40" s="56"/>
      <c r="KTX40" s="56"/>
      <c r="KTY40" s="56"/>
      <c r="KTZ40" s="56"/>
      <c r="KUA40" s="56"/>
      <c r="KUB40" s="56"/>
      <c r="KUC40" s="56"/>
      <c r="KUD40" s="56"/>
      <c r="KUE40" s="56"/>
      <c r="KUF40" s="56"/>
      <c r="KUG40" s="56"/>
      <c r="KUH40" s="56"/>
      <c r="KUI40" s="56"/>
      <c r="KUJ40" s="56"/>
      <c r="KUK40" s="56"/>
      <c r="KUL40" s="56"/>
      <c r="KUM40" s="56"/>
      <c r="KUN40" s="56"/>
      <c r="KUO40" s="56"/>
      <c r="KUP40" s="56"/>
      <c r="KUQ40" s="56"/>
      <c r="KUR40" s="56"/>
      <c r="KUS40" s="56"/>
      <c r="KUT40" s="56"/>
      <c r="KUU40" s="56"/>
      <c r="KUV40" s="56"/>
      <c r="KUW40" s="56"/>
      <c r="KUX40" s="56"/>
      <c r="KUY40" s="56"/>
      <c r="KUZ40" s="56"/>
      <c r="KVA40" s="56"/>
      <c r="KVB40" s="56"/>
      <c r="KVC40" s="56"/>
      <c r="KVD40" s="56"/>
      <c r="KVE40" s="56"/>
      <c r="KVF40" s="56"/>
      <c r="KVG40" s="56"/>
      <c r="KVH40" s="56"/>
      <c r="KVI40" s="56"/>
      <c r="KVJ40" s="56"/>
      <c r="KVK40" s="56"/>
      <c r="KVL40" s="56"/>
      <c r="KVM40" s="56"/>
      <c r="KVN40" s="56"/>
      <c r="KVO40" s="56"/>
      <c r="KVP40" s="56"/>
      <c r="KVQ40" s="56"/>
      <c r="KVR40" s="56"/>
      <c r="KVS40" s="56"/>
      <c r="KVT40" s="56"/>
      <c r="KVU40" s="56"/>
      <c r="KVV40" s="56"/>
      <c r="KVW40" s="56"/>
      <c r="KVX40" s="56"/>
      <c r="KVY40" s="56"/>
      <c r="KVZ40" s="56"/>
      <c r="KWA40" s="56"/>
      <c r="KWB40" s="56"/>
      <c r="KWC40" s="56"/>
      <c r="KWD40" s="56"/>
      <c r="KWE40" s="56"/>
      <c r="KWF40" s="56"/>
      <c r="KWG40" s="56"/>
      <c r="KWH40" s="56"/>
      <c r="KWI40" s="56"/>
      <c r="KWJ40" s="56"/>
      <c r="KWK40" s="56"/>
      <c r="KWL40" s="56"/>
      <c r="KWM40" s="56"/>
      <c r="KWN40" s="56"/>
      <c r="KWO40" s="56"/>
      <c r="KWP40" s="56"/>
      <c r="KWQ40" s="56"/>
      <c r="KWR40" s="56"/>
      <c r="KWS40" s="56"/>
      <c r="KWT40" s="56"/>
      <c r="KWU40" s="56"/>
      <c r="KWV40" s="56"/>
      <c r="KWW40" s="56"/>
      <c r="KWX40" s="56"/>
      <c r="KWY40" s="56"/>
      <c r="KWZ40" s="56"/>
      <c r="KXA40" s="56"/>
      <c r="KXB40" s="56"/>
      <c r="KXC40" s="56"/>
      <c r="KXD40" s="56"/>
      <c r="KXE40" s="56"/>
      <c r="KXF40" s="56"/>
      <c r="KXG40" s="56"/>
      <c r="KXH40" s="56"/>
      <c r="KXI40" s="56"/>
      <c r="KXJ40" s="56"/>
      <c r="KXK40" s="56"/>
      <c r="KXL40" s="56"/>
      <c r="KXM40" s="56"/>
      <c r="KXN40" s="56"/>
      <c r="KXO40" s="56"/>
      <c r="KXP40" s="56"/>
      <c r="KXQ40" s="56"/>
      <c r="KXR40" s="56"/>
      <c r="KXS40" s="56"/>
      <c r="KXT40" s="56"/>
      <c r="KXU40" s="56"/>
      <c r="KXV40" s="56"/>
      <c r="KXW40" s="56"/>
      <c r="KXX40" s="56"/>
      <c r="KXY40" s="56"/>
      <c r="KXZ40" s="56"/>
      <c r="KYA40" s="56"/>
      <c r="KYB40" s="56"/>
      <c r="KYC40" s="56"/>
      <c r="KYD40" s="56"/>
      <c r="KYE40" s="56"/>
      <c r="KYF40" s="56"/>
      <c r="KYG40" s="56"/>
      <c r="KYH40" s="56"/>
      <c r="KYI40" s="56"/>
      <c r="KYJ40" s="56"/>
      <c r="KYK40" s="56"/>
      <c r="KYL40" s="56"/>
      <c r="KYM40" s="56"/>
      <c r="KYN40" s="56"/>
      <c r="KYO40" s="56"/>
      <c r="KYP40" s="56"/>
      <c r="KYQ40" s="56"/>
      <c r="KYR40" s="56"/>
      <c r="KYS40" s="56"/>
      <c r="KYT40" s="56"/>
      <c r="KYU40" s="56"/>
      <c r="KYV40" s="56"/>
      <c r="KYW40" s="56"/>
      <c r="KYX40" s="56"/>
      <c r="KYY40" s="56"/>
      <c r="KYZ40" s="56"/>
      <c r="KZA40" s="56"/>
      <c r="KZB40" s="56"/>
      <c r="KZC40" s="56"/>
      <c r="KZD40" s="56"/>
      <c r="KZE40" s="56"/>
      <c r="KZF40" s="56"/>
      <c r="KZG40" s="56"/>
      <c r="KZH40" s="56"/>
      <c r="KZI40" s="56"/>
      <c r="KZJ40" s="56"/>
      <c r="KZK40" s="56"/>
      <c r="KZL40" s="56"/>
      <c r="KZM40" s="56"/>
      <c r="KZN40" s="56"/>
      <c r="KZO40" s="56"/>
      <c r="KZP40" s="56"/>
      <c r="KZQ40" s="56"/>
      <c r="KZR40" s="56"/>
      <c r="KZS40" s="56"/>
      <c r="KZT40" s="56"/>
      <c r="KZU40" s="56"/>
      <c r="KZV40" s="56"/>
      <c r="KZW40" s="56"/>
      <c r="KZX40" s="56"/>
      <c r="KZY40" s="56"/>
      <c r="KZZ40" s="56"/>
      <c r="LAA40" s="56"/>
      <c r="LAB40" s="56"/>
      <c r="LAC40" s="56"/>
      <c r="LAD40" s="56"/>
      <c r="LAE40" s="56"/>
      <c r="LAF40" s="56"/>
      <c r="LAG40" s="56"/>
      <c r="LAH40" s="56"/>
      <c r="LAI40" s="56"/>
      <c r="LAJ40" s="56"/>
      <c r="LAK40" s="56"/>
      <c r="LAL40" s="56"/>
      <c r="LAM40" s="56"/>
      <c r="LAN40" s="56"/>
      <c r="LAO40" s="56"/>
      <c r="LAP40" s="56"/>
      <c r="LAQ40" s="56"/>
      <c r="LAR40" s="56"/>
      <c r="LAS40" s="56"/>
      <c r="LAT40" s="56"/>
      <c r="LAU40" s="56"/>
      <c r="LAV40" s="56"/>
      <c r="LAW40" s="56"/>
      <c r="LAX40" s="56"/>
      <c r="LAY40" s="56"/>
      <c r="LAZ40" s="56"/>
      <c r="LBA40" s="56"/>
      <c r="LBB40" s="56"/>
      <c r="LBC40" s="56"/>
      <c r="LBD40" s="56"/>
      <c r="LBE40" s="56"/>
      <c r="LBF40" s="56"/>
      <c r="LBG40" s="56"/>
      <c r="LBH40" s="56"/>
      <c r="LBI40" s="56"/>
      <c r="LBJ40" s="56"/>
      <c r="LBK40" s="56"/>
      <c r="LBL40" s="56"/>
      <c r="LBM40" s="56"/>
      <c r="LBN40" s="56"/>
      <c r="LBO40" s="56"/>
      <c r="LBP40" s="56"/>
      <c r="LBQ40" s="56"/>
      <c r="LBR40" s="56"/>
      <c r="LBS40" s="56"/>
      <c r="LBT40" s="56"/>
      <c r="LBU40" s="56"/>
      <c r="LBV40" s="56"/>
      <c r="LBW40" s="56"/>
      <c r="LBX40" s="56"/>
      <c r="LBY40" s="56"/>
      <c r="LBZ40" s="56"/>
      <c r="LCA40" s="56"/>
      <c r="LCB40" s="56"/>
      <c r="LCC40" s="56"/>
      <c r="LCD40" s="56"/>
      <c r="LCE40" s="56"/>
      <c r="LCF40" s="56"/>
      <c r="LCG40" s="56"/>
      <c r="LCH40" s="56"/>
      <c r="LCI40" s="56"/>
      <c r="LCJ40" s="56"/>
      <c r="LCK40" s="56"/>
      <c r="LCL40" s="56"/>
      <c r="LCM40" s="56"/>
      <c r="LCN40" s="56"/>
      <c r="LCO40" s="56"/>
      <c r="LCP40" s="56"/>
      <c r="LCQ40" s="56"/>
      <c r="LCR40" s="56"/>
      <c r="LCS40" s="56"/>
      <c r="LCT40" s="56"/>
      <c r="LCU40" s="56"/>
      <c r="LCV40" s="56"/>
      <c r="LCW40" s="56"/>
      <c r="LCX40" s="56"/>
      <c r="LCY40" s="56"/>
      <c r="LCZ40" s="56"/>
      <c r="LDA40" s="56"/>
      <c r="LDB40" s="56"/>
      <c r="LDC40" s="56"/>
      <c r="LDD40" s="56"/>
      <c r="LDE40" s="56"/>
      <c r="LDF40" s="56"/>
      <c r="LDG40" s="56"/>
      <c r="LDH40" s="56"/>
      <c r="LDI40" s="56"/>
      <c r="LDJ40" s="56"/>
      <c r="LDK40" s="56"/>
      <c r="LDL40" s="56"/>
      <c r="LDM40" s="56"/>
      <c r="LDN40" s="56"/>
      <c r="LDO40" s="56"/>
      <c r="LDP40" s="56"/>
      <c r="LDQ40" s="56"/>
      <c r="LDR40" s="56"/>
      <c r="LDS40" s="56"/>
      <c r="LDT40" s="56"/>
      <c r="LDU40" s="56"/>
      <c r="LDV40" s="56"/>
      <c r="LDW40" s="56"/>
      <c r="LDX40" s="56"/>
      <c r="LDY40" s="56"/>
      <c r="LDZ40" s="56"/>
      <c r="LEA40" s="56"/>
      <c r="LEB40" s="56"/>
      <c r="LEC40" s="56"/>
      <c r="LED40" s="56"/>
      <c r="LEE40" s="56"/>
      <c r="LEF40" s="56"/>
      <c r="LEG40" s="56"/>
      <c r="LEH40" s="56"/>
      <c r="LEI40" s="56"/>
      <c r="LEJ40" s="56"/>
      <c r="LEK40" s="56"/>
      <c r="LEL40" s="56"/>
      <c r="LEM40" s="56"/>
      <c r="LEN40" s="56"/>
      <c r="LEO40" s="56"/>
      <c r="LEP40" s="56"/>
      <c r="LEQ40" s="56"/>
      <c r="LER40" s="56"/>
      <c r="LES40" s="56"/>
      <c r="LET40" s="56"/>
      <c r="LEU40" s="56"/>
      <c r="LEV40" s="56"/>
      <c r="LEW40" s="56"/>
      <c r="LEX40" s="56"/>
      <c r="LEY40" s="56"/>
      <c r="LEZ40" s="56"/>
      <c r="LFA40" s="56"/>
      <c r="LFB40" s="56"/>
      <c r="LFC40" s="56"/>
      <c r="LFD40" s="56"/>
      <c r="LFE40" s="56"/>
      <c r="LFF40" s="56"/>
      <c r="LFG40" s="56"/>
      <c r="LFH40" s="56"/>
      <c r="LFI40" s="56"/>
      <c r="LFJ40" s="56"/>
      <c r="LFK40" s="56"/>
      <c r="LFL40" s="56"/>
      <c r="LFM40" s="56"/>
      <c r="LFN40" s="56"/>
      <c r="LFO40" s="56"/>
      <c r="LFP40" s="56"/>
      <c r="LFQ40" s="56"/>
      <c r="LFR40" s="56"/>
      <c r="LFS40" s="56"/>
      <c r="LFT40" s="56"/>
      <c r="LFU40" s="56"/>
      <c r="LFV40" s="56"/>
      <c r="LFW40" s="56"/>
      <c r="LFX40" s="56"/>
      <c r="LFY40" s="56"/>
      <c r="LFZ40" s="56"/>
      <c r="LGA40" s="56"/>
      <c r="LGB40" s="56"/>
      <c r="LGC40" s="56"/>
      <c r="LGD40" s="56"/>
      <c r="LGE40" s="56"/>
      <c r="LGF40" s="56"/>
      <c r="LGG40" s="56"/>
      <c r="LGH40" s="56"/>
      <c r="LGI40" s="56"/>
      <c r="LGJ40" s="56"/>
      <c r="LGK40" s="56"/>
      <c r="LGL40" s="56"/>
      <c r="LGM40" s="56"/>
      <c r="LGN40" s="56"/>
      <c r="LGO40" s="56"/>
      <c r="LGP40" s="56"/>
      <c r="LGQ40" s="56"/>
      <c r="LGR40" s="56"/>
      <c r="LGS40" s="56"/>
      <c r="LGT40" s="56"/>
      <c r="LGU40" s="56"/>
      <c r="LGV40" s="56"/>
      <c r="LGW40" s="56"/>
      <c r="LGX40" s="56"/>
      <c r="LGY40" s="56"/>
      <c r="LGZ40" s="56"/>
      <c r="LHA40" s="56"/>
      <c r="LHB40" s="56"/>
      <c r="LHC40" s="56"/>
      <c r="LHD40" s="56"/>
      <c r="LHE40" s="56"/>
      <c r="LHF40" s="56"/>
      <c r="LHG40" s="56"/>
      <c r="LHH40" s="56"/>
      <c r="LHI40" s="56"/>
      <c r="LHJ40" s="56"/>
      <c r="LHK40" s="56"/>
      <c r="LHL40" s="56"/>
      <c r="LHM40" s="56"/>
      <c r="LHN40" s="56"/>
      <c r="LHO40" s="56"/>
      <c r="LHP40" s="56"/>
      <c r="LHQ40" s="56"/>
      <c r="LHR40" s="56"/>
      <c r="LHS40" s="56"/>
      <c r="LHT40" s="56"/>
      <c r="LHU40" s="56"/>
      <c r="LHV40" s="56"/>
      <c r="LHW40" s="56"/>
      <c r="LHX40" s="56"/>
      <c r="LHY40" s="56"/>
      <c r="LHZ40" s="56"/>
      <c r="LIA40" s="56"/>
      <c r="LIB40" s="56"/>
      <c r="LIC40" s="56"/>
      <c r="LID40" s="56"/>
      <c r="LIE40" s="56"/>
      <c r="LIF40" s="56"/>
      <c r="LIG40" s="56"/>
      <c r="LIH40" s="56"/>
      <c r="LII40" s="56"/>
      <c r="LIJ40" s="56"/>
      <c r="LIK40" s="56"/>
      <c r="LIL40" s="56"/>
      <c r="LIM40" s="56"/>
      <c r="LIN40" s="56"/>
      <c r="LIO40" s="56"/>
      <c r="LIP40" s="56"/>
      <c r="LIQ40" s="56"/>
      <c r="LIR40" s="56"/>
      <c r="LIS40" s="56"/>
      <c r="LIT40" s="56"/>
      <c r="LIU40" s="56"/>
      <c r="LIV40" s="56"/>
      <c r="LIW40" s="56"/>
      <c r="LIX40" s="56"/>
      <c r="LIY40" s="56"/>
      <c r="LIZ40" s="56"/>
      <c r="LJA40" s="56"/>
      <c r="LJB40" s="56"/>
      <c r="LJC40" s="56"/>
      <c r="LJD40" s="56"/>
      <c r="LJE40" s="56"/>
      <c r="LJF40" s="56"/>
      <c r="LJG40" s="56"/>
      <c r="LJH40" s="56"/>
      <c r="LJI40" s="56"/>
      <c r="LJJ40" s="56"/>
      <c r="LJK40" s="56"/>
      <c r="LJL40" s="56"/>
      <c r="LJM40" s="56"/>
      <c r="LJN40" s="56"/>
      <c r="LJO40" s="56"/>
      <c r="LJP40" s="56"/>
      <c r="LJQ40" s="56"/>
      <c r="LJR40" s="56"/>
      <c r="LJS40" s="56"/>
      <c r="LJT40" s="56"/>
      <c r="LJU40" s="56"/>
      <c r="LJV40" s="56"/>
      <c r="LJW40" s="56"/>
      <c r="LJX40" s="56"/>
      <c r="LJY40" s="56"/>
      <c r="LJZ40" s="56"/>
      <c r="LKA40" s="56"/>
      <c r="LKB40" s="56"/>
      <c r="LKC40" s="56"/>
      <c r="LKD40" s="56"/>
      <c r="LKE40" s="56"/>
      <c r="LKF40" s="56"/>
      <c r="LKG40" s="56"/>
      <c r="LKH40" s="56"/>
      <c r="LKI40" s="56"/>
      <c r="LKJ40" s="56"/>
      <c r="LKK40" s="56"/>
      <c r="LKL40" s="56"/>
      <c r="LKM40" s="56"/>
      <c r="LKN40" s="56"/>
      <c r="LKO40" s="56"/>
      <c r="LKP40" s="56"/>
      <c r="LKQ40" s="56"/>
      <c r="LKR40" s="56"/>
      <c r="LKS40" s="56"/>
      <c r="LKT40" s="56"/>
      <c r="LKU40" s="56"/>
      <c r="LKV40" s="56"/>
      <c r="LKW40" s="56"/>
      <c r="LKX40" s="56"/>
      <c r="LKY40" s="56"/>
      <c r="LKZ40" s="56"/>
      <c r="LLA40" s="56"/>
      <c r="LLB40" s="56"/>
      <c r="LLC40" s="56"/>
      <c r="LLD40" s="56"/>
      <c r="LLE40" s="56"/>
      <c r="LLF40" s="56"/>
      <c r="LLG40" s="56"/>
      <c r="LLH40" s="56"/>
      <c r="LLI40" s="56"/>
      <c r="LLJ40" s="56"/>
      <c r="LLK40" s="56"/>
      <c r="LLL40" s="56"/>
      <c r="LLM40" s="56"/>
      <c r="LLN40" s="56"/>
      <c r="LLO40" s="56"/>
      <c r="LLP40" s="56"/>
      <c r="LLQ40" s="56"/>
      <c r="LLR40" s="56"/>
      <c r="LLS40" s="56"/>
      <c r="LLT40" s="56"/>
      <c r="LLU40" s="56"/>
      <c r="LLV40" s="56"/>
      <c r="LLW40" s="56"/>
      <c r="LLX40" s="56"/>
      <c r="LLY40" s="56"/>
      <c r="LLZ40" s="56"/>
      <c r="LMA40" s="56"/>
      <c r="LMB40" s="56"/>
      <c r="LMC40" s="56"/>
      <c r="LMD40" s="56"/>
      <c r="LME40" s="56"/>
      <c r="LMF40" s="56"/>
      <c r="LMG40" s="56"/>
      <c r="LMH40" s="56"/>
      <c r="LMI40" s="56"/>
      <c r="LMJ40" s="56"/>
      <c r="LMK40" s="56"/>
      <c r="LML40" s="56"/>
      <c r="LMM40" s="56"/>
      <c r="LMN40" s="56"/>
      <c r="LMO40" s="56"/>
      <c r="LMP40" s="56"/>
      <c r="LMQ40" s="56"/>
      <c r="LMR40" s="56"/>
      <c r="LMS40" s="56"/>
      <c r="LMT40" s="56"/>
      <c r="LMU40" s="56"/>
      <c r="LMV40" s="56"/>
      <c r="LMW40" s="56"/>
      <c r="LMX40" s="56"/>
      <c r="LMY40" s="56"/>
      <c r="LMZ40" s="56"/>
      <c r="LNA40" s="56"/>
      <c r="LNB40" s="56"/>
      <c r="LNC40" s="56"/>
      <c r="LND40" s="56"/>
      <c r="LNE40" s="56"/>
      <c r="LNF40" s="56"/>
      <c r="LNG40" s="56"/>
      <c r="LNH40" s="56"/>
      <c r="LNI40" s="56"/>
      <c r="LNJ40" s="56"/>
      <c r="LNK40" s="56"/>
      <c r="LNL40" s="56"/>
      <c r="LNM40" s="56"/>
      <c r="LNN40" s="56"/>
      <c r="LNO40" s="56"/>
      <c r="LNP40" s="56"/>
      <c r="LNQ40" s="56"/>
      <c r="LNR40" s="56"/>
      <c r="LNS40" s="56"/>
      <c r="LNT40" s="56"/>
      <c r="LNU40" s="56"/>
      <c r="LNV40" s="56"/>
      <c r="LNW40" s="56"/>
      <c r="LNX40" s="56"/>
      <c r="LNY40" s="56"/>
      <c r="LNZ40" s="56"/>
      <c r="LOA40" s="56"/>
      <c r="LOB40" s="56"/>
      <c r="LOC40" s="56"/>
      <c r="LOD40" s="56"/>
      <c r="LOE40" s="56"/>
      <c r="LOF40" s="56"/>
      <c r="LOG40" s="56"/>
      <c r="LOH40" s="56"/>
      <c r="LOI40" s="56"/>
      <c r="LOJ40" s="56"/>
      <c r="LOK40" s="56"/>
      <c r="LOL40" s="56"/>
      <c r="LOM40" s="56"/>
      <c r="LON40" s="56"/>
      <c r="LOO40" s="56"/>
      <c r="LOP40" s="56"/>
      <c r="LOQ40" s="56"/>
      <c r="LOR40" s="56"/>
      <c r="LOS40" s="56"/>
      <c r="LOT40" s="56"/>
      <c r="LOU40" s="56"/>
      <c r="LOV40" s="56"/>
      <c r="LOW40" s="56"/>
      <c r="LOX40" s="56"/>
      <c r="LOY40" s="56"/>
      <c r="LOZ40" s="56"/>
      <c r="LPA40" s="56"/>
      <c r="LPB40" s="56"/>
      <c r="LPC40" s="56"/>
      <c r="LPD40" s="56"/>
      <c r="LPE40" s="56"/>
      <c r="LPF40" s="56"/>
      <c r="LPG40" s="56"/>
      <c r="LPH40" s="56"/>
      <c r="LPI40" s="56"/>
      <c r="LPJ40" s="56"/>
      <c r="LPK40" s="56"/>
      <c r="LPL40" s="56"/>
      <c r="LPM40" s="56"/>
      <c r="LPN40" s="56"/>
      <c r="LPO40" s="56"/>
      <c r="LPP40" s="56"/>
      <c r="LPQ40" s="56"/>
      <c r="LPR40" s="56"/>
      <c r="LPS40" s="56"/>
      <c r="LPT40" s="56"/>
      <c r="LPU40" s="56"/>
      <c r="LPV40" s="56"/>
      <c r="LPW40" s="56"/>
      <c r="LPX40" s="56"/>
      <c r="LPY40" s="56"/>
      <c r="LPZ40" s="56"/>
      <c r="LQA40" s="56"/>
      <c r="LQB40" s="56"/>
      <c r="LQC40" s="56"/>
      <c r="LQD40" s="56"/>
      <c r="LQE40" s="56"/>
      <c r="LQF40" s="56"/>
      <c r="LQG40" s="56"/>
      <c r="LQH40" s="56"/>
      <c r="LQI40" s="56"/>
      <c r="LQJ40" s="56"/>
      <c r="LQK40" s="56"/>
      <c r="LQL40" s="56"/>
      <c r="LQM40" s="56"/>
      <c r="LQN40" s="56"/>
      <c r="LQO40" s="56"/>
      <c r="LQP40" s="56"/>
      <c r="LQQ40" s="56"/>
      <c r="LQR40" s="56"/>
      <c r="LQS40" s="56"/>
      <c r="LQT40" s="56"/>
      <c r="LQU40" s="56"/>
      <c r="LQV40" s="56"/>
      <c r="LQW40" s="56"/>
      <c r="LQX40" s="56"/>
      <c r="LQY40" s="56"/>
      <c r="LQZ40" s="56"/>
      <c r="LRA40" s="56"/>
      <c r="LRB40" s="56"/>
      <c r="LRC40" s="56"/>
      <c r="LRD40" s="56"/>
      <c r="LRE40" s="56"/>
      <c r="LRF40" s="56"/>
      <c r="LRG40" s="56"/>
      <c r="LRH40" s="56"/>
      <c r="LRI40" s="56"/>
      <c r="LRJ40" s="56"/>
      <c r="LRK40" s="56"/>
      <c r="LRL40" s="56"/>
      <c r="LRM40" s="56"/>
      <c r="LRN40" s="56"/>
      <c r="LRO40" s="56"/>
      <c r="LRP40" s="56"/>
      <c r="LRQ40" s="56"/>
      <c r="LRR40" s="56"/>
      <c r="LRS40" s="56"/>
      <c r="LRT40" s="56"/>
      <c r="LRU40" s="56"/>
      <c r="LRV40" s="56"/>
      <c r="LRW40" s="56"/>
      <c r="LRX40" s="56"/>
      <c r="LRY40" s="56"/>
      <c r="LRZ40" s="56"/>
      <c r="LSA40" s="56"/>
      <c r="LSB40" s="56"/>
      <c r="LSC40" s="56"/>
      <c r="LSD40" s="56"/>
      <c r="LSE40" s="56"/>
      <c r="LSF40" s="56"/>
      <c r="LSG40" s="56"/>
      <c r="LSH40" s="56"/>
      <c r="LSI40" s="56"/>
      <c r="LSJ40" s="56"/>
      <c r="LSK40" s="56"/>
      <c r="LSL40" s="56"/>
      <c r="LSM40" s="56"/>
      <c r="LSN40" s="56"/>
      <c r="LSO40" s="56"/>
      <c r="LSP40" s="56"/>
      <c r="LSQ40" s="56"/>
      <c r="LSR40" s="56"/>
      <c r="LSS40" s="56"/>
      <c r="LST40" s="56"/>
      <c r="LSU40" s="56"/>
      <c r="LSV40" s="56"/>
      <c r="LSW40" s="56"/>
      <c r="LSX40" s="56"/>
      <c r="LSY40" s="56"/>
      <c r="LSZ40" s="56"/>
      <c r="LTA40" s="56"/>
      <c r="LTB40" s="56"/>
      <c r="LTC40" s="56"/>
      <c r="LTD40" s="56"/>
      <c r="LTE40" s="56"/>
      <c r="LTF40" s="56"/>
      <c r="LTG40" s="56"/>
      <c r="LTH40" s="56"/>
      <c r="LTI40" s="56"/>
      <c r="LTJ40" s="56"/>
      <c r="LTK40" s="56"/>
      <c r="LTL40" s="56"/>
      <c r="LTM40" s="56"/>
      <c r="LTN40" s="56"/>
      <c r="LTO40" s="56"/>
      <c r="LTP40" s="56"/>
      <c r="LTQ40" s="56"/>
      <c r="LTR40" s="56"/>
      <c r="LTS40" s="56"/>
      <c r="LTT40" s="56"/>
      <c r="LTU40" s="56"/>
      <c r="LTV40" s="56"/>
      <c r="LTW40" s="56"/>
      <c r="LTX40" s="56"/>
      <c r="LTY40" s="56"/>
      <c r="LTZ40" s="56"/>
      <c r="LUA40" s="56"/>
      <c r="LUB40" s="56"/>
      <c r="LUC40" s="56"/>
      <c r="LUD40" s="56"/>
      <c r="LUE40" s="56"/>
      <c r="LUF40" s="56"/>
      <c r="LUG40" s="56"/>
      <c r="LUH40" s="56"/>
      <c r="LUI40" s="56"/>
      <c r="LUJ40" s="56"/>
      <c r="LUK40" s="56"/>
      <c r="LUL40" s="56"/>
      <c r="LUM40" s="56"/>
      <c r="LUN40" s="56"/>
      <c r="LUO40" s="56"/>
      <c r="LUP40" s="56"/>
      <c r="LUQ40" s="56"/>
      <c r="LUR40" s="56"/>
      <c r="LUS40" s="56"/>
      <c r="LUT40" s="56"/>
      <c r="LUU40" s="56"/>
      <c r="LUV40" s="56"/>
      <c r="LUW40" s="56"/>
      <c r="LUX40" s="56"/>
      <c r="LUY40" s="56"/>
      <c r="LUZ40" s="56"/>
      <c r="LVA40" s="56"/>
      <c r="LVB40" s="56"/>
      <c r="LVC40" s="56"/>
      <c r="LVD40" s="56"/>
      <c r="LVE40" s="56"/>
      <c r="LVF40" s="56"/>
      <c r="LVG40" s="56"/>
      <c r="LVH40" s="56"/>
      <c r="LVI40" s="56"/>
      <c r="LVJ40" s="56"/>
      <c r="LVK40" s="56"/>
      <c r="LVL40" s="56"/>
      <c r="LVM40" s="56"/>
      <c r="LVN40" s="56"/>
      <c r="LVO40" s="56"/>
      <c r="LVP40" s="56"/>
      <c r="LVQ40" s="56"/>
      <c r="LVR40" s="56"/>
      <c r="LVS40" s="56"/>
      <c r="LVT40" s="56"/>
      <c r="LVU40" s="56"/>
      <c r="LVV40" s="56"/>
      <c r="LVW40" s="56"/>
      <c r="LVX40" s="56"/>
      <c r="LVY40" s="56"/>
      <c r="LVZ40" s="56"/>
      <c r="LWA40" s="56"/>
      <c r="LWB40" s="56"/>
      <c r="LWC40" s="56"/>
      <c r="LWD40" s="56"/>
      <c r="LWE40" s="56"/>
      <c r="LWF40" s="56"/>
      <c r="LWG40" s="56"/>
      <c r="LWH40" s="56"/>
      <c r="LWI40" s="56"/>
      <c r="LWJ40" s="56"/>
      <c r="LWK40" s="56"/>
      <c r="LWL40" s="56"/>
      <c r="LWM40" s="56"/>
      <c r="LWN40" s="56"/>
      <c r="LWO40" s="56"/>
      <c r="LWP40" s="56"/>
      <c r="LWQ40" s="56"/>
      <c r="LWR40" s="56"/>
      <c r="LWS40" s="56"/>
      <c r="LWT40" s="56"/>
      <c r="LWU40" s="56"/>
      <c r="LWV40" s="56"/>
      <c r="LWW40" s="56"/>
      <c r="LWX40" s="56"/>
      <c r="LWY40" s="56"/>
      <c r="LWZ40" s="56"/>
      <c r="LXA40" s="56"/>
      <c r="LXB40" s="56"/>
      <c r="LXC40" s="56"/>
      <c r="LXD40" s="56"/>
      <c r="LXE40" s="56"/>
      <c r="LXF40" s="56"/>
      <c r="LXG40" s="56"/>
      <c r="LXH40" s="56"/>
      <c r="LXI40" s="56"/>
      <c r="LXJ40" s="56"/>
      <c r="LXK40" s="56"/>
      <c r="LXL40" s="56"/>
      <c r="LXM40" s="56"/>
      <c r="LXN40" s="56"/>
      <c r="LXO40" s="56"/>
      <c r="LXP40" s="56"/>
      <c r="LXQ40" s="56"/>
      <c r="LXR40" s="56"/>
      <c r="LXS40" s="56"/>
      <c r="LXT40" s="56"/>
      <c r="LXU40" s="56"/>
      <c r="LXV40" s="56"/>
      <c r="LXW40" s="56"/>
      <c r="LXX40" s="56"/>
      <c r="LXY40" s="56"/>
      <c r="LXZ40" s="56"/>
      <c r="LYA40" s="56"/>
      <c r="LYB40" s="56"/>
      <c r="LYC40" s="56"/>
      <c r="LYD40" s="56"/>
      <c r="LYE40" s="56"/>
      <c r="LYF40" s="56"/>
      <c r="LYG40" s="56"/>
      <c r="LYH40" s="56"/>
      <c r="LYI40" s="56"/>
      <c r="LYJ40" s="56"/>
      <c r="LYK40" s="56"/>
      <c r="LYL40" s="56"/>
      <c r="LYM40" s="56"/>
      <c r="LYN40" s="56"/>
      <c r="LYO40" s="56"/>
      <c r="LYP40" s="56"/>
      <c r="LYQ40" s="56"/>
      <c r="LYR40" s="56"/>
      <c r="LYS40" s="56"/>
      <c r="LYT40" s="56"/>
      <c r="LYU40" s="56"/>
      <c r="LYV40" s="56"/>
      <c r="LYW40" s="56"/>
      <c r="LYX40" s="56"/>
      <c r="LYY40" s="56"/>
      <c r="LYZ40" s="56"/>
      <c r="LZA40" s="56"/>
      <c r="LZB40" s="56"/>
      <c r="LZC40" s="56"/>
      <c r="LZD40" s="56"/>
      <c r="LZE40" s="56"/>
      <c r="LZF40" s="56"/>
      <c r="LZG40" s="56"/>
      <c r="LZH40" s="56"/>
      <c r="LZI40" s="56"/>
      <c r="LZJ40" s="56"/>
      <c r="LZK40" s="56"/>
      <c r="LZL40" s="56"/>
      <c r="LZM40" s="56"/>
      <c r="LZN40" s="56"/>
      <c r="LZO40" s="56"/>
      <c r="LZP40" s="56"/>
      <c r="LZQ40" s="56"/>
      <c r="LZR40" s="56"/>
      <c r="LZS40" s="56"/>
      <c r="LZT40" s="56"/>
      <c r="LZU40" s="56"/>
      <c r="LZV40" s="56"/>
      <c r="LZW40" s="56"/>
      <c r="LZX40" s="56"/>
      <c r="LZY40" s="56"/>
      <c r="LZZ40" s="56"/>
      <c r="MAA40" s="56"/>
      <c r="MAB40" s="56"/>
      <c r="MAC40" s="56"/>
      <c r="MAD40" s="56"/>
      <c r="MAE40" s="56"/>
      <c r="MAF40" s="56"/>
      <c r="MAG40" s="56"/>
      <c r="MAH40" s="56"/>
      <c r="MAI40" s="56"/>
      <c r="MAJ40" s="56"/>
      <c r="MAK40" s="56"/>
      <c r="MAL40" s="56"/>
      <c r="MAM40" s="56"/>
      <c r="MAN40" s="56"/>
      <c r="MAO40" s="56"/>
      <c r="MAP40" s="56"/>
      <c r="MAQ40" s="56"/>
      <c r="MAR40" s="56"/>
      <c r="MAS40" s="56"/>
      <c r="MAT40" s="56"/>
      <c r="MAU40" s="56"/>
      <c r="MAV40" s="56"/>
      <c r="MAW40" s="56"/>
      <c r="MAX40" s="56"/>
      <c r="MAY40" s="56"/>
      <c r="MAZ40" s="56"/>
      <c r="MBA40" s="56"/>
      <c r="MBB40" s="56"/>
      <c r="MBC40" s="56"/>
      <c r="MBD40" s="56"/>
      <c r="MBE40" s="56"/>
      <c r="MBF40" s="56"/>
      <c r="MBG40" s="56"/>
      <c r="MBH40" s="56"/>
      <c r="MBI40" s="56"/>
      <c r="MBJ40" s="56"/>
      <c r="MBK40" s="56"/>
      <c r="MBL40" s="56"/>
      <c r="MBM40" s="56"/>
      <c r="MBN40" s="56"/>
      <c r="MBO40" s="56"/>
      <c r="MBP40" s="56"/>
      <c r="MBQ40" s="56"/>
      <c r="MBR40" s="56"/>
      <c r="MBS40" s="56"/>
      <c r="MBT40" s="56"/>
      <c r="MBU40" s="56"/>
      <c r="MBV40" s="56"/>
      <c r="MBW40" s="56"/>
      <c r="MBX40" s="56"/>
      <c r="MBY40" s="56"/>
      <c r="MBZ40" s="56"/>
      <c r="MCA40" s="56"/>
      <c r="MCB40" s="56"/>
      <c r="MCC40" s="56"/>
      <c r="MCD40" s="56"/>
      <c r="MCE40" s="56"/>
      <c r="MCF40" s="56"/>
      <c r="MCG40" s="56"/>
      <c r="MCH40" s="56"/>
      <c r="MCI40" s="56"/>
      <c r="MCJ40" s="56"/>
      <c r="MCK40" s="56"/>
      <c r="MCL40" s="56"/>
      <c r="MCM40" s="56"/>
      <c r="MCN40" s="56"/>
      <c r="MCO40" s="56"/>
      <c r="MCP40" s="56"/>
      <c r="MCQ40" s="56"/>
      <c r="MCR40" s="56"/>
      <c r="MCS40" s="56"/>
      <c r="MCT40" s="56"/>
      <c r="MCU40" s="56"/>
      <c r="MCV40" s="56"/>
      <c r="MCW40" s="56"/>
      <c r="MCX40" s="56"/>
      <c r="MCY40" s="56"/>
      <c r="MCZ40" s="56"/>
      <c r="MDA40" s="56"/>
      <c r="MDB40" s="56"/>
      <c r="MDC40" s="56"/>
      <c r="MDD40" s="56"/>
      <c r="MDE40" s="56"/>
      <c r="MDF40" s="56"/>
      <c r="MDG40" s="56"/>
      <c r="MDH40" s="56"/>
      <c r="MDI40" s="56"/>
      <c r="MDJ40" s="56"/>
      <c r="MDK40" s="56"/>
      <c r="MDL40" s="56"/>
      <c r="MDM40" s="56"/>
      <c r="MDN40" s="56"/>
      <c r="MDO40" s="56"/>
      <c r="MDP40" s="56"/>
      <c r="MDQ40" s="56"/>
      <c r="MDR40" s="56"/>
      <c r="MDS40" s="56"/>
      <c r="MDT40" s="56"/>
      <c r="MDU40" s="56"/>
      <c r="MDV40" s="56"/>
      <c r="MDW40" s="56"/>
      <c r="MDX40" s="56"/>
      <c r="MDY40" s="56"/>
      <c r="MDZ40" s="56"/>
      <c r="MEA40" s="56"/>
      <c r="MEB40" s="56"/>
      <c r="MEC40" s="56"/>
      <c r="MED40" s="56"/>
      <c r="MEE40" s="56"/>
      <c r="MEF40" s="56"/>
      <c r="MEG40" s="56"/>
      <c r="MEH40" s="56"/>
      <c r="MEI40" s="56"/>
      <c r="MEJ40" s="56"/>
      <c r="MEK40" s="56"/>
      <c r="MEL40" s="56"/>
      <c r="MEM40" s="56"/>
      <c r="MEN40" s="56"/>
      <c r="MEO40" s="56"/>
      <c r="MEP40" s="56"/>
      <c r="MEQ40" s="56"/>
      <c r="MER40" s="56"/>
      <c r="MES40" s="56"/>
      <c r="MET40" s="56"/>
      <c r="MEU40" s="56"/>
      <c r="MEV40" s="56"/>
      <c r="MEW40" s="56"/>
      <c r="MEX40" s="56"/>
      <c r="MEY40" s="56"/>
      <c r="MEZ40" s="56"/>
      <c r="MFA40" s="56"/>
      <c r="MFB40" s="56"/>
      <c r="MFC40" s="56"/>
      <c r="MFD40" s="56"/>
      <c r="MFE40" s="56"/>
      <c r="MFF40" s="56"/>
      <c r="MFG40" s="56"/>
      <c r="MFH40" s="56"/>
      <c r="MFI40" s="56"/>
      <c r="MFJ40" s="56"/>
      <c r="MFK40" s="56"/>
      <c r="MFL40" s="56"/>
      <c r="MFM40" s="56"/>
      <c r="MFN40" s="56"/>
      <c r="MFO40" s="56"/>
      <c r="MFP40" s="56"/>
      <c r="MFQ40" s="56"/>
      <c r="MFR40" s="56"/>
      <c r="MFS40" s="56"/>
      <c r="MFT40" s="56"/>
      <c r="MFU40" s="56"/>
      <c r="MFV40" s="56"/>
      <c r="MFW40" s="56"/>
      <c r="MFX40" s="56"/>
      <c r="MFY40" s="56"/>
      <c r="MFZ40" s="56"/>
      <c r="MGA40" s="56"/>
      <c r="MGB40" s="56"/>
      <c r="MGC40" s="56"/>
      <c r="MGD40" s="56"/>
      <c r="MGE40" s="56"/>
      <c r="MGF40" s="56"/>
      <c r="MGG40" s="56"/>
      <c r="MGH40" s="56"/>
      <c r="MGI40" s="56"/>
      <c r="MGJ40" s="56"/>
      <c r="MGK40" s="56"/>
      <c r="MGL40" s="56"/>
      <c r="MGM40" s="56"/>
      <c r="MGN40" s="56"/>
      <c r="MGO40" s="56"/>
      <c r="MGP40" s="56"/>
      <c r="MGQ40" s="56"/>
      <c r="MGR40" s="56"/>
      <c r="MGS40" s="56"/>
      <c r="MGT40" s="56"/>
      <c r="MGU40" s="56"/>
      <c r="MGV40" s="56"/>
      <c r="MGW40" s="56"/>
      <c r="MGX40" s="56"/>
      <c r="MGY40" s="56"/>
      <c r="MGZ40" s="56"/>
      <c r="MHA40" s="56"/>
      <c r="MHB40" s="56"/>
      <c r="MHC40" s="56"/>
      <c r="MHD40" s="56"/>
      <c r="MHE40" s="56"/>
      <c r="MHF40" s="56"/>
      <c r="MHG40" s="56"/>
      <c r="MHH40" s="56"/>
      <c r="MHI40" s="56"/>
      <c r="MHJ40" s="56"/>
      <c r="MHK40" s="56"/>
      <c r="MHL40" s="56"/>
      <c r="MHM40" s="56"/>
      <c r="MHN40" s="56"/>
      <c r="MHO40" s="56"/>
      <c r="MHP40" s="56"/>
      <c r="MHQ40" s="56"/>
      <c r="MHR40" s="56"/>
      <c r="MHS40" s="56"/>
      <c r="MHT40" s="56"/>
      <c r="MHU40" s="56"/>
      <c r="MHV40" s="56"/>
      <c r="MHW40" s="56"/>
      <c r="MHX40" s="56"/>
      <c r="MHY40" s="56"/>
      <c r="MHZ40" s="56"/>
      <c r="MIA40" s="56"/>
      <c r="MIB40" s="56"/>
      <c r="MIC40" s="56"/>
      <c r="MID40" s="56"/>
      <c r="MIE40" s="56"/>
      <c r="MIF40" s="56"/>
      <c r="MIG40" s="56"/>
      <c r="MIH40" s="56"/>
      <c r="MII40" s="56"/>
      <c r="MIJ40" s="56"/>
      <c r="MIK40" s="56"/>
      <c r="MIL40" s="56"/>
      <c r="MIM40" s="56"/>
      <c r="MIN40" s="56"/>
      <c r="MIO40" s="56"/>
      <c r="MIP40" s="56"/>
      <c r="MIQ40" s="56"/>
      <c r="MIR40" s="56"/>
      <c r="MIS40" s="56"/>
      <c r="MIT40" s="56"/>
      <c r="MIU40" s="56"/>
      <c r="MIV40" s="56"/>
      <c r="MIW40" s="56"/>
      <c r="MIX40" s="56"/>
      <c r="MIY40" s="56"/>
      <c r="MIZ40" s="56"/>
      <c r="MJA40" s="56"/>
      <c r="MJB40" s="56"/>
      <c r="MJC40" s="56"/>
      <c r="MJD40" s="56"/>
      <c r="MJE40" s="56"/>
      <c r="MJF40" s="56"/>
      <c r="MJG40" s="56"/>
      <c r="MJH40" s="56"/>
      <c r="MJI40" s="56"/>
      <c r="MJJ40" s="56"/>
      <c r="MJK40" s="56"/>
      <c r="MJL40" s="56"/>
      <c r="MJM40" s="56"/>
      <c r="MJN40" s="56"/>
      <c r="MJO40" s="56"/>
      <c r="MJP40" s="56"/>
      <c r="MJQ40" s="56"/>
      <c r="MJR40" s="56"/>
      <c r="MJS40" s="56"/>
      <c r="MJT40" s="56"/>
      <c r="MJU40" s="56"/>
      <c r="MJV40" s="56"/>
      <c r="MJW40" s="56"/>
      <c r="MJX40" s="56"/>
      <c r="MJY40" s="56"/>
      <c r="MJZ40" s="56"/>
      <c r="MKA40" s="56"/>
      <c r="MKB40" s="56"/>
      <c r="MKC40" s="56"/>
      <c r="MKD40" s="56"/>
      <c r="MKE40" s="56"/>
      <c r="MKF40" s="56"/>
      <c r="MKG40" s="56"/>
      <c r="MKH40" s="56"/>
      <c r="MKI40" s="56"/>
      <c r="MKJ40" s="56"/>
      <c r="MKK40" s="56"/>
      <c r="MKL40" s="56"/>
      <c r="MKM40" s="56"/>
      <c r="MKN40" s="56"/>
      <c r="MKO40" s="56"/>
      <c r="MKP40" s="56"/>
      <c r="MKQ40" s="56"/>
      <c r="MKR40" s="56"/>
      <c r="MKS40" s="56"/>
      <c r="MKT40" s="56"/>
      <c r="MKU40" s="56"/>
      <c r="MKV40" s="56"/>
      <c r="MKW40" s="56"/>
      <c r="MKX40" s="56"/>
      <c r="MKY40" s="56"/>
      <c r="MKZ40" s="56"/>
      <c r="MLA40" s="56"/>
      <c r="MLB40" s="56"/>
      <c r="MLC40" s="56"/>
      <c r="MLD40" s="56"/>
      <c r="MLE40" s="56"/>
      <c r="MLF40" s="56"/>
      <c r="MLG40" s="56"/>
      <c r="MLH40" s="56"/>
      <c r="MLI40" s="56"/>
      <c r="MLJ40" s="56"/>
      <c r="MLK40" s="56"/>
      <c r="MLL40" s="56"/>
      <c r="MLM40" s="56"/>
      <c r="MLN40" s="56"/>
      <c r="MLO40" s="56"/>
      <c r="MLP40" s="56"/>
      <c r="MLQ40" s="56"/>
      <c r="MLR40" s="56"/>
      <c r="MLS40" s="56"/>
      <c r="MLT40" s="56"/>
      <c r="MLU40" s="56"/>
      <c r="MLV40" s="56"/>
      <c r="MLW40" s="56"/>
      <c r="MLX40" s="56"/>
      <c r="MLY40" s="56"/>
      <c r="MLZ40" s="56"/>
      <c r="MMA40" s="56"/>
      <c r="MMB40" s="56"/>
      <c r="MMC40" s="56"/>
      <c r="MMD40" s="56"/>
      <c r="MME40" s="56"/>
      <c r="MMF40" s="56"/>
      <c r="MMG40" s="56"/>
      <c r="MMH40" s="56"/>
      <c r="MMI40" s="56"/>
      <c r="MMJ40" s="56"/>
      <c r="MMK40" s="56"/>
      <c r="MML40" s="56"/>
      <c r="MMM40" s="56"/>
      <c r="MMN40" s="56"/>
      <c r="MMO40" s="56"/>
      <c r="MMP40" s="56"/>
      <c r="MMQ40" s="56"/>
      <c r="MMR40" s="56"/>
      <c r="MMS40" s="56"/>
      <c r="MMT40" s="56"/>
      <c r="MMU40" s="56"/>
      <c r="MMV40" s="56"/>
      <c r="MMW40" s="56"/>
      <c r="MMX40" s="56"/>
      <c r="MMY40" s="56"/>
      <c r="MMZ40" s="56"/>
      <c r="MNA40" s="56"/>
      <c r="MNB40" s="56"/>
      <c r="MNC40" s="56"/>
      <c r="MND40" s="56"/>
      <c r="MNE40" s="56"/>
      <c r="MNF40" s="56"/>
      <c r="MNG40" s="56"/>
      <c r="MNH40" s="56"/>
      <c r="MNI40" s="56"/>
      <c r="MNJ40" s="56"/>
      <c r="MNK40" s="56"/>
      <c r="MNL40" s="56"/>
      <c r="MNM40" s="56"/>
      <c r="MNN40" s="56"/>
      <c r="MNO40" s="56"/>
      <c r="MNP40" s="56"/>
      <c r="MNQ40" s="56"/>
      <c r="MNR40" s="56"/>
      <c r="MNS40" s="56"/>
      <c r="MNT40" s="56"/>
      <c r="MNU40" s="56"/>
      <c r="MNV40" s="56"/>
      <c r="MNW40" s="56"/>
      <c r="MNX40" s="56"/>
      <c r="MNY40" s="56"/>
      <c r="MNZ40" s="56"/>
      <c r="MOA40" s="56"/>
      <c r="MOB40" s="56"/>
      <c r="MOC40" s="56"/>
      <c r="MOD40" s="56"/>
      <c r="MOE40" s="56"/>
      <c r="MOF40" s="56"/>
      <c r="MOG40" s="56"/>
      <c r="MOH40" s="56"/>
      <c r="MOI40" s="56"/>
      <c r="MOJ40" s="56"/>
      <c r="MOK40" s="56"/>
      <c r="MOL40" s="56"/>
      <c r="MOM40" s="56"/>
      <c r="MON40" s="56"/>
      <c r="MOO40" s="56"/>
      <c r="MOP40" s="56"/>
      <c r="MOQ40" s="56"/>
      <c r="MOR40" s="56"/>
      <c r="MOS40" s="56"/>
      <c r="MOT40" s="56"/>
      <c r="MOU40" s="56"/>
      <c r="MOV40" s="56"/>
      <c r="MOW40" s="56"/>
      <c r="MOX40" s="56"/>
      <c r="MOY40" s="56"/>
      <c r="MOZ40" s="56"/>
      <c r="MPA40" s="56"/>
      <c r="MPB40" s="56"/>
      <c r="MPC40" s="56"/>
      <c r="MPD40" s="56"/>
      <c r="MPE40" s="56"/>
      <c r="MPF40" s="56"/>
      <c r="MPG40" s="56"/>
      <c r="MPH40" s="56"/>
      <c r="MPI40" s="56"/>
      <c r="MPJ40" s="56"/>
      <c r="MPK40" s="56"/>
      <c r="MPL40" s="56"/>
      <c r="MPM40" s="56"/>
      <c r="MPN40" s="56"/>
      <c r="MPO40" s="56"/>
      <c r="MPP40" s="56"/>
      <c r="MPQ40" s="56"/>
      <c r="MPR40" s="56"/>
      <c r="MPS40" s="56"/>
      <c r="MPT40" s="56"/>
      <c r="MPU40" s="56"/>
      <c r="MPV40" s="56"/>
      <c r="MPW40" s="56"/>
      <c r="MPX40" s="56"/>
      <c r="MPY40" s="56"/>
      <c r="MPZ40" s="56"/>
      <c r="MQA40" s="56"/>
      <c r="MQB40" s="56"/>
      <c r="MQC40" s="56"/>
      <c r="MQD40" s="56"/>
      <c r="MQE40" s="56"/>
      <c r="MQF40" s="56"/>
      <c r="MQG40" s="56"/>
      <c r="MQH40" s="56"/>
      <c r="MQI40" s="56"/>
      <c r="MQJ40" s="56"/>
      <c r="MQK40" s="56"/>
      <c r="MQL40" s="56"/>
      <c r="MQM40" s="56"/>
      <c r="MQN40" s="56"/>
      <c r="MQO40" s="56"/>
      <c r="MQP40" s="56"/>
      <c r="MQQ40" s="56"/>
      <c r="MQR40" s="56"/>
      <c r="MQS40" s="56"/>
      <c r="MQT40" s="56"/>
      <c r="MQU40" s="56"/>
      <c r="MQV40" s="56"/>
      <c r="MQW40" s="56"/>
      <c r="MQX40" s="56"/>
      <c r="MQY40" s="56"/>
      <c r="MQZ40" s="56"/>
      <c r="MRA40" s="56"/>
      <c r="MRB40" s="56"/>
      <c r="MRC40" s="56"/>
      <c r="MRD40" s="56"/>
      <c r="MRE40" s="56"/>
      <c r="MRF40" s="56"/>
      <c r="MRG40" s="56"/>
      <c r="MRH40" s="56"/>
      <c r="MRI40" s="56"/>
      <c r="MRJ40" s="56"/>
      <c r="MRK40" s="56"/>
      <c r="MRL40" s="56"/>
      <c r="MRM40" s="56"/>
      <c r="MRN40" s="56"/>
      <c r="MRO40" s="56"/>
      <c r="MRP40" s="56"/>
      <c r="MRQ40" s="56"/>
      <c r="MRR40" s="56"/>
      <c r="MRS40" s="56"/>
      <c r="MRT40" s="56"/>
      <c r="MRU40" s="56"/>
      <c r="MRV40" s="56"/>
      <c r="MRW40" s="56"/>
      <c r="MRX40" s="56"/>
      <c r="MRY40" s="56"/>
      <c r="MRZ40" s="56"/>
      <c r="MSA40" s="56"/>
      <c r="MSB40" s="56"/>
      <c r="MSC40" s="56"/>
      <c r="MSD40" s="56"/>
      <c r="MSE40" s="56"/>
      <c r="MSF40" s="56"/>
      <c r="MSG40" s="56"/>
      <c r="MSH40" s="56"/>
      <c r="MSI40" s="56"/>
      <c r="MSJ40" s="56"/>
      <c r="MSK40" s="56"/>
      <c r="MSL40" s="56"/>
      <c r="MSM40" s="56"/>
      <c r="MSN40" s="56"/>
      <c r="MSO40" s="56"/>
      <c r="MSP40" s="56"/>
      <c r="MSQ40" s="56"/>
      <c r="MSR40" s="56"/>
      <c r="MSS40" s="56"/>
      <c r="MST40" s="56"/>
      <c r="MSU40" s="56"/>
      <c r="MSV40" s="56"/>
      <c r="MSW40" s="56"/>
      <c r="MSX40" s="56"/>
      <c r="MSY40" s="56"/>
      <c r="MSZ40" s="56"/>
      <c r="MTA40" s="56"/>
      <c r="MTB40" s="56"/>
      <c r="MTC40" s="56"/>
      <c r="MTD40" s="56"/>
      <c r="MTE40" s="56"/>
      <c r="MTF40" s="56"/>
      <c r="MTG40" s="56"/>
      <c r="MTH40" s="56"/>
      <c r="MTI40" s="56"/>
      <c r="MTJ40" s="56"/>
      <c r="MTK40" s="56"/>
      <c r="MTL40" s="56"/>
      <c r="MTM40" s="56"/>
      <c r="MTN40" s="56"/>
      <c r="MTO40" s="56"/>
      <c r="MTP40" s="56"/>
      <c r="MTQ40" s="56"/>
      <c r="MTR40" s="56"/>
      <c r="MTS40" s="56"/>
      <c r="MTT40" s="56"/>
      <c r="MTU40" s="56"/>
      <c r="MTV40" s="56"/>
      <c r="MTW40" s="56"/>
      <c r="MTX40" s="56"/>
      <c r="MTY40" s="56"/>
      <c r="MTZ40" s="56"/>
      <c r="MUA40" s="56"/>
      <c r="MUB40" s="56"/>
      <c r="MUC40" s="56"/>
      <c r="MUD40" s="56"/>
      <c r="MUE40" s="56"/>
      <c r="MUF40" s="56"/>
      <c r="MUG40" s="56"/>
      <c r="MUH40" s="56"/>
      <c r="MUI40" s="56"/>
      <c r="MUJ40" s="56"/>
      <c r="MUK40" s="56"/>
      <c r="MUL40" s="56"/>
      <c r="MUM40" s="56"/>
      <c r="MUN40" s="56"/>
      <c r="MUO40" s="56"/>
      <c r="MUP40" s="56"/>
      <c r="MUQ40" s="56"/>
      <c r="MUR40" s="56"/>
      <c r="MUS40" s="56"/>
      <c r="MUT40" s="56"/>
      <c r="MUU40" s="56"/>
      <c r="MUV40" s="56"/>
      <c r="MUW40" s="56"/>
      <c r="MUX40" s="56"/>
      <c r="MUY40" s="56"/>
      <c r="MUZ40" s="56"/>
      <c r="MVA40" s="56"/>
      <c r="MVB40" s="56"/>
      <c r="MVC40" s="56"/>
      <c r="MVD40" s="56"/>
      <c r="MVE40" s="56"/>
      <c r="MVF40" s="56"/>
      <c r="MVG40" s="56"/>
      <c r="MVH40" s="56"/>
      <c r="MVI40" s="56"/>
      <c r="MVJ40" s="56"/>
      <c r="MVK40" s="56"/>
      <c r="MVL40" s="56"/>
      <c r="MVM40" s="56"/>
      <c r="MVN40" s="56"/>
      <c r="MVO40" s="56"/>
      <c r="MVP40" s="56"/>
      <c r="MVQ40" s="56"/>
      <c r="MVR40" s="56"/>
      <c r="MVS40" s="56"/>
      <c r="MVT40" s="56"/>
      <c r="MVU40" s="56"/>
      <c r="MVV40" s="56"/>
      <c r="MVW40" s="56"/>
      <c r="MVX40" s="56"/>
      <c r="MVY40" s="56"/>
      <c r="MVZ40" s="56"/>
      <c r="MWA40" s="56"/>
      <c r="MWB40" s="56"/>
      <c r="MWC40" s="56"/>
      <c r="MWD40" s="56"/>
      <c r="MWE40" s="56"/>
      <c r="MWF40" s="56"/>
      <c r="MWG40" s="56"/>
      <c r="MWH40" s="56"/>
      <c r="MWI40" s="56"/>
      <c r="MWJ40" s="56"/>
      <c r="MWK40" s="56"/>
      <c r="MWL40" s="56"/>
      <c r="MWM40" s="56"/>
      <c r="MWN40" s="56"/>
      <c r="MWO40" s="56"/>
      <c r="MWP40" s="56"/>
      <c r="MWQ40" s="56"/>
      <c r="MWR40" s="56"/>
      <c r="MWS40" s="56"/>
      <c r="MWT40" s="56"/>
      <c r="MWU40" s="56"/>
      <c r="MWV40" s="56"/>
      <c r="MWW40" s="56"/>
      <c r="MWX40" s="56"/>
      <c r="MWY40" s="56"/>
      <c r="MWZ40" s="56"/>
      <c r="MXA40" s="56"/>
      <c r="MXB40" s="56"/>
      <c r="MXC40" s="56"/>
      <c r="MXD40" s="56"/>
      <c r="MXE40" s="56"/>
      <c r="MXF40" s="56"/>
      <c r="MXG40" s="56"/>
      <c r="MXH40" s="56"/>
      <c r="MXI40" s="56"/>
      <c r="MXJ40" s="56"/>
      <c r="MXK40" s="56"/>
      <c r="MXL40" s="56"/>
      <c r="MXM40" s="56"/>
      <c r="MXN40" s="56"/>
      <c r="MXO40" s="56"/>
      <c r="MXP40" s="56"/>
      <c r="MXQ40" s="56"/>
      <c r="MXR40" s="56"/>
      <c r="MXS40" s="56"/>
      <c r="MXT40" s="56"/>
      <c r="MXU40" s="56"/>
      <c r="MXV40" s="56"/>
      <c r="MXW40" s="56"/>
      <c r="MXX40" s="56"/>
      <c r="MXY40" s="56"/>
      <c r="MXZ40" s="56"/>
      <c r="MYA40" s="56"/>
      <c r="MYB40" s="56"/>
      <c r="MYC40" s="56"/>
      <c r="MYD40" s="56"/>
      <c r="MYE40" s="56"/>
      <c r="MYF40" s="56"/>
      <c r="MYG40" s="56"/>
      <c r="MYH40" s="56"/>
      <c r="MYI40" s="56"/>
      <c r="MYJ40" s="56"/>
      <c r="MYK40" s="56"/>
      <c r="MYL40" s="56"/>
      <c r="MYM40" s="56"/>
      <c r="MYN40" s="56"/>
      <c r="MYO40" s="56"/>
      <c r="MYP40" s="56"/>
      <c r="MYQ40" s="56"/>
      <c r="MYR40" s="56"/>
      <c r="MYS40" s="56"/>
      <c r="MYT40" s="56"/>
      <c r="MYU40" s="56"/>
      <c r="MYV40" s="56"/>
      <c r="MYW40" s="56"/>
      <c r="MYX40" s="56"/>
      <c r="MYY40" s="56"/>
      <c r="MYZ40" s="56"/>
      <c r="MZA40" s="56"/>
      <c r="MZB40" s="56"/>
      <c r="MZC40" s="56"/>
      <c r="MZD40" s="56"/>
      <c r="MZE40" s="56"/>
      <c r="MZF40" s="56"/>
      <c r="MZG40" s="56"/>
      <c r="MZH40" s="56"/>
      <c r="MZI40" s="56"/>
      <c r="MZJ40" s="56"/>
      <c r="MZK40" s="56"/>
      <c r="MZL40" s="56"/>
      <c r="MZM40" s="56"/>
      <c r="MZN40" s="56"/>
      <c r="MZO40" s="56"/>
      <c r="MZP40" s="56"/>
      <c r="MZQ40" s="56"/>
      <c r="MZR40" s="56"/>
      <c r="MZS40" s="56"/>
      <c r="MZT40" s="56"/>
      <c r="MZU40" s="56"/>
      <c r="MZV40" s="56"/>
      <c r="MZW40" s="56"/>
      <c r="MZX40" s="56"/>
      <c r="MZY40" s="56"/>
      <c r="MZZ40" s="56"/>
      <c r="NAA40" s="56"/>
      <c r="NAB40" s="56"/>
      <c r="NAC40" s="56"/>
      <c r="NAD40" s="56"/>
      <c r="NAE40" s="56"/>
      <c r="NAF40" s="56"/>
      <c r="NAG40" s="56"/>
      <c r="NAH40" s="56"/>
      <c r="NAI40" s="56"/>
      <c r="NAJ40" s="56"/>
      <c r="NAK40" s="56"/>
      <c r="NAL40" s="56"/>
      <c r="NAM40" s="56"/>
      <c r="NAN40" s="56"/>
      <c r="NAO40" s="56"/>
      <c r="NAP40" s="56"/>
      <c r="NAQ40" s="56"/>
      <c r="NAR40" s="56"/>
      <c r="NAS40" s="56"/>
      <c r="NAT40" s="56"/>
      <c r="NAU40" s="56"/>
      <c r="NAV40" s="56"/>
      <c r="NAW40" s="56"/>
      <c r="NAX40" s="56"/>
      <c r="NAY40" s="56"/>
      <c r="NAZ40" s="56"/>
      <c r="NBA40" s="56"/>
      <c r="NBB40" s="56"/>
      <c r="NBC40" s="56"/>
      <c r="NBD40" s="56"/>
      <c r="NBE40" s="56"/>
      <c r="NBF40" s="56"/>
      <c r="NBG40" s="56"/>
      <c r="NBH40" s="56"/>
      <c r="NBI40" s="56"/>
      <c r="NBJ40" s="56"/>
      <c r="NBK40" s="56"/>
      <c r="NBL40" s="56"/>
      <c r="NBM40" s="56"/>
      <c r="NBN40" s="56"/>
      <c r="NBO40" s="56"/>
      <c r="NBP40" s="56"/>
      <c r="NBQ40" s="56"/>
      <c r="NBR40" s="56"/>
      <c r="NBS40" s="56"/>
      <c r="NBT40" s="56"/>
      <c r="NBU40" s="56"/>
      <c r="NBV40" s="56"/>
      <c r="NBW40" s="56"/>
      <c r="NBX40" s="56"/>
      <c r="NBY40" s="56"/>
      <c r="NBZ40" s="56"/>
      <c r="NCA40" s="56"/>
      <c r="NCB40" s="56"/>
      <c r="NCC40" s="56"/>
      <c r="NCD40" s="56"/>
      <c r="NCE40" s="56"/>
      <c r="NCF40" s="56"/>
      <c r="NCG40" s="56"/>
      <c r="NCH40" s="56"/>
      <c r="NCI40" s="56"/>
      <c r="NCJ40" s="56"/>
      <c r="NCK40" s="56"/>
      <c r="NCL40" s="56"/>
      <c r="NCM40" s="56"/>
      <c r="NCN40" s="56"/>
      <c r="NCO40" s="56"/>
      <c r="NCP40" s="56"/>
      <c r="NCQ40" s="56"/>
      <c r="NCR40" s="56"/>
      <c r="NCS40" s="56"/>
      <c r="NCT40" s="56"/>
      <c r="NCU40" s="56"/>
      <c r="NCV40" s="56"/>
      <c r="NCW40" s="56"/>
      <c r="NCX40" s="56"/>
      <c r="NCY40" s="56"/>
      <c r="NCZ40" s="56"/>
      <c r="NDA40" s="56"/>
      <c r="NDB40" s="56"/>
      <c r="NDC40" s="56"/>
      <c r="NDD40" s="56"/>
      <c r="NDE40" s="56"/>
      <c r="NDF40" s="56"/>
      <c r="NDG40" s="56"/>
      <c r="NDH40" s="56"/>
      <c r="NDI40" s="56"/>
      <c r="NDJ40" s="56"/>
      <c r="NDK40" s="56"/>
      <c r="NDL40" s="56"/>
      <c r="NDM40" s="56"/>
      <c r="NDN40" s="56"/>
      <c r="NDO40" s="56"/>
      <c r="NDP40" s="56"/>
      <c r="NDQ40" s="56"/>
      <c r="NDR40" s="56"/>
      <c r="NDS40" s="56"/>
      <c r="NDT40" s="56"/>
      <c r="NDU40" s="56"/>
      <c r="NDV40" s="56"/>
      <c r="NDW40" s="56"/>
      <c r="NDX40" s="56"/>
      <c r="NDY40" s="56"/>
      <c r="NDZ40" s="56"/>
      <c r="NEA40" s="56"/>
      <c r="NEB40" s="56"/>
      <c r="NEC40" s="56"/>
      <c r="NED40" s="56"/>
      <c r="NEE40" s="56"/>
      <c r="NEF40" s="56"/>
      <c r="NEG40" s="56"/>
      <c r="NEH40" s="56"/>
      <c r="NEI40" s="56"/>
      <c r="NEJ40" s="56"/>
      <c r="NEK40" s="56"/>
      <c r="NEL40" s="56"/>
      <c r="NEM40" s="56"/>
      <c r="NEN40" s="56"/>
      <c r="NEO40" s="56"/>
      <c r="NEP40" s="56"/>
      <c r="NEQ40" s="56"/>
      <c r="NER40" s="56"/>
      <c r="NES40" s="56"/>
      <c r="NET40" s="56"/>
      <c r="NEU40" s="56"/>
      <c r="NEV40" s="56"/>
      <c r="NEW40" s="56"/>
      <c r="NEX40" s="56"/>
      <c r="NEY40" s="56"/>
      <c r="NEZ40" s="56"/>
      <c r="NFA40" s="56"/>
      <c r="NFB40" s="56"/>
      <c r="NFC40" s="56"/>
      <c r="NFD40" s="56"/>
      <c r="NFE40" s="56"/>
      <c r="NFF40" s="56"/>
      <c r="NFG40" s="56"/>
      <c r="NFH40" s="56"/>
      <c r="NFI40" s="56"/>
      <c r="NFJ40" s="56"/>
      <c r="NFK40" s="56"/>
      <c r="NFL40" s="56"/>
      <c r="NFM40" s="56"/>
      <c r="NFN40" s="56"/>
      <c r="NFO40" s="56"/>
      <c r="NFP40" s="56"/>
      <c r="NFQ40" s="56"/>
      <c r="NFR40" s="56"/>
      <c r="NFS40" s="56"/>
      <c r="NFT40" s="56"/>
      <c r="NFU40" s="56"/>
      <c r="NFV40" s="56"/>
      <c r="NFW40" s="56"/>
      <c r="NFX40" s="56"/>
      <c r="NFY40" s="56"/>
      <c r="NFZ40" s="56"/>
      <c r="NGA40" s="56"/>
      <c r="NGB40" s="56"/>
      <c r="NGC40" s="56"/>
      <c r="NGD40" s="56"/>
      <c r="NGE40" s="56"/>
      <c r="NGF40" s="56"/>
      <c r="NGG40" s="56"/>
      <c r="NGH40" s="56"/>
      <c r="NGI40" s="56"/>
      <c r="NGJ40" s="56"/>
      <c r="NGK40" s="56"/>
      <c r="NGL40" s="56"/>
      <c r="NGM40" s="56"/>
      <c r="NGN40" s="56"/>
      <c r="NGO40" s="56"/>
      <c r="NGP40" s="56"/>
      <c r="NGQ40" s="56"/>
      <c r="NGR40" s="56"/>
      <c r="NGS40" s="56"/>
      <c r="NGT40" s="56"/>
      <c r="NGU40" s="56"/>
      <c r="NGV40" s="56"/>
      <c r="NGW40" s="56"/>
      <c r="NGX40" s="56"/>
      <c r="NGY40" s="56"/>
      <c r="NGZ40" s="56"/>
      <c r="NHA40" s="56"/>
      <c r="NHB40" s="56"/>
      <c r="NHC40" s="56"/>
      <c r="NHD40" s="56"/>
      <c r="NHE40" s="56"/>
      <c r="NHF40" s="56"/>
      <c r="NHG40" s="56"/>
      <c r="NHH40" s="56"/>
      <c r="NHI40" s="56"/>
      <c r="NHJ40" s="56"/>
      <c r="NHK40" s="56"/>
      <c r="NHL40" s="56"/>
      <c r="NHM40" s="56"/>
      <c r="NHN40" s="56"/>
      <c r="NHO40" s="56"/>
      <c r="NHP40" s="56"/>
      <c r="NHQ40" s="56"/>
      <c r="NHR40" s="56"/>
      <c r="NHS40" s="56"/>
      <c r="NHT40" s="56"/>
      <c r="NHU40" s="56"/>
      <c r="NHV40" s="56"/>
      <c r="NHW40" s="56"/>
      <c r="NHX40" s="56"/>
      <c r="NHY40" s="56"/>
      <c r="NHZ40" s="56"/>
      <c r="NIA40" s="56"/>
      <c r="NIB40" s="56"/>
      <c r="NIC40" s="56"/>
      <c r="NID40" s="56"/>
      <c r="NIE40" s="56"/>
      <c r="NIF40" s="56"/>
      <c r="NIG40" s="56"/>
      <c r="NIH40" s="56"/>
      <c r="NII40" s="56"/>
      <c r="NIJ40" s="56"/>
      <c r="NIK40" s="56"/>
      <c r="NIL40" s="56"/>
      <c r="NIM40" s="56"/>
      <c r="NIN40" s="56"/>
      <c r="NIO40" s="56"/>
      <c r="NIP40" s="56"/>
      <c r="NIQ40" s="56"/>
      <c r="NIR40" s="56"/>
      <c r="NIS40" s="56"/>
      <c r="NIT40" s="56"/>
      <c r="NIU40" s="56"/>
      <c r="NIV40" s="56"/>
      <c r="NIW40" s="56"/>
      <c r="NIX40" s="56"/>
      <c r="NIY40" s="56"/>
      <c r="NIZ40" s="56"/>
      <c r="NJA40" s="56"/>
      <c r="NJB40" s="56"/>
      <c r="NJC40" s="56"/>
      <c r="NJD40" s="56"/>
      <c r="NJE40" s="56"/>
      <c r="NJF40" s="56"/>
      <c r="NJG40" s="56"/>
      <c r="NJH40" s="56"/>
      <c r="NJI40" s="56"/>
      <c r="NJJ40" s="56"/>
      <c r="NJK40" s="56"/>
      <c r="NJL40" s="56"/>
      <c r="NJM40" s="56"/>
      <c r="NJN40" s="56"/>
      <c r="NJO40" s="56"/>
      <c r="NJP40" s="56"/>
      <c r="NJQ40" s="56"/>
      <c r="NJR40" s="56"/>
      <c r="NJS40" s="56"/>
      <c r="NJT40" s="56"/>
      <c r="NJU40" s="56"/>
      <c r="NJV40" s="56"/>
      <c r="NJW40" s="56"/>
      <c r="NJX40" s="56"/>
      <c r="NJY40" s="56"/>
      <c r="NJZ40" s="56"/>
      <c r="NKA40" s="56"/>
      <c r="NKB40" s="56"/>
      <c r="NKC40" s="56"/>
      <c r="NKD40" s="56"/>
      <c r="NKE40" s="56"/>
      <c r="NKF40" s="56"/>
      <c r="NKG40" s="56"/>
      <c r="NKH40" s="56"/>
      <c r="NKI40" s="56"/>
      <c r="NKJ40" s="56"/>
      <c r="NKK40" s="56"/>
      <c r="NKL40" s="56"/>
      <c r="NKM40" s="56"/>
      <c r="NKN40" s="56"/>
      <c r="NKO40" s="56"/>
      <c r="NKP40" s="56"/>
      <c r="NKQ40" s="56"/>
      <c r="NKR40" s="56"/>
      <c r="NKS40" s="56"/>
      <c r="NKT40" s="56"/>
      <c r="NKU40" s="56"/>
      <c r="NKV40" s="56"/>
      <c r="NKW40" s="56"/>
      <c r="NKX40" s="56"/>
      <c r="NKY40" s="56"/>
      <c r="NKZ40" s="56"/>
      <c r="NLA40" s="56"/>
      <c r="NLB40" s="56"/>
      <c r="NLC40" s="56"/>
      <c r="NLD40" s="56"/>
      <c r="NLE40" s="56"/>
      <c r="NLF40" s="56"/>
      <c r="NLG40" s="56"/>
      <c r="NLH40" s="56"/>
      <c r="NLI40" s="56"/>
      <c r="NLJ40" s="56"/>
      <c r="NLK40" s="56"/>
      <c r="NLL40" s="56"/>
      <c r="NLM40" s="56"/>
      <c r="NLN40" s="56"/>
      <c r="NLO40" s="56"/>
      <c r="NLP40" s="56"/>
      <c r="NLQ40" s="56"/>
      <c r="NLR40" s="56"/>
      <c r="NLS40" s="56"/>
      <c r="NLT40" s="56"/>
      <c r="NLU40" s="56"/>
      <c r="NLV40" s="56"/>
      <c r="NLW40" s="56"/>
      <c r="NLX40" s="56"/>
      <c r="NLY40" s="56"/>
      <c r="NLZ40" s="56"/>
      <c r="NMA40" s="56"/>
      <c r="NMB40" s="56"/>
      <c r="NMC40" s="56"/>
      <c r="NMD40" s="56"/>
      <c r="NME40" s="56"/>
      <c r="NMF40" s="56"/>
      <c r="NMG40" s="56"/>
      <c r="NMH40" s="56"/>
      <c r="NMI40" s="56"/>
      <c r="NMJ40" s="56"/>
      <c r="NMK40" s="56"/>
      <c r="NML40" s="56"/>
      <c r="NMM40" s="56"/>
      <c r="NMN40" s="56"/>
      <c r="NMO40" s="56"/>
      <c r="NMP40" s="56"/>
      <c r="NMQ40" s="56"/>
      <c r="NMR40" s="56"/>
      <c r="NMS40" s="56"/>
      <c r="NMT40" s="56"/>
      <c r="NMU40" s="56"/>
      <c r="NMV40" s="56"/>
      <c r="NMW40" s="56"/>
      <c r="NMX40" s="56"/>
      <c r="NMY40" s="56"/>
      <c r="NMZ40" s="56"/>
      <c r="NNA40" s="56"/>
      <c r="NNB40" s="56"/>
      <c r="NNC40" s="56"/>
      <c r="NND40" s="56"/>
      <c r="NNE40" s="56"/>
      <c r="NNF40" s="56"/>
      <c r="NNG40" s="56"/>
      <c r="NNH40" s="56"/>
      <c r="NNI40" s="56"/>
      <c r="NNJ40" s="56"/>
      <c r="NNK40" s="56"/>
      <c r="NNL40" s="56"/>
      <c r="NNM40" s="56"/>
      <c r="NNN40" s="56"/>
      <c r="NNO40" s="56"/>
      <c r="NNP40" s="56"/>
      <c r="NNQ40" s="56"/>
      <c r="NNR40" s="56"/>
      <c r="NNS40" s="56"/>
      <c r="NNT40" s="56"/>
      <c r="NNU40" s="56"/>
      <c r="NNV40" s="56"/>
      <c r="NNW40" s="56"/>
      <c r="NNX40" s="56"/>
      <c r="NNY40" s="56"/>
      <c r="NNZ40" s="56"/>
      <c r="NOA40" s="56"/>
      <c r="NOB40" s="56"/>
      <c r="NOC40" s="56"/>
      <c r="NOD40" s="56"/>
      <c r="NOE40" s="56"/>
      <c r="NOF40" s="56"/>
      <c r="NOG40" s="56"/>
      <c r="NOH40" s="56"/>
      <c r="NOI40" s="56"/>
      <c r="NOJ40" s="56"/>
      <c r="NOK40" s="56"/>
      <c r="NOL40" s="56"/>
      <c r="NOM40" s="56"/>
      <c r="NON40" s="56"/>
      <c r="NOO40" s="56"/>
      <c r="NOP40" s="56"/>
      <c r="NOQ40" s="56"/>
      <c r="NOR40" s="56"/>
      <c r="NOS40" s="56"/>
      <c r="NOT40" s="56"/>
      <c r="NOU40" s="56"/>
      <c r="NOV40" s="56"/>
      <c r="NOW40" s="56"/>
      <c r="NOX40" s="56"/>
      <c r="NOY40" s="56"/>
      <c r="NOZ40" s="56"/>
      <c r="NPA40" s="56"/>
      <c r="NPB40" s="56"/>
      <c r="NPC40" s="56"/>
      <c r="NPD40" s="56"/>
      <c r="NPE40" s="56"/>
      <c r="NPF40" s="56"/>
      <c r="NPG40" s="56"/>
      <c r="NPH40" s="56"/>
      <c r="NPI40" s="56"/>
      <c r="NPJ40" s="56"/>
      <c r="NPK40" s="56"/>
      <c r="NPL40" s="56"/>
      <c r="NPM40" s="56"/>
      <c r="NPN40" s="56"/>
      <c r="NPO40" s="56"/>
      <c r="NPP40" s="56"/>
      <c r="NPQ40" s="56"/>
      <c r="NPR40" s="56"/>
      <c r="NPS40" s="56"/>
      <c r="NPT40" s="56"/>
      <c r="NPU40" s="56"/>
      <c r="NPV40" s="56"/>
      <c r="NPW40" s="56"/>
      <c r="NPX40" s="56"/>
      <c r="NPY40" s="56"/>
      <c r="NPZ40" s="56"/>
      <c r="NQA40" s="56"/>
      <c r="NQB40" s="56"/>
      <c r="NQC40" s="56"/>
      <c r="NQD40" s="56"/>
      <c r="NQE40" s="56"/>
      <c r="NQF40" s="56"/>
      <c r="NQG40" s="56"/>
      <c r="NQH40" s="56"/>
      <c r="NQI40" s="56"/>
      <c r="NQJ40" s="56"/>
      <c r="NQK40" s="56"/>
      <c r="NQL40" s="56"/>
      <c r="NQM40" s="56"/>
      <c r="NQN40" s="56"/>
      <c r="NQO40" s="56"/>
      <c r="NQP40" s="56"/>
      <c r="NQQ40" s="56"/>
      <c r="NQR40" s="56"/>
      <c r="NQS40" s="56"/>
      <c r="NQT40" s="56"/>
      <c r="NQU40" s="56"/>
      <c r="NQV40" s="56"/>
      <c r="NQW40" s="56"/>
      <c r="NQX40" s="56"/>
      <c r="NQY40" s="56"/>
      <c r="NQZ40" s="56"/>
      <c r="NRA40" s="56"/>
      <c r="NRB40" s="56"/>
      <c r="NRC40" s="56"/>
      <c r="NRD40" s="56"/>
      <c r="NRE40" s="56"/>
      <c r="NRF40" s="56"/>
      <c r="NRG40" s="56"/>
      <c r="NRH40" s="56"/>
      <c r="NRI40" s="56"/>
      <c r="NRJ40" s="56"/>
      <c r="NRK40" s="56"/>
      <c r="NRL40" s="56"/>
      <c r="NRM40" s="56"/>
      <c r="NRN40" s="56"/>
      <c r="NRO40" s="56"/>
      <c r="NRP40" s="56"/>
      <c r="NRQ40" s="56"/>
      <c r="NRR40" s="56"/>
      <c r="NRS40" s="56"/>
      <c r="NRT40" s="56"/>
      <c r="NRU40" s="56"/>
      <c r="NRV40" s="56"/>
      <c r="NRW40" s="56"/>
      <c r="NRX40" s="56"/>
      <c r="NRY40" s="56"/>
      <c r="NRZ40" s="56"/>
      <c r="NSA40" s="56"/>
      <c r="NSB40" s="56"/>
      <c r="NSC40" s="56"/>
      <c r="NSD40" s="56"/>
      <c r="NSE40" s="56"/>
      <c r="NSF40" s="56"/>
      <c r="NSG40" s="56"/>
      <c r="NSH40" s="56"/>
      <c r="NSI40" s="56"/>
      <c r="NSJ40" s="56"/>
      <c r="NSK40" s="56"/>
      <c r="NSL40" s="56"/>
      <c r="NSM40" s="56"/>
      <c r="NSN40" s="56"/>
      <c r="NSO40" s="56"/>
      <c r="NSP40" s="56"/>
      <c r="NSQ40" s="56"/>
      <c r="NSR40" s="56"/>
      <c r="NSS40" s="56"/>
      <c r="NST40" s="56"/>
      <c r="NSU40" s="56"/>
      <c r="NSV40" s="56"/>
      <c r="NSW40" s="56"/>
      <c r="NSX40" s="56"/>
      <c r="NSY40" s="56"/>
      <c r="NSZ40" s="56"/>
      <c r="NTA40" s="56"/>
      <c r="NTB40" s="56"/>
      <c r="NTC40" s="56"/>
      <c r="NTD40" s="56"/>
      <c r="NTE40" s="56"/>
      <c r="NTF40" s="56"/>
      <c r="NTG40" s="56"/>
      <c r="NTH40" s="56"/>
      <c r="NTI40" s="56"/>
      <c r="NTJ40" s="56"/>
      <c r="NTK40" s="56"/>
      <c r="NTL40" s="56"/>
      <c r="NTM40" s="56"/>
      <c r="NTN40" s="56"/>
      <c r="NTO40" s="56"/>
      <c r="NTP40" s="56"/>
      <c r="NTQ40" s="56"/>
      <c r="NTR40" s="56"/>
      <c r="NTS40" s="56"/>
      <c r="NTT40" s="56"/>
      <c r="NTU40" s="56"/>
      <c r="NTV40" s="56"/>
      <c r="NTW40" s="56"/>
      <c r="NTX40" s="56"/>
      <c r="NTY40" s="56"/>
      <c r="NTZ40" s="56"/>
      <c r="NUA40" s="56"/>
      <c r="NUB40" s="56"/>
      <c r="NUC40" s="56"/>
      <c r="NUD40" s="56"/>
      <c r="NUE40" s="56"/>
      <c r="NUF40" s="56"/>
      <c r="NUG40" s="56"/>
      <c r="NUH40" s="56"/>
      <c r="NUI40" s="56"/>
      <c r="NUJ40" s="56"/>
      <c r="NUK40" s="56"/>
      <c r="NUL40" s="56"/>
      <c r="NUM40" s="56"/>
      <c r="NUN40" s="56"/>
      <c r="NUO40" s="56"/>
      <c r="NUP40" s="56"/>
      <c r="NUQ40" s="56"/>
      <c r="NUR40" s="56"/>
      <c r="NUS40" s="56"/>
      <c r="NUT40" s="56"/>
      <c r="NUU40" s="56"/>
      <c r="NUV40" s="56"/>
      <c r="NUW40" s="56"/>
      <c r="NUX40" s="56"/>
      <c r="NUY40" s="56"/>
      <c r="NUZ40" s="56"/>
      <c r="NVA40" s="56"/>
      <c r="NVB40" s="56"/>
      <c r="NVC40" s="56"/>
      <c r="NVD40" s="56"/>
      <c r="NVE40" s="56"/>
      <c r="NVF40" s="56"/>
      <c r="NVG40" s="56"/>
      <c r="NVH40" s="56"/>
      <c r="NVI40" s="56"/>
      <c r="NVJ40" s="56"/>
      <c r="NVK40" s="56"/>
      <c r="NVL40" s="56"/>
      <c r="NVM40" s="56"/>
      <c r="NVN40" s="56"/>
      <c r="NVO40" s="56"/>
      <c r="NVP40" s="56"/>
      <c r="NVQ40" s="56"/>
      <c r="NVR40" s="56"/>
      <c r="NVS40" s="56"/>
      <c r="NVT40" s="56"/>
      <c r="NVU40" s="56"/>
      <c r="NVV40" s="56"/>
      <c r="NVW40" s="56"/>
      <c r="NVX40" s="56"/>
      <c r="NVY40" s="56"/>
      <c r="NVZ40" s="56"/>
      <c r="NWA40" s="56"/>
      <c r="NWB40" s="56"/>
      <c r="NWC40" s="56"/>
      <c r="NWD40" s="56"/>
      <c r="NWE40" s="56"/>
      <c r="NWF40" s="56"/>
      <c r="NWG40" s="56"/>
      <c r="NWH40" s="56"/>
      <c r="NWI40" s="56"/>
      <c r="NWJ40" s="56"/>
      <c r="NWK40" s="56"/>
      <c r="NWL40" s="56"/>
      <c r="NWM40" s="56"/>
      <c r="NWN40" s="56"/>
      <c r="NWO40" s="56"/>
      <c r="NWP40" s="56"/>
      <c r="NWQ40" s="56"/>
      <c r="NWR40" s="56"/>
      <c r="NWS40" s="56"/>
      <c r="NWT40" s="56"/>
      <c r="NWU40" s="56"/>
      <c r="NWV40" s="56"/>
      <c r="NWW40" s="56"/>
      <c r="NWX40" s="56"/>
      <c r="NWY40" s="56"/>
      <c r="NWZ40" s="56"/>
      <c r="NXA40" s="56"/>
      <c r="NXB40" s="56"/>
      <c r="NXC40" s="56"/>
      <c r="NXD40" s="56"/>
      <c r="NXE40" s="56"/>
      <c r="NXF40" s="56"/>
      <c r="NXG40" s="56"/>
      <c r="NXH40" s="56"/>
      <c r="NXI40" s="56"/>
      <c r="NXJ40" s="56"/>
      <c r="NXK40" s="56"/>
      <c r="NXL40" s="56"/>
      <c r="NXM40" s="56"/>
      <c r="NXN40" s="56"/>
      <c r="NXO40" s="56"/>
      <c r="NXP40" s="56"/>
      <c r="NXQ40" s="56"/>
      <c r="NXR40" s="56"/>
      <c r="NXS40" s="56"/>
      <c r="NXT40" s="56"/>
      <c r="NXU40" s="56"/>
      <c r="NXV40" s="56"/>
      <c r="NXW40" s="56"/>
      <c r="NXX40" s="56"/>
      <c r="NXY40" s="56"/>
      <c r="NXZ40" s="56"/>
      <c r="NYA40" s="56"/>
      <c r="NYB40" s="56"/>
      <c r="NYC40" s="56"/>
      <c r="NYD40" s="56"/>
      <c r="NYE40" s="56"/>
      <c r="NYF40" s="56"/>
      <c r="NYG40" s="56"/>
      <c r="NYH40" s="56"/>
      <c r="NYI40" s="56"/>
      <c r="NYJ40" s="56"/>
      <c r="NYK40" s="56"/>
      <c r="NYL40" s="56"/>
      <c r="NYM40" s="56"/>
      <c r="NYN40" s="56"/>
      <c r="NYO40" s="56"/>
      <c r="NYP40" s="56"/>
      <c r="NYQ40" s="56"/>
      <c r="NYR40" s="56"/>
      <c r="NYS40" s="56"/>
      <c r="NYT40" s="56"/>
      <c r="NYU40" s="56"/>
      <c r="NYV40" s="56"/>
      <c r="NYW40" s="56"/>
      <c r="NYX40" s="56"/>
      <c r="NYY40" s="56"/>
      <c r="NYZ40" s="56"/>
      <c r="NZA40" s="56"/>
      <c r="NZB40" s="56"/>
      <c r="NZC40" s="56"/>
      <c r="NZD40" s="56"/>
      <c r="NZE40" s="56"/>
      <c r="NZF40" s="56"/>
      <c r="NZG40" s="56"/>
      <c r="NZH40" s="56"/>
      <c r="NZI40" s="56"/>
      <c r="NZJ40" s="56"/>
      <c r="NZK40" s="56"/>
      <c r="NZL40" s="56"/>
      <c r="NZM40" s="56"/>
      <c r="NZN40" s="56"/>
      <c r="NZO40" s="56"/>
      <c r="NZP40" s="56"/>
      <c r="NZQ40" s="56"/>
      <c r="NZR40" s="56"/>
      <c r="NZS40" s="56"/>
      <c r="NZT40" s="56"/>
      <c r="NZU40" s="56"/>
      <c r="NZV40" s="56"/>
      <c r="NZW40" s="56"/>
      <c r="NZX40" s="56"/>
      <c r="NZY40" s="56"/>
      <c r="NZZ40" s="56"/>
      <c r="OAA40" s="56"/>
      <c r="OAB40" s="56"/>
      <c r="OAC40" s="56"/>
      <c r="OAD40" s="56"/>
      <c r="OAE40" s="56"/>
      <c r="OAF40" s="56"/>
      <c r="OAG40" s="56"/>
      <c r="OAH40" s="56"/>
      <c r="OAI40" s="56"/>
      <c r="OAJ40" s="56"/>
      <c r="OAK40" s="56"/>
      <c r="OAL40" s="56"/>
      <c r="OAM40" s="56"/>
      <c r="OAN40" s="56"/>
      <c r="OAO40" s="56"/>
      <c r="OAP40" s="56"/>
      <c r="OAQ40" s="56"/>
      <c r="OAR40" s="56"/>
      <c r="OAS40" s="56"/>
      <c r="OAT40" s="56"/>
      <c r="OAU40" s="56"/>
      <c r="OAV40" s="56"/>
      <c r="OAW40" s="56"/>
      <c r="OAX40" s="56"/>
      <c r="OAY40" s="56"/>
      <c r="OAZ40" s="56"/>
      <c r="OBA40" s="56"/>
      <c r="OBB40" s="56"/>
      <c r="OBC40" s="56"/>
      <c r="OBD40" s="56"/>
      <c r="OBE40" s="56"/>
      <c r="OBF40" s="56"/>
      <c r="OBG40" s="56"/>
      <c r="OBH40" s="56"/>
      <c r="OBI40" s="56"/>
      <c r="OBJ40" s="56"/>
      <c r="OBK40" s="56"/>
      <c r="OBL40" s="56"/>
      <c r="OBM40" s="56"/>
      <c r="OBN40" s="56"/>
      <c r="OBO40" s="56"/>
      <c r="OBP40" s="56"/>
      <c r="OBQ40" s="56"/>
      <c r="OBR40" s="56"/>
      <c r="OBS40" s="56"/>
      <c r="OBT40" s="56"/>
      <c r="OBU40" s="56"/>
      <c r="OBV40" s="56"/>
      <c r="OBW40" s="56"/>
      <c r="OBX40" s="56"/>
      <c r="OBY40" s="56"/>
      <c r="OBZ40" s="56"/>
      <c r="OCA40" s="56"/>
      <c r="OCB40" s="56"/>
      <c r="OCC40" s="56"/>
      <c r="OCD40" s="56"/>
      <c r="OCE40" s="56"/>
      <c r="OCF40" s="56"/>
      <c r="OCG40" s="56"/>
      <c r="OCH40" s="56"/>
      <c r="OCI40" s="56"/>
      <c r="OCJ40" s="56"/>
      <c r="OCK40" s="56"/>
      <c r="OCL40" s="56"/>
      <c r="OCM40" s="56"/>
      <c r="OCN40" s="56"/>
      <c r="OCO40" s="56"/>
      <c r="OCP40" s="56"/>
      <c r="OCQ40" s="56"/>
      <c r="OCR40" s="56"/>
      <c r="OCS40" s="56"/>
      <c r="OCT40" s="56"/>
      <c r="OCU40" s="56"/>
      <c r="OCV40" s="56"/>
      <c r="OCW40" s="56"/>
      <c r="OCX40" s="56"/>
      <c r="OCY40" s="56"/>
      <c r="OCZ40" s="56"/>
      <c r="ODA40" s="56"/>
      <c r="ODB40" s="56"/>
      <c r="ODC40" s="56"/>
      <c r="ODD40" s="56"/>
      <c r="ODE40" s="56"/>
      <c r="ODF40" s="56"/>
      <c r="ODG40" s="56"/>
      <c r="ODH40" s="56"/>
      <c r="ODI40" s="56"/>
      <c r="ODJ40" s="56"/>
      <c r="ODK40" s="56"/>
      <c r="ODL40" s="56"/>
      <c r="ODM40" s="56"/>
      <c r="ODN40" s="56"/>
      <c r="ODO40" s="56"/>
      <c r="ODP40" s="56"/>
      <c r="ODQ40" s="56"/>
      <c r="ODR40" s="56"/>
      <c r="ODS40" s="56"/>
      <c r="ODT40" s="56"/>
      <c r="ODU40" s="56"/>
      <c r="ODV40" s="56"/>
      <c r="ODW40" s="56"/>
      <c r="ODX40" s="56"/>
      <c r="ODY40" s="56"/>
      <c r="ODZ40" s="56"/>
      <c r="OEA40" s="56"/>
      <c r="OEB40" s="56"/>
      <c r="OEC40" s="56"/>
      <c r="OED40" s="56"/>
      <c r="OEE40" s="56"/>
      <c r="OEF40" s="56"/>
      <c r="OEG40" s="56"/>
      <c r="OEH40" s="56"/>
      <c r="OEI40" s="56"/>
      <c r="OEJ40" s="56"/>
      <c r="OEK40" s="56"/>
      <c r="OEL40" s="56"/>
      <c r="OEM40" s="56"/>
      <c r="OEN40" s="56"/>
      <c r="OEO40" s="56"/>
      <c r="OEP40" s="56"/>
      <c r="OEQ40" s="56"/>
      <c r="OER40" s="56"/>
      <c r="OES40" s="56"/>
      <c r="OET40" s="56"/>
      <c r="OEU40" s="56"/>
      <c r="OEV40" s="56"/>
      <c r="OEW40" s="56"/>
      <c r="OEX40" s="56"/>
      <c r="OEY40" s="56"/>
      <c r="OEZ40" s="56"/>
      <c r="OFA40" s="56"/>
      <c r="OFB40" s="56"/>
      <c r="OFC40" s="56"/>
      <c r="OFD40" s="56"/>
      <c r="OFE40" s="56"/>
      <c r="OFF40" s="56"/>
      <c r="OFG40" s="56"/>
      <c r="OFH40" s="56"/>
      <c r="OFI40" s="56"/>
      <c r="OFJ40" s="56"/>
      <c r="OFK40" s="56"/>
      <c r="OFL40" s="56"/>
      <c r="OFM40" s="56"/>
      <c r="OFN40" s="56"/>
      <c r="OFO40" s="56"/>
      <c r="OFP40" s="56"/>
      <c r="OFQ40" s="56"/>
      <c r="OFR40" s="56"/>
      <c r="OFS40" s="56"/>
      <c r="OFT40" s="56"/>
      <c r="OFU40" s="56"/>
      <c r="OFV40" s="56"/>
      <c r="OFW40" s="56"/>
      <c r="OFX40" s="56"/>
      <c r="OFY40" s="56"/>
      <c r="OFZ40" s="56"/>
      <c r="OGA40" s="56"/>
      <c r="OGB40" s="56"/>
      <c r="OGC40" s="56"/>
      <c r="OGD40" s="56"/>
      <c r="OGE40" s="56"/>
      <c r="OGF40" s="56"/>
      <c r="OGG40" s="56"/>
      <c r="OGH40" s="56"/>
      <c r="OGI40" s="56"/>
      <c r="OGJ40" s="56"/>
      <c r="OGK40" s="56"/>
      <c r="OGL40" s="56"/>
      <c r="OGM40" s="56"/>
      <c r="OGN40" s="56"/>
      <c r="OGO40" s="56"/>
      <c r="OGP40" s="56"/>
      <c r="OGQ40" s="56"/>
      <c r="OGR40" s="56"/>
      <c r="OGS40" s="56"/>
      <c r="OGT40" s="56"/>
      <c r="OGU40" s="56"/>
      <c r="OGV40" s="56"/>
      <c r="OGW40" s="56"/>
      <c r="OGX40" s="56"/>
      <c r="OGY40" s="56"/>
      <c r="OGZ40" s="56"/>
      <c r="OHA40" s="56"/>
      <c r="OHB40" s="56"/>
      <c r="OHC40" s="56"/>
      <c r="OHD40" s="56"/>
      <c r="OHE40" s="56"/>
      <c r="OHF40" s="56"/>
      <c r="OHG40" s="56"/>
      <c r="OHH40" s="56"/>
      <c r="OHI40" s="56"/>
      <c r="OHJ40" s="56"/>
      <c r="OHK40" s="56"/>
      <c r="OHL40" s="56"/>
      <c r="OHM40" s="56"/>
      <c r="OHN40" s="56"/>
      <c r="OHO40" s="56"/>
      <c r="OHP40" s="56"/>
      <c r="OHQ40" s="56"/>
      <c r="OHR40" s="56"/>
      <c r="OHS40" s="56"/>
      <c r="OHT40" s="56"/>
      <c r="OHU40" s="56"/>
      <c r="OHV40" s="56"/>
      <c r="OHW40" s="56"/>
      <c r="OHX40" s="56"/>
      <c r="OHY40" s="56"/>
      <c r="OHZ40" s="56"/>
      <c r="OIA40" s="56"/>
      <c r="OIB40" s="56"/>
      <c r="OIC40" s="56"/>
      <c r="OID40" s="56"/>
      <c r="OIE40" s="56"/>
      <c r="OIF40" s="56"/>
      <c r="OIG40" s="56"/>
      <c r="OIH40" s="56"/>
      <c r="OII40" s="56"/>
      <c r="OIJ40" s="56"/>
      <c r="OIK40" s="56"/>
      <c r="OIL40" s="56"/>
      <c r="OIM40" s="56"/>
      <c r="OIN40" s="56"/>
      <c r="OIO40" s="56"/>
      <c r="OIP40" s="56"/>
      <c r="OIQ40" s="56"/>
      <c r="OIR40" s="56"/>
      <c r="OIS40" s="56"/>
      <c r="OIT40" s="56"/>
      <c r="OIU40" s="56"/>
      <c r="OIV40" s="56"/>
      <c r="OIW40" s="56"/>
      <c r="OIX40" s="56"/>
      <c r="OIY40" s="56"/>
      <c r="OIZ40" s="56"/>
      <c r="OJA40" s="56"/>
      <c r="OJB40" s="56"/>
      <c r="OJC40" s="56"/>
      <c r="OJD40" s="56"/>
      <c r="OJE40" s="56"/>
      <c r="OJF40" s="56"/>
      <c r="OJG40" s="56"/>
      <c r="OJH40" s="56"/>
      <c r="OJI40" s="56"/>
      <c r="OJJ40" s="56"/>
      <c r="OJK40" s="56"/>
      <c r="OJL40" s="56"/>
      <c r="OJM40" s="56"/>
      <c r="OJN40" s="56"/>
      <c r="OJO40" s="56"/>
      <c r="OJP40" s="56"/>
      <c r="OJQ40" s="56"/>
      <c r="OJR40" s="56"/>
      <c r="OJS40" s="56"/>
      <c r="OJT40" s="56"/>
      <c r="OJU40" s="56"/>
      <c r="OJV40" s="56"/>
      <c r="OJW40" s="56"/>
      <c r="OJX40" s="56"/>
      <c r="OJY40" s="56"/>
      <c r="OJZ40" s="56"/>
      <c r="OKA40" s="56"/>
      <c r="OKB40" s="56"/>
      <c r="OKC40" s="56"/>
      <c r="OKD40" s="56"/>
      <c r="OKE40" s="56"/>
      <c r="OKF40" s="56"/>
      <c r="OKG40" s="56"/>
      <c r="OKH40" s="56"/>
      <c r="OKI40" s="56"/>
      <c r="OKJ40" s="56"/>
      <c r="OKK40" s="56"/>
      <c r="OKL40" s="56"/>
      <c r="OKM40" s="56"/>
      <c r="OKN40" s="56"/>
      <c r="OKO40" s="56"/>
      <c r="OKP40" s="56"/>
      <c r="OKQ40" s="56"/>
      <c r="OKR40" s="56"/>
      <c r="OKS40" s="56"/>
      <c r="OKT40" s="56"/>
      <c r="OKU40" s="56"/>
      <c r="OKV40" s="56"/>
      <c r="OKW40" s="56"/>
      <c r="OKX40" s="56"/>
      <c r="OKY40" s="56"/>
      <c r="OKZ40" s="56"/>
      <c r="OLA40" s="56"/>
      <c r="OLB40" s="56"/>
      <c r="OLC40" s="56"/>
      <c r="OLD40" s="56"/>
      <c r="OLE40" s="56"/>
      <c r="OLF40" s="56"/>
      <c r="OLG40" s="56"/>
      <c r="OLH40" s="56"/>
      <c r="OLI40" s="56"/>
      <c r="OLJ40" s="56"/>
      <c r="OLK40" s="56"/>
      <c r="OLL40" s="56"/>
      <c r="OLM40" s="56"/>
      <c r="OLN40" s="56"/>
      <c r="OLO40" s="56"/>
      <c r="OLP40" s="56"/>
      <c r="OLQ40" s="56"/>
      <c r="OLR40" s="56"/>
      <c r="OLS40" s="56"/>
      <c r="OLT40" s="56"/>
      <c r="OLU40" s="56"/>
      <c r="OLV40" s="56"/>
      <c r="OLW40" s="56"/>
      <c r="OLX40" s="56"/>
      <c r="OLY40" s="56"/>
      <c r="OLZ40" s="56"/>
      <c r="OMA40" s="56"/>
      <c r="OMB40" s="56"/>
      <c r="OMC40" s="56"/>
      <c r="OMD40" s="56"/>
      <c r="OME40" s="56"/>
      <c r="OMF40" s="56"/>
      <c r="OMG40" s="56"/>
      <c r="OMH40" s="56"/>
      <c r="OMI40" s="56"/>
      <c r="OMJ40" s="56"/>
      <c r="OMK40" s="56"/>
      <c r="OML40" s="56"/>
      <c r="OMM40" s="56"/>
      <c r="OMN40" s="56"/>
      <c r="OMO40" s="56"/>
      <c r="OMP40" s="56"/>
      <c r="OMQ40" s="56"/>
      <c r="OMR40" s="56"/>
      <c r="OMS40" s="56"/>
      <c r="OMT40" s="56"/>
      <c r="OMU40" s="56"/>
      <c r="OMV40" s="56"/>
      <c r="OMW40" s="56"/>
      <c r="OMX40" s="56"/>
      <c r="OMY40" s="56"/>
      <c r="OMZ40" s="56"/>
      <c r="ONA40" s="56"/>
      <c r="ONB40" s="56"/>
      <c r="ONC40" s="56"/>
      <c r="OND40" s="56"/>
      <c r="ONE40" s="56"/>
      <c r="ONF40" s="56"/>
      <c r="ONG40" s="56"/>
      <c r="ONH40" s="56"/>
      <c r="ONI40" s="56"/>
      <c r="ONJ40" s="56"/>
      <c r="ONK40" s="56"/>
      <c r="ONL40" s="56"/>
      <c r="ONM40" s="56"/>
      <c r="ONN40" s="56"/>
      <c r="ONO40" s="56"/>
      <c r="ONP40" s="56"/>
      <c r="ONQ40" s="56"/>
      <c r="ONR40" s="56"/>
      <c r="ONS40" s="56"/>
      <c r="ONT40" s="56"/>
      <c r="ONU40" s="56"/>
      <c r="ONV40" s="56"/>
      <c r="ONW40" s="56"/>
      <c r="ONX40" s="56"/>
      <c r="ONY40" s="56"/>
      <c r="ONZ40" s="56"/>
      <c r="OOA40" s="56"/>
      <c r="OOB40" s="56"/>
      <c r="OOC40" s="56"/>
      <c r="OOD40" s="56"/>
      <c r="OOE40" s="56"/>
      <c r="OOF40" s="56"/>
      <c r="OOG40" s="56"/>
      <c r="OOH40" s="56"/>
      <c r="OOI40" s="56"/>
      <c r="OOJ40" s="56"/>
      <c r="OOK40" s="56"/>
      <c r="OOL40" s="56"/>
      <c r="OOM40" s="56"/>
      <c r="OON40" s="56"/>
      <c r="OOO40" s="56"/>
      <c r="OOP40" s="56"/>
      <c r="OOQ40" s="56"/>
      <c r="OOR40" s="56"/>
      <c r="OOS40" s="56"/>
      <c r="OOT40" s="56"/>
      <c r="OOU40" s="56"/>
      <c r="OOV40" s="56"/>
      <c r="OOW40" s="56"/>
      <c r="OOX40" s="56"/>
      <c r="OOY40" s="56"/>
      <c r="OOZ40" s="56"/>
      <c r="OPA40" s="56"/>
      <c r="OPB40" s="56"/>
      <c r="OPC40" s="56"/>
      <c r="OPD40" s="56"/>
      <c r="OPE40" s="56"/>
      <c r="OPF40" s="56"/>
      <c r="OPG40" s="56"/>
      <c r="OPH40" s="56"/>
      <c r="OPI40" s="56"/>
      <c r="OPJ40" s="56"/>
      <c r="OPK40" s="56"/>
      <c r="OPL40" s="56"/>
      <c r="OPM40" s="56"/>
      <c r="OPN40" s="56"/>
      <c r="OPO40" s="56"/>
      <c r="OPP40" s="56"/>
      <c r="OPQ40" s="56"/>
      <c r="OPR40" s="56"/>
      <c r="OPS40" s="56"/>
      <c r="OPT40" s="56"/>
      <c r="OPU40" s="56"/>
      <c r="OPV40" s="56"/>
      <c r="OPW40" s="56"/>
      <c r="OPX40" s="56"/>
      <c r="OPY40" s="56"/>
      <c r="OPZ40" s="56"/>
      <c r="OQA40" s="56"/>
      <c r="OQB40" s="56"/>
      <c r="OQC40" s="56"/>
      <c r="OQD40" s="56"/>
      <c r="OQE40" s="56"/>
      <c r="OQF40" s="56"/>
      <c r="OQG40" s="56"/>
      <c r="OQH40" s="56"/>
      <c r="OQI40" s="56"/>
      <c r="OQJ40" s="56"/>
      <c r="OQK40" s="56"/>
      <c r="OQL40" s="56"/>
      <c r="OQM40" s="56"/>
      <c r="OQN40" s="56"/>
      <c r="OQO40" s="56"/>
      <c r="OQP40" s="56"/>
      <c r="OQQ40" s="56"/>
      <c r="OQR40" s="56"/>
      <c r="OQS40" s="56"/>
      <c r="OQT40" s="56"/>
      <c r="OQU40" s="56"/>
      <c r="OQV40" s="56"/>
      <c r="OQW40" s="56"/>
      <c r="OQX40" s="56"/>
      <c r="OQY40" s="56"/>
      <c r="OQZ40" s="56"/>
      <c r="ORA40" s="56"/>
      <c r="ORB40" s="56"/>
      <c r="ORC40" s="56"/>
      <c r="ORD40" s="56"/>
      <c r="ORE40" s="56"/>
      <c r="ORF40" s="56"/>
      <c r="ORG40" s="56"/>
      <c r="ORH40" s="56"/>
      <c r="ORI40" s="56"/>
      <c r="ORJ40" s="56"/>
      <c r="ORK40" s="56"/>
      <c r="ORL40" s="56"/>
      <c r="ORM40" s="56"/>
      <c r="ORN40" s="56"/>
      <c r="ORO40" s="56"/>
      <c r="ORP40" s="56"/>
      <c r="ORQ40" s="56"/>
      <c r="ORR40" s="56"/>
      <c r="ORS40" s="56"/>
      <c r="ORT40" s="56"/>
      <c r="ORU40" s="56"/>
      <c r="ORV40" s="56"/>
      <c r="ORW40" s="56"/>
      <c r="ORX40" s="56"/>
      <c r="ORY40" s="56"/>
      <c r="ORZ40" s="56"/>
      <c r="OSA40" s="56"/>
      <c r="OSB40" s="56"/>
      <c r="OSC40" s="56"/>
      <c r="OSD40" s="56"/>
      <c r="OSE40" s="56"/>
      <c r="OSF40" s="56"/>
      <c r="OSG40" s="56"/>
      <c r="OSH40" s="56"/>
      <c r="OSI40" s="56"/>
      <c r="OSJ40" s="56"/>
      <c r="OSK40" s="56"/>
      <c r="OSL40" s="56"/>
      <c r="OSM40" s="56"/>
      <c r="OSN40" s="56"/>
      <c r="OSO40" s="56"/>
      <c r="OSP40" s="56"/>
      <c r="OSQ40" s="56"/>
      <c r="OSR40" s="56"/>
      <c r="OSS40" s="56"/>
      <c r="OST40" s="56"/>
      <c r="OSU40" s="56"/>
      <c r="OSV40" s="56"/>
      <c r="OSW40" s="56"/>
      <c r="OSX40" s="56"/>
      <c r="OSY40" s="56"/>
      <c r="OSZ40" s="56"/>
      <c r="OTA40" s="56"/>
      <c r="OTB40" s="56"/>
      <c r="OTC40" s="56"/>
      <c r="OTD40" s="56"/>
      <c r="OTE40" s="56"/>
      <c r="OTF40" s="56"/>
      <c r="OTG40" s="56"/>
      <c r="OTH40" s="56"/>
      <c r="OTI40" s="56"/>
      <c r="OTJ40" s="56"/>
      <c r="OTK40" s="56"/>
      <c r="OTL40" s="56"/>
      <c r="OTM40" s="56"/>
      <c r="OTN40" s="56"/>
      <c r="OTO40" s="56"/>
      <c r="OTP40" s="56"/>
      <c r="OTQ40" s="56"/>
      <c r="OTR40" s="56"/>
      <c r="OTS40" s="56"/>
      <c r="OTT40" s="56"/>
      <c r="OTU40" s="56"/>
      <c r="OTV40" s="56"/>
      <c r="OTW40" s="56"/>
      <c r="OTX40" s="56"/>
      <c r="OTY40" s="56"/>
      <c r="OTZ40" s="56"/>
      <c r="OUA40" s="56"/>
      <c r="OUB40" s="56"/>
      <c r="OUC40" s="56"/>
      <c r="OUD40" s="56"/>
      <c r="OUE40" s="56"/>
      <c r="OUF40" s="56"/>
      <c r="OUG40" s="56"/>
      <c r="OUH40" s="56"/>
      <c r="OUI40" s="56"/>
      <c r="OUJ40" s="56"/>
      <c r="OUK40" s="56"/>
      <c r="OUL40" s="56"/>
      <c r="OUM40" s="56"/>
      <c r="OUN40" s="56"/>
      <c r="OUO40" s="56"/>
      <c r="OUP40" s="56"/>
      <c r="OUQ40" s="56"/>
      <c r="OUR40" s="56"/>
      <c r="OUS40" s="56"/>
      <c r="OUT40" s="56"/>
      <c r="OUU40" s="56"/>
      <c r="OUV40" s="56"/>
      <c r="OUW40" s="56"/>
      <c r="OUX40" s="56"/>
      <c r="OUY40" s="56"/>
      <c r="OUZ40" s="56"/>
      <c r="OVA40" s="56"/>
      <c r="OVB40" s="56"/>
      <c r="OVC40" s="56"/>
      <c r="OVD40" s="56"/>
      <c r="OVE40" s="56"/>
      <c r="OVF40" s="56"/>
      <c r="OVG40" s="56"/>
      <c r="OVH40" s="56"/>
      <c r="OVI40" s="56"/>
      <c r="OVJ40" s="56"/>
      <c r="OVK40" s="56"/>
      <c r="OVL40" s="56"/>
      <c r="OVM40" s="56"/>
      <c r="OVN40" s="56"/>
      <c r="OVO40" s="56"/>
      <c r="OVP40" s="56"/>
      <c r="OVQ40" s="56"/>
      <c r="OVR40" s="56"/>
      <c r="OVS40" s="56"/>
      <c r="OVT40" s="56"/>
      <c r="OVU40" s="56"/>
      <c r="OVV40" s="56"/>
      <c r="OVW40" s="56"/>
      <c r="OVX40" s="56"/>
      <c r="OVY40" s="56"/>
      <c r="OVZ40" s="56"/>
      <c r="OWA40" s="56"/>
      <c r="OWB40" s="56"/>
      <c r="OWC40" s="56"/>
      <c r="OWD40" s="56"/>
      <c r="OWE40" s="56"/>
      <c r="OWF40" s="56"/>
      <c r="OWG40" s="56"/>
      <c r="OWH40" s="56"/>
      <c r="OWI40" s="56"/>
      <c r="OWJ40" s="56"/>
      <c r="OWK40" s="56"/>
      <c r="OWL40" s="56"/>
      <c r="OWM40" s="56"/>
      <c r="OWN40" s="56"/>
      <c r="OWO40" s="56"/>
      <c r="OWP40" s="56"/>
      <c r="OWQ40" s="56"/>
      <c r="OWR40" s="56"/>
      <c r="OWS40" s="56"/>
      <c r="OWT40" s="56"/>
      <c r="OWU40" s="56"/>
      <c r="OWV40" s="56"/>
      <c r="OWW40" s="56"/>
      <c r="OWX40" s="56"/>
      <c r="OWY40" s="56"/>
      <c r="OWZ40" s="56"/>
      <c r="OXA40" s="56"/>
      <c r="OXB40" s="56"/>
      <c r="OXC40" s="56"/>
      <c r="OXD40" s="56"/>
      <c r="OXE40" s="56"/>
      <c r="OXF40" s="56"/>
      <c r="OXG40" s="56"/>
      <c r="OXH40" s="56"/>
      <c r="OXI40" s="56"/>
      <c r="OXJ40" s="56"/>
      <c r="OXK40" s="56"/>
      <c r="OXL40" s="56"/>
      <c r="OXM40" s="56"/>
      <c r="OXN40" s="56"/>
      <c r="OXO40" s="56"/>
      <c r="OXP40" s="56"/>
      <c r="OXQ40" s="56"/>
      <c r="OXR40" s="56"/>
      <c r="OXS40" s="56"/>
      <c r="OXT40" s="56"/>
      <c r="OXU40" s="56"/>
      <c r="OXV40" s="56"/>
      <c r="OXW40" s="56"/>
      <c r="OXX40" s="56"/>
      <c r="OXY40" s="56"/>
      <c r="OXZ40" s="56"/>
      <c r="OYA40" s="56"/>
      <c r="OYB40" s="56"/>
      <c r="OYC40" s="56"/>
      <c r="OYD40" s="56"/>
      <c r="OYE40" s="56"/>
      <c r="OYF40" s="56"/>
      <c r="OYG40" s="56"/>
      <c r="OYH40" s="56"/>
      <c r="OYI40" s="56"/>
      <c r="OYJ40" s="56"/>
      <c r="OYK40" s="56"/>
      <c r="OYL40" s="56"/>
      <c r="OYM40" s="56"/>
      <c r="OYN40" s="56"/>
      <c r="OYO40" s="56"/>
      <c r="OYP40" s="56"/>
      <c r="OYQ40" s="56"/>
      <c r="OYR40" s="56"/>
      <c r="OYS40" s="56"/>
      <c r="OYT40" s="56"/>
      <c r="OYU40" s="56"/>
      <c r="OYV40" s="56"/>
      <c r="OYW40" s="56"/>
      <c r="OYX40" s="56"/>
      <c r="OYY40" s="56"/>
      <c r="OYZ40" s="56"/>
      <c r="OZA40" s="56"/>
      <c r="OZB40" s="56"/>
      <c r="OZC40" s="56"/>
      <c r="OZD40" s="56"/>
      <c r="OZE40" s="56"/>
      <c r="OZF40" s="56"/>
      <c r="OZG40" s="56"/>
      <c r="OZH40" s="56"/>
      <c r="OZI40" s="56"/>
      <c r="OZJ40" s="56"/>
      <c r="OZK40" s="56"/>
      <c r="OZL40" s="56"/>
      <c r="OZM40" s="56"/>
      <c r="OZN40" s="56"/>
      <c r="OZO40" s="56"/>
      <c r="OZP40" s="56"/>
      <c r="OZQ40" s="56"/>
      <c r="OZR40" s="56"/>
      <c r="OZS40" s="56"/>
      <c r="OZT40" s="56"/>
      <c r="OZU40" s="56"/>
      <c r="OZV40" s="56"/>
      <c r="OZW40" s="56"/>
      <c r="OZX40" s="56"/>
      <c r="OZY40" s="56"/>
      <c r="OZZ40" s="56"/>
      <c r="PAA40" s="56"/>
      <c r="PAB40" s="56"/>
      <c r="PAC40" s="56"/>
      <c r="PAD40" s="56"/>
      <c r="PAE40" s="56"/>
      <c r="PAF40" s="56"/>
      <c r="PAG40" s="56"/>
      <c r="PAH40" s="56"/>
      <c r="PAI40" s="56"/>
      <c r="PAJ40" s="56"/>
      <c r="PAK40" s="56"/>
      <c r="PAL40" s="56"/>
      <c r="PAM40" s="56"/>
      <c r="PAN40" s="56"/>
      <c r="PAO40" s="56"/>
      <c r="PAP40" s="56"/>
      <c r="PAQ40" s="56"/>
      <c r="PAR40" s="56"/>
      <c r="PAS40" s="56"/>
      <c r="PAT40" s="56"/>
      <c r="PAU40" s="56"/>
      <c r="PAV40" s="56"/>
      <c r="PAW40" s="56"/>
      <c r="PAX40" s="56"/>
      <c r="PAY40" s="56"/>
      <c r="PAZ40" s="56"/>
      <c r="PBA40" s="56"/>
      <c r="PBB40" s="56"/>
      <c r="PBC40" s="56"/>
      <c r="PBD40" s="56"/>
      <c r="PBE40" s="56"/>
      <c r="PBF40" s="56"/>
      <c r="PBG40" s="56"/>
      <c r="PBH40" s="56"/>
      <c r="PBI40" s="56"/>
      <c r="PBJ40" s="56"/>
      <c r="PBK40" s="56"/>
      <c r="PBL40" s="56"/>
      <c r="PBM40" s="56"/>
      <c r="PBN40" s="56"/>
      <c r="PBO40" s="56"/>
      <c r="PBP40" s="56"/>
      <c r="PBQ40" s="56"/>
      <c r="PBR40" s="56"/>
      <c r="PBS40" s="56"/>
      <c r="PBT40" s="56"/>
      <c r="PBU40" s="56"/>
      <c r="PBV40" s="56"/>
      <c r="PBW40" s="56"/>
      <c r="PBX40" s="56"/>
      <c r="PBY40" s="56"/>
      <c r="PBZ40" s="56"/>
      <c r="PCA40" s="56"/>
      <c r="PCB40" s="56"/>
      <c r="PCC40" s="56"/>
      <c r="PCD40" s="56"/>
      <c r="PCE40" s="56"/>
      <c r="PCF40" s="56"/>
      <c r="PCG40" s="56"/>
      <c r="PCH40" s="56"/>
      <c r="PCI40" s="56"/>
      <c r="PCJ40" s="56"/>
      <c r="PCK40" s="56"/>
      <c r="PCL40" s="56"/>
      <c r="PCM40" s="56"/>
      <c r="PCN40" s="56"/>
      <c r="PCO40" s="56"/>
      <c r="PCP40" s="56"/>
      <c r="PCQ40" s="56"/>
      <c r="PCR40" s="56"/>
      <c r="PCS40" s="56"/>
      <c r="PCT40" s="56"/>
      <c r="PCU40" s="56"/>
      <c r="PCV40" s="56"/>
      <c r="PCW40" s="56"/>
      <c r="PCX40" s="56"/>
      <c r="PCY40" s="56"/>
      <c r="PCZ40" s="56"/>
      <c r="PDA40" s="56"/>
      <c r="PDB40" s="56"/>
      <c r="PDC40" s="56"/>
      <c r="PDD40" s="56"/>
      <c r="PDE40" s="56"/>
      <c r="PDF40" s="56"/>
      <c r="PDG40" s="56"/>
      <c r="PDH40" s="56"/>
      <c r="PDI40" s="56"/>
      <c r="PDJ40" s="56"/>
      <c r="PDK40" s="56"/>
      <c r="PDL40" s="56"/>
      <c r="PDM40" s="56"/>
      <c r="PDN40" s="56"/>
      <c r="PDO40" s="56"/>
      <c r="PDP40" s="56"/>
      <c r="PDQ40" s="56"/>
      <c r="PDR40" s="56"/>
      <c r="PDS40" s="56"/>
      <c r="PDT40" s="56"/>
      <c r="PDU40" s="56"/>
      <c r="PDV40" s="56"/>
      <c r="PDW40" s="56"/>
      <c r="PDX40" s="56"/>
      <c r="PDY40" s="56"/>
      <c r="PDZ40" s="56"/>
      <c r="PEA40" s="56"/>
      <c r="PEB40" s="56"/>
      <c r="PEC40" s="56"/>
      <c r="PED40" s="56"/>
      <c r="PEE40" s="56"/>
      <c r="PEF40" s="56"/>
      <c r="PEG40" s="56"/>
      <c r="PEH40" s="56"/>
      <c r="PEI40" s="56"/>
      <c r="PEJ40" s="56"/>
      <c r="PEK40" s="56"/>
      <c r="PEL40" s="56"/>
      <c r="PEM40" s="56"/>
      <c r="PEN40" s="56"/>
      <c r="PEO40" s="56"/>
      <c r="PEP40" s="56"/>
      <c r="PEQ40" s="56"/>
      <c r="PER40" s="56"/>
      <c r="PES40" s="56"/>
      <c r="PET40" s="56"/>
      <c r="PEU40" s="56"/>
      <c r="PEV40" s="56"/>
      <c r="PEW40" s="56"/>
      <c r="PEX40" s="56"/>
      <c r="PEY40" s="56"/>
      <c r="PEZ40" s="56"/>
      <c r="PFA40" s="56"/>
      <c r="PFB40" s="56"/>
      <c r="PFC40" s="56"/>
      <c r="PFD40" s="56"/>
      <c r="PFE40" s="56"/>
      <c r="PFF40" s="56"/>
      <c r="PFG40" s="56"/>
      <c r="PFH40" s="56"/>
      <c r="PFI40" s="56"/>
      <c r="PFJ40" s="56"/>
      <c r="PFK40" s="56"/>
      <c r="PFL40" s="56"/>
      <c r="PFM40" s="56"/>
      <c r="PFN40" s="56"/>
      <c r="PFO40" s="56"/>
      <c r="PFP40" s="56"/>
      <c r="PFQ40" s="56"/>
      <c r="PFR40" s="56"/>
      <c r="PFS40" s="56"/>
      <c r="PFT40" s="56"/>
      <c r="PFU40" s="56"/>
      <c r="PFV40" s="56"/>
      <c r="PFW40" s="56"/>
      <c r="PFX40" s="56"/>
      <c r="PFY40" s="56"/>
      <c r="PFZ40" s="56"/>
      <c r="PGA40" s="56"/>
      <c r="PGB40" s="56"/>
      <c r="PGC40" s="56"/>
      <c r="PGD40" s="56"/>
      <c r="PGE40" s="56"/>
      <c r="PGF40" s="56"/>
      <c r="PGG40" s="56"/>
      <c r="PGH40" s="56"/>
      <c r="PGI40" s="56"/>
      <c r="PGJ40" s="56"/>
      <c r="PGK40" s="56"/>
      <c r="PGL40" s="56"/>
      <c r="PGM40" s="56"/>
      <c r="PGN40" s="56"/>
      <c r="PGO40" s="56"/>
      <c r="PGP40" s="56"/>
      <c r="PGQ40" s="56"/>
      <c r="PGR40" s="56"/>
      <c r="PGS40" s="56"/>
      <c r="PGT40" s="56"/>
      <c r="PGU40" s="56"/>
      <c r="PGV40" s="56"/>
      <c r="PGW40" s="56"/>
      <c r="PGX40" s="56"/>
      <c r="PGY40" s="56"/>
      <c r="PGZ40" s="56"/>
      <c r="PHA40" s="56"/>
      <c r="PHB40" s="56"/>
      <c r="PHC40" s="56"/>
      <c r="PHD40" s="56"/>
      <c r="PHE40" s="56"/>
      <c r="PHF40" s="56"/>
      <c r="PHG40" s="56"/>
      <c r="PHH40" s="56"/>
      <c r="PHI40" s="56"/>
      <c r="PHJ40" s="56"/>
      <c r="PHK40" s="56"/>
      <c r="PHL40" s="56"/>
      <c r="PHM40" s="56"/>
      <c r="PHN40" s="56"/>
      <c r="PHO40" s="56"/>
      <c r="PHP40" s="56"/>
      <c r="PHQ40" s="56"/>
      <c r="PHR40" s="56"/>
      <c r="PHS40" s="56"/>
      <c r="PHT40" s="56"/>
      <c r="PHU40" s="56"/>
      <c r="PHV40" s="56"/>
      <c r="PHW40" s="56"/>
      <c r="PHX40" s="56"/>
      <c r="PHY40" s="56"/>
      <c r="PHZ40" s="56"/>
      <c r="PIA40" s="56"/>
      <c r="PIB40" s="56"/>
      <c r="PIC40" s="56"/>
      <c r="PID40" s="56"/>
      <c r="PIE40" s="56"/>
      <c r="PIF40" s="56"/>
      <c r="PIG40" s="56"/>
      <c r="PIH40" s="56"/>
      <c r="PII40" s="56"/>
      <c r="PIJ40" s="56"/>
      <c r="PIK40" s="56"/>
      <c r="PIL40" s="56"/>
      <c r="PIM40" s="56"/>
      <c r="PIN40" s="56"/>
      <c r="PIO40" s="56"/>
      <c r="PIP40" s="56"/>
      <c r="PIQ40" s="56"/>
      <c r="PIR40" s="56"/>
      <c r="PIS40" s="56"/>
      <c r="PIT40" s="56"/>
      <c r="PIU40" s="56"/>
      <c r="PIV40" s="56"/>
      <c r="PIW40" s="56"/>
      <c r="PIX40" s="56"/>
      <c r="PIY40" s="56"/>
      <c r="PIZ40" s="56"/>
      <c r="PJA40" s="56"/>
      <c r="PJB40" s="56"/>
      <c r="PJC40" s="56"/>
      <c r="PJD40" s="56"/>
      <c r="PJE40" s="56"/>
      <c r="PJF40" s="56"/>
      <c r="PJG40" s="56"/>
      <c r="PJH40" s="56"/>
      <c r="PJI40" s="56"/>
      <c r="PJJ40" s="56"/>
      <c r="PJK40" s="56"/>
      <c r="PJL40" s="56"/>
      <c r="PJM40" s="56"/>
      <c r="PJN40" s="56"/>
      <c r="PJO40" s="56"/>
      <c r="PJP40" s="56"/>
      <c r="PJQ40" s="56"/>
      <c r="PJR40" s="56"/>
      <c r="PJS40" s="56"/>
      <c r="PJT40" s="56"/>
      <c r="PJU40" s="56"/>
      <c r="PJV40" s="56"/>
      <c r="PJW40" s="56"/>
      <c r="PJX40" s="56"/>
      <c r="PJY40" s="56"/>
      <c r="PJZ40" s="56"/>
      <c r="PKA40" s="56"/>
      <c r="PKB40" s="56"/>
      <c r="PKC40" s="56"/>
      <c r="PKD40" s="56"/>
      <c r="PKE40" s="56"/>
      <c r="PKF40" s="56"/>
      <c r="PKG40" s="56"/>
      <c r="PKH40" s="56"/>
      <c r="PKI40" s="56"/>
      <c r="PKJ40" s="56"/>
      <c r="PKK40" s="56"/>
      <c r="PKL40" s="56"/>
      <c r="PKM40" s="56"/>
      <c r="PKN40" s="56"/>
      <c r="PKO40" s="56"/>
      <c r="PKP40" s="56"/>
      <c r="PKQ40" s="56"/>
      <c r="PKR40" s="56"/>
      <c r="PKS40" s="56"/>
      <c r="PKT40" s="56"/>
      <c r="PKU40" s="56"/>
      <c r="PKV40" s="56"/>
      <c r="PKW40" s="56"/>
      <c r="PKX40" s="56"/>
      <c r="PKY40" s="56"/>
      <c r="PKZ40" s="56"/>
      <c r="PLA40" s="56"/>
      <c r="PLB40" s="56"/>
      <c r="PLC40" s="56"/>
      <c r="PLD40" s="56"/>
      <c r="PLE40" s="56"/>
      <c r="PLF40" s="56"/>
      <c r="PLG40" s="56"/>
      <c r="PLH40" s="56"/>
      <c r="PLI40" s="56"/>
      <c r="PLJ40" s="56"/>
      <c r="PLK40" s="56"/>
      <c r="PLL40" s="56"/>
      <c r="PLM40" s="56"/>
      <c r="PLN40" s="56"/>
      <c r="PLO40" s="56"/>
      <c r="PLP40" s="56"/>
      <c r="PLQ40" s="56"/>
      <c r="PLR40" s="56"/>
      <c r="PLS40" s="56"/>
      <c r="PLT40" s="56"/>
      <c r="PLU40" s="56"/>
      <c r="PLV40" s="56"/>
      <c r="PLW40" s="56"/>
      <c r="PLX40" s="56"/>
      <c r="PLY40" s="56"/>
      <c r="PLZ40" s="56"/>
      <c r="PMA40" s="56"/>
      <c r="PMB40" s="56"/>
      <c r="PMC40" s="56"/>
      <c r="PMD40" s="56"/>
      <c r="PME40" s="56"/>
      <c r="PMF40" s="56"/>
      <c r="PMG40" s="56"/>
      <c r="PMH40" s="56"/>
      <c r="PMI40" s="56"/>
      <c r="PMJ40" s="56"/>
      <c r="PMK40" s="56"/>
      <c r="PML40" s="56"/>
      <c r="PMM40" s="56"/>
      <c r="PMN40" s="56"/>
      <c r="PMO40" s="56"/>
      <c r="PMP40" s="56"/>
      <c r="PMQ40" s="56"/>
      <c r="PMR40" s="56"/>
      <c r="PMS40" s="56"/>
      <c r="PMT40" s="56"/>
      <c r="PMU40" s="56"/>
      <c r="PMV40" s="56"/>
      <c r="PMW40" s="56"/>
      <c r="PMX40" s="56"/>
      <c r="PMY40" s="56"/>
      <c r="PMZ40" s="56"/>
      <c r="PNA40" s="56"/>
      <c r="PNB40" s="56"/>
      <c r="PNC40" s="56"/>
      <c r="PND40" s="56"/>
      <c r="PNE40" s="56"/>
      <c r="PNF40" s="56"/>
      <c r="PNG40" s="56"/>
      <c r="PNH40" s="56"/>
      <c r="PNI40" s="56"/>
      <c r="PNJ40" s="56"/>
      <c r="PNK40" s="56"/>
      <c r="PNL40" s="56"/>
      <c r="PNM40" s="56"/>
      <c r="PNN40" s="56"/>
      <c r="PNO40" s="56"/>
      <c r="PNP40" s="56"/>
      <c r="PNQ40" s="56"/>
      <c r="PNR40" s="56"/>
      <c r="PNS40" s="56"/>
      <c r="PNT40" s="56"/>
      <c r="PNU40" s="56"/>
      <c r="PNV40" s="56"/>
      <c r="PNW40" s="56"/>
      <c r="PNX40" s="56"/>
      <c r="PNY40" s="56"/>
      <c r="PNZ40" s="56"/>
      <c r="POA40" s="56"/>
      <c r="POB40" s="56"/>
      <c r="POC40" s="56"/>
      <c r="POD40" s="56"/>
      <c r="POE40" s="56"/>
      <c r="POF40" s="56"/>
      <c r="POG40" s="56"/>
      <c r="POH40" s="56"/>
      <c r="POI40" s="56"/>
      <c r="POJ40" s="56"/>
      <c r="POK40" s="56"/>
      <c r="POL40" s="56"/>
      <c r="POM40" s="56"/>
      <c r="PON40" s="56"/>
      <c r="POO40" s="56"/>
      <c r="POP40" s="56"/>
      <c r="POQ40" s="56"/>
      <c r="POR40" s="56"/>
      <c r="POS40" s="56"/>
      <c r="POT40" s="56"/>
      <c r="POU40" s="56"/>
      <c r="POV40" s="56"/>
      <c r="POW40" s="56"/>
      <c r="POX40" s="56"/>
      <c r="POY40" s="56"/>
      <c r="POZ40" s="56"/>
      <c r="PPA40" s="56"/>
      <c r="PPB40" s="56"/>
      <c r="PPC40" s="56"/>
      <c r="PPD40" s="56"/>
      <c r="PPE40" s="56"/>
      <c r="PPF40" s="56"/>
      <c r="PPG40" s="56"/>
      <c r="PPH40" s="56"/>
      <c r="PPI40" s="56"/>
      <c r="PPJ40" s="56"/>
      <c r="PPK40" s="56"/>
      <c r="PPL40" s="56"/>
      <c r="PPM40" s="56"/>
      <c r="PPN40" s="56"/>
      <c r="PPO40" s="56"/>
      <c r="PPP40" s="56"/>
      <c r="PPQ40" s="56"/>
      <c r="PPR40" s="56"/>
      <c r="PPS40" s="56"/>
      <c r="PPT40" s="56"/>
      <c r="PPU40" s="56"/>
      <c r="PPV40" s="56"/>
      <c r="PPW40" s="56"/>
      <c r="PPX40" s="56"/>
      <c r="PPY40" s="56"/>
      <c r="PPZ40" s="56"/>
      <c r="PQA40" s="56"/>
      <c r="PQB40" s="56"/>
      <c r="PQC40" s="56"/>
      <c r="PQD40" s="56"/>
      <c r="PQE40" s="56"/>
      <c r="PQF40" s="56"/>
      <c r="PQG40" s="56"/>
      <c r="PQH40" s="56"/>
      <c r="PQI40" s="56"/>
      <c r="PQJ40" s="56"/>
      <c r="PQK40" s="56"/>
      <c r="PQL40" s="56"/>
      <c r="PQM40" s="56"/>
      <c r="PQN40" s="56"/>
      <c r="PQO40" s="56"/>
      <c r="PQP40" s="56"/>
      <c r="PQQ40" s="56"/>
      <c r="PQR40" s="56"/>
      <c r="PQS40" s="56"/>
      <c r="PQT40" s="56"/>
      <c r="PQU40" s="56"/>
      <c r="PQV40" s="56"/>
      <c r="PQW40" s="56"/>
      <c r="PQX40" s="56"/>
      <c r="PQY40" s="56"/>
      <c r="PQZ40" s="56"/>
      <c r="PRA40" s="56"/>
      <c r="PRB40" s="56"/>
      <c r="PRC40" s="56"/>
      <c r="PRD40" s="56"/>
      <c r="PRE40" s="56"/>
      <c r="PRF40" s="56"/>
      <c r="PRG40" s="56"/>
      <c r="PRH40" s="56"/>
      <c r="PRI40" s="56"/>
      <c r="PRJ40" s="56"/>
      <c r="PRK40" s="56"/>
      <c r="PRL40" s="56"/>
      <c r="PRM40" s="56"/>
      <c r="PRN40" s="56"/>
      <c r="PRO40" s="56"/>
      <c r="PRP40" s="56"/>
      <c r="PRQ40" s="56"/>
      <c r="PRR40" s="56"/>
      <c r="PRS40" s="56"/>
      <c r="PRT40" s="56"/>
      <c r="PRU40" s="56"/>
      <c r="PRV40" s="56"/>
      <c r="PRW40" s="56"/>
      <c r="PRX40" s="56"/>
      <c r="PRY40" s="56"/>
      <c r="PRZ40" s="56"/>
      <c r="PSA40" s="56"/>
      <c r="PSB40" s="56"/>
      <c r="PSC40" s="56"/>
      <c r="PSD40" s="56"/>
      <c r="PSE40" s="56"/>
      <c r="PSF40" s="56"/>
      <c r="PSG40" s="56"/>
      <c r="PSH40" s="56"/>
      <c r="PSI40" s="56"/>
      <c r="PSJ40" s="56"/>
      <c r="PSK40" s="56"/>
      <c r="PSL40" s="56"/>
      <c r="PSM40" s="56"/>
      <c r="PSN40" s="56"/>
      <c r="PSO40" s="56"/>
      <c r="PSP40" s="56"/>
      <c r="PSQ40" s="56"/>
      <c r="PSR40" s="56"/>
      <c r="PSS40" s="56"/>
      <c r="PST40" s="56"/>
      <c r="PSU40" s="56"/>
      <c r="PSV40" s="56"/>
      <c r="PSW40" s="56"/>
      <c r="PSX40" s="56"/>
      <c r="PSY40" s="56"/>
      <c r="PSZ40" s="56"/>
      <c r="PTA40" s="56"/>
      <c r="PTB40" s="56"/>
      <c r="PTC40" s="56"/>
      <c r="PTD40" s="56"/>
      <c r="PTE40" s="56"/>
      <c r="PTF40" s="56"/>
      <c r="PTG40" s="56"/>
      <c r="PTH40" s="56"/>
      <c r="PTI40" s="56"/>
      <c r="PTJ40" s="56"/>
      <c r="PTK40" s="56"/>
      <c r="PTL40" s="56"/>
      <c r="PTM40" s="56"/>
      <c r="PTN40" s="56"/>
      <c r="PTO40" s="56"/>
      <c r="PTP40" s="56"/>
      <c r="PTQ40" s="56"/>
      <c r="PTR40" s="56"/>
      <c r="PTS40" s="56"/>
      <c r="PTT40" s="56"/>
      <c r="PTU40" s="56"/>
      <c r="PTV40" s="56"/>
      <c r="PTW40" s="56"/>
      <c r="PTX40" s="56"/>
      <c r="PTY40" s="56"/>
      <c r="PTZ40" s="56"/>
      <c r="PUA40" s="56"/>
      <c r="PUB40" s="56"/>
      <c r="PUC40" s="56"/>
      <c r="PUD40" s="56"/>
      <c r="PUE40" s="56"/>
      <c r="PUF40" s="56"/>
      <c r="PUG40" s="56"/>
      <c r="PUH40" s="56"/>
      <c r="PUI40" s="56"/>
      <c r="PUJ40" s="56"/>
      <c r="PUK40" s="56"/>
      <c r="PUL40" s="56"/>
      <c r="PUM40" s="56"/>
      <c r="PUN40" s="56"/>
      <c r="PUO40" s="56"/>
      <c r="PUP40" s="56"/>
      <c r="PUQ40" s="56"/>
      <c r="PUR40" s="56"/>
      <c r="PUS40" s="56"/>
      <c r="PUT40" s="56"/>
      <c r="PUU40" s="56"/>
      <c r="PUV40" s="56"/>
      <c r="PUW40" s="56"/>
      <c r="PUX40" s="56"/>
      <c r="PUY40" s="56"/>
      <c r="PUZ40" s="56"/>
      <c r="PVA40" s="56"/>
      <c r="PVB40" s="56"/>
      <c r="PVC40" s="56"/>
      <c r="PVD40" s="56"/>
      <c r="PVE40" s="56"/>
      <c r="PVF40" s="56"/>
      <c r="PVG40" s="56"/>
      <c r="PVH40" s="56"/>
      <c r="PVI40" s="56"/>
      <c r="PVJ40" s="56"/>
      <c r="PVK40" s="56"/>
      <c r="PVL40" s="56"/>
      <c r="PVM40" s="56"/>
      <c r="PVN40" s="56"/>
      <c r="PVO40" s="56"/>
      <c r="PVP40" s="56"/>
      <c r="PVQ40" s="56"/>
      <c r="PVR40" s="56"/>
      <c r="PVS40" s="56"/>
      <c r="PVT40" s="56"/>
      <c r="PVU40" s="56"/>
      <c r="PVV40" s="56"/>
      <c r="PVW40" s="56"/>
      <c r="PVX40" s="56"/>
      <c r="PVY40" s="56"/>
      <c r="PVZ40" s="56"/>
      <c r="PWA40" s="56"/>
      <c r="PWB40" s="56"/>
      <c r="PWC40" s="56"/>
      <c r="PWD40" s="56"/>
      <c r="PWE40" s="56"/>
      <c r="PWF40" s="56"/>
      <c r="PWG40" s="56"/>
      <c r="PWH40" s="56"/>
      <c r="PWI40" s="56"/>
      <c r="PWJ40" s="56"/>
      <c r="PWK40" s="56"/>
      <c r="PWL40" s="56"/>
      <c r="PWM40" s="56"/>
      <c r="PWN40" s="56"/>
      <c r="PWO40" s="56"/>
      <c r="PWP40" s="56"/>
      <c r="PWQ40" s="56"/>
      <c r="PWR40" s="56"/>
      <c r="PWS40" s="56"/>
      <c r="PWT40" s="56"/>
      <c r="PWU40" s="56"/>
      <c r="PWV40" s="56"/>
      <c r="PWW40" s="56"/>
      <c r="PWX40" s="56"/>
      <c r="PWY40" s="56"/>
      <c r="PWZ40" s="56"/>
      <c r="PXA40" s="56"/>
      <c r="PXB40" s="56"/>
      <c r="PXC40" s="56"/>
      <c r="PXD40" s="56"/>
      <c r="PXE40" s="56"/>
      <c r="PXF40" s="56"/>
      <c r="PXG40" s="56"/>
      <c r="PXH40" s="56"/>
      <c r="PXI40" s="56"/>
      <c r="PXJ40" s="56"/>
      <c r="PXK40" s="56"/>
      <c r="PXL40" s="56"/>
      <c r="PXM40" s="56"/>
      <c r="PXN40" s="56"/>
      <c r="PXO40" s="56"/>
      <c r="PXP40" s="56"/>
      <c r="PXQ40" s="56"/>
      <c r="PXR40" s="56"/>
      <c r="PXS40" s="56"/>
      <c r="PXT40" s="56"/>
      <c r="PXU40" s="56"/>
      <c r="PXV40" s="56"/>
      <c r="PXW40" s="56"/>
      <c r="PXX40" s="56"/>
      <c r="PXY40" s="56"/>
      <c r="PXZ40" s="56"/>
      <c r="PYA40" s="56"/>
      <c r="PYB40" s="56"/>
      <c r="PYC40" s="56"/>
      <c r="PYD40" s="56"/>
      <c r="PYE40" s="56"/>
      <c r="PYF40" s="56"/>
      <c r="PYG40" s="56"/>
      <c r="PYH40" s="56"/>
      <c r="PYI40" s="56"/>
      <c r="PYJ40" s="56"/>
      <c r="PYK40" s="56"/>
      <c r="PYL40" s="56"/>
      <c r="PYM40" s="56"/>
      <c r="PYN40" s="56"/>
      <c r="PYO40" s="56"/>
      <c r="PYP40" s="56"/>
      <c r="PYQ40" s="56"/>
      <c r="PYR40" s="56"/>
      <c r="PYS40" s="56"/>
      <c r="PYT40" s="56"/>
      <c r="PYU40" s="56"/>
      <c r="PYV40" s="56"/>
      <c r="PYW40" s="56"/>
      <c r="PYX40" s="56"/>
      <c r="PYY40" s="56"/>
      <c r="PYZ40" s="56"/>
      <c r="PZA40" s="56"/>
      <c r="PZB40" s="56"/>
      <c r="PZC40" s="56"/>
      <c r="PZD40" s="56"/>
      <c r="PZE40" s="56"/>
      <c r="PZF40" s="56"/>
      <c r="PZG40" s="56"/>
      <c r="PZH40" s="56"/>
      <c r="PZI40" s="56"/>
      <c r="PZJ40" s="56"/>
      <c r="PZK40" s="56"/>
      <c r="PZL40" s="56"/>
      <c r="PZM40" s="56"/>
      <c r="PZN40" s="56"/>
      <c r="PZO40" s="56"/>
      <c r="PZP40" s="56"/>
      <c r="PZQ40" s="56"/>
      <c r="PZR40" s="56"/>
      <c r="PZS40" s="56"/>
      <c r="PZT40" s="56"/>
      <c r="PZU40" s="56"/>
      <c r="PZV40" s="56"/>
      <c r="PZW40" s="56"/>
      <c r="PZX40" s="56"/>
      <c r="PZY40" s="56"/>
      <c r="PZZ40" s="56"/>
      <c r="QAA40" s="56"/>
      <c r="QAB40" s="56"/>
      <c r="QAC40" s="56"/>
      <c r="QAD40" s="56"/>
      <c r="QAE40" s="56"/>
      <c r="QAF40" s="56"/>
      <c r="QAG40" s="56"/>
      <c r="QAH40" s="56"/>
      <c r="QAI40" s="56"/>
      <c r="QAJ40" s="56"/>
      <c r="QAK40" s="56"/>
      <c r="QAL40" s="56"/>
      <c r="QAM40" s="56"/>
      <c r="QAN40" s="56"/>
      <c r="QAO40" s="56"/>
      <c r="QAP40" s="56"/>
      <c r="QAQ40" s="56"/>
      <c r="QAR40" s="56"/>
      <c r="QAS40" s="56"/>
      <c r="QAT40" s="56"/>
      <c r="QAU40" s="56"/>
      <c r="QAV40" s="56"/>
      <c r="QAW40" s="56"/>
      <c r="QAX40" s="56"/>
      <c r="QAY40" s="56"/>
      <c r="QAZ40" s="56"/>
      <c r="QBA40" s="56"/>
      <c r="QBB40" s="56"/>
      <c r="QBC40" s="56"/>
      <c r="QBD40" s="56"/>
      <c r="QBE40" s="56"/>
      <c r="QBF40" s="56"/>
      <c r="QBG40" s="56"/>
      <c r="QBH40" s="56"/>
      <c r="QBI40" s="56"/>
      <c r="QBJ40" s="56"/>
      <c r="QBK40" s="56"/>
      <c r="QBL40" s="56"/>
      <c r="QBM40" s="56"/>
      <c r="QBN40" s="56"/>
      <c r="QBO40" s="56"/>
      <c r="QBP40" s="56"/>
      <c r="QBQ40" s="56"/>
      <c r="QBR40" s="56"/>
      <c r="QBS40" s="56"/>
      <c r="QBT40" s="56"/>
      <c r="QBU40" s="56"/>
      <c r="QBV40" s="56"/>
      <c r="QBW40" s="56"/>
      <c r="QBX40" s="56"/>
      <c r="QBY40" s="56"/>
      <c r="QBZ40" s="56"/>
      <c r="QCA40" s="56"/>
      <c r="QCB40" s="56"/>
      <c r="QCC40" s="56"/>
      <c r="QCD40" s="56"/>
      <c r="QCE40" s="56"/>
      <c r="QCF40" s="56"/>
      <c r="QCG40" s="56"/>
      <c r="QCH40" s="56"/>
      <c r="QCI40" s="56"/>
      <c r="QCJ40" s="56"/>
      <c r="QCK40" s="56"/>
      <c r="QCL40" s="56"/>
      <c r="QCM40" s="56"/>
      <c r="QCN40" s="56"/>
      <c r="QCO40" s="56"/>
      <c r="QCP40" s="56"/>
      <c r="QCQ40" s="56"/>
      <c r="QCR40" s="56"/>
      <c r="QCS40" s="56"/>
      <c r="QCT40" s="56"/>
      <c r="QCU40" s="56"/>
      <c r="QCV40" s="56"/>
      <c r="QCW40" s="56"/>
      <c r="QCX40" s="56"/>
      <c r="QCY40" s="56"/>
      <c r="QCZ40" s="56"/>
      <c r="QDA40" s="56"/>
      <c r="QDB40" s="56"/>
      <c r="QDC40" s="56"/>
      <c r="QDD40" s="56"/>
      <c r="QDE40" s="56"/>
      <c r="QDF40" s="56"/>
      <c r="QDG40" s="56"/>
      <c r="QDH40" s="56"/>
      <c r="QDI40" s="56"/>
      <c r="QDJ40" s="56"/>
      <c r="QDK40" s="56"/>
      <c r="QDL40" s="56"/>
      <c r="QDM40" s="56"/>
      <c r="QDN40" s="56"/>
      <c r="QDO40" s="56"/>
      <c r="QDP40" s="56"/>
      <c r="QDQ40" s="56"/>
      <c r="QDR40" s="56"/>
      <c r="QDS40" s="56"/>
      <c r="QDT40" s="56"/>
      <c r="QDU40" s="56"/>
      <c r="QDV40" s="56"/>
      <c r="QDW40" s="56"/>
      <c r="QDX40" s="56"/>
      <c r="QDY40" s="56"/>
      <c r="QDZ40" s="56"/>
      <c r="QEA40" s="56"/>
      <c r="QEB40" s="56"/>
      <c r="QEC40" s="56"/>
      <c r="QED40" s="56"/>
      <c r="QEE40" s="56"/>
      <c r="QEF40" s="56"/>
      <c r="QEG40" s="56"/>
      <c r="QEH40" s="56"/>
      <c r="QEI40" s="56"/>
      <c r="QEJ40" s="56"/>
      <c r="QEK40" s="56"/>
      <c r="QEL40" s="56"/>
      <c r="QEM40" s="56"/>
      <c r="QEN40" s="56"/>
      <c r="QEO40" s="56"/>
      <c r="QEP40" s="56"/>
      <c r="QEQ40" s="56"/>
      <c r="QER40" s="56"/>
      <c r="QES40" s="56"/>
      <c r="QET40" s="56"/>
      <c r="QEU40" s="56"/>
      <c r="QEV40" s="56"/>
      <c r="QEW40" s="56"/>
      <c r="QEX40" s="56"/>
      <c r="QEY40" s="56"/>
      <c r="QEZ40" s="56"/>
      <c r="QFA40" s="56"/>
      <c r="QFB40" s="56"/>
      <c r="QFC40" s="56"/>
      <c r="QFD40" s="56"/>
      <c r="QFE40" s="56"/>
      <c r="QFF40" s="56"/>
      <c r="QFG40" s="56"/>
      <c r="QFH40" s="56"/>
      <c r="QFI40" s="56"/>
      <c r="QFJ40" s="56"/>
      <c r="QFK40" s="56"/>
      <c r="QFL40" s="56"/>
      <c r="QFM40" s="56"/>
      <c r="QFN40" s="56"/>
      <c r="QFO40" s="56"/>
      <c r="QFP40" s="56"/>
      <c r="QFQ40" s="56"/>
      <c r="QFR40" s="56"/>
      <c r="QFS40" s="56"/>
      <c r="QFT40" s="56"/>
      <c r="QFU40" s="56"/>
      <c r="QFV40" s="56"/>
      <c r="QFW40" s="56"/>
      <c r="QFX40" s="56"/>
      <c r="QFY40" s="56"/>
      <c r="QFZ40" s="56"/>
      <c r="QGA40" s="56"/>
      <c r="QGB40" s="56"/>
      <c r="QGC40" s="56"/>
      <c r="QGD40" s="56"/>
      <c r="QGE40" s="56"/>
      <c r="QGF40" s="56"/>
      <c r="QGG40" s="56"/>
      <c r="QGH40" s="56"/>
      <c r="QGI40" s="56"/>
      <c r="QGJ40" s="56"/>
      <c r="QGK40" s="56"/>
      <c r="QGL40" s="56"/>
      <c r="QGM40" s="56"/>
      <c r="QGN40" s="56"/>
      <c r="QGO40" s="56"/>
      <c r="QGP40" s="56"/>
      <c r="QGQ40" s="56"/>
      <c r="QGR40" s="56"/>
      <c r="QGS40" s="56"/>
      <c r="QGT40" s="56"/>
      <c r="QGU40" s="56"/>
      <c r="QGV40" s="56"/>
      <c r="QGW40" s="56"/>
      <c r="QGX40" s="56"/>
      <c r="QGY40" s="56"/>
      <c r="QGZ40" s="56"/>
      <c r="QHA40" s="56"/>
      <c r="QHB40" s="56"/>
      <c r="QHC40" s="56"/>
      <c r="QHD40" s="56"/>
      <c r="QHE40" s="56"/>
      <c r="QHF40" s="56"/>
      <c r="QHG40" s="56"/>
      <c r="QHH40" s="56"/>
      <c r="QHI40" s="56"/>
      <c r="QHJ40" s="56"/>
      <c r="QHK40" s="56"/>
      <c r="QHL40" s="56"/>
      <c r="QHM40" s="56"/>
      <c r="QHN40" s="56"/>
      <c r="QHO40" s="56"/>
      <c r="QHP40" s="56"/>
      <c r="QHQ40" s="56"/>
      <c r="QHR40" s="56"/>
      <c r="QHS40" s="56"/>
      <c r="QHT40" s="56"/>
      <c r="QHU40" s="56"/>
      <c r="QHV40" s="56"/>
      <c r="QHW40" s="56"/>
      <c r="QHX40" s="56"/>
      <c r="QHY40" s="56"/>
      <c r="QHZ40" s="56"/>
      <c r="QIA40" s="56"/>
      <c r="QIB40" s="56"/>
      <c r="QIC40" s="56"/>
      <c r="QID40" s="56"/>
      <c r="QIE40" s="56"/>
      <c r="QIF40" s="56"/>
      <c r="QIG40" s="56"/>
      <c r="QIH40" s="56"/>
      <c r="QII40" s="56"/>
      <c r="QIJ40" s="56"/>
      <c r="QIK40" s="56"/>
      <c r="QIL40" s="56"/>
      <c r="QIM40" s="56"/>
      <c r="QIN40" s="56"/>
      <c r="QIO40" s="56"/>
      <c r="QIP40" s="56"/>
      <c r="QIQ40" s="56"/>
      <c r="QIR40" s="56"/>
      <c r="QIS40" s="56"/>
      <c r="QIT40" s="56"/>
      <c r="QIU40" s="56"/>
      <c r="QIV40" s="56"/>
      <c r="QIW40" s="56"/>
      <c r="QIX40" s="56"/>
      <c r="QIY40" s="56"/>
      <c r="QIZ40" s="56"/>
      <c r="QJA40" s="56"/>
      <c r="QJB40" s="56"/>
      <c r="QJC40" s="56"/>
      <c r="QJD40" s="56"/>
      <c r="QJE40" s="56"/>
      <c r="QJF40" s="56"/>
      <c r="QJG40" s="56"/>
      <c r="QJH40" s="56"/>
      <c r="QJI40" s="56"/>
      <c r="QJJ40" s="56"/>
      <c r="QJK40" s="56"/>
      <c r="QJL40" s="56"/>
      <c r="QJM40" s="56"/>
      <c r="QJN40" s="56"/>
      <c r="QJO40" s="56"/>
      <c r="QJP40" s="56"/>
      <c r="QJQ40" s="56"/>
      <c r="QJR40" s="56"/>
      <c r="QJS40" s="56"/>
      <c r="QJT40" s="56"/>
      <c r="QJU40" s="56"/>
      <c r="QJV40" s="56"/>
      <c r="QJW40" s="56"/>
      <c r="QJX40" s="56"/>
      <c r="QJY40" s="56"/>
      <c r="QJZ40" s="56"/>
      <c r="QKA40" s="56"/>
      <c r="QKB40" s="56"/>
      <c r="QKC40" s="56"/>
      <c r="QKD40" s="56"/>
      <c r="QKE40" s="56"/>
      <c r="QKF40" s="56"/>
      <c r="QKG40" s="56"/>
      <c r="QKH40" s="56"/>
      <c r="QKI40" s="56"/>
      <c r="QKJ40" s="56"/>
      <c r="QKK40" s="56"/>
      <c r="QKL40" s="56"/>
      <c r="QKM40" s="56"/>
      <c r="QKN40" s="56"/>
      <c r="QKO40" s="56"/>
      <c r="QKP40" s="56"/>
      <c r="QKQ40" s="56"/>
      <c r="QKR40" s="56"/>
      <c r="QKS40" s="56"/>
      <c r="QKT40" s="56"/>
      <c r="QKU40" s="56"/>
      <c r="QKV40" s="56"/>
      <c r="QKW40" s="56"/>
      <c r="QKX40" s="56"/>
      <c r="QKY40" s="56"/>
      <c r="QKZ40" s="56"/>
      <c r="QLA40" s="56"/>
      <c r="QLB40" s="56"/>
      <c r="QLC40" s="56"/>
      <c r="QLD40" s="56"/>
      <c r="QLE40" s="56"/>
      <c r="QLF40" s="56"/>
      <c r="QLG40" s="56"/>
      <c r="QLH40" s="56"/>
      <c r="QLI40" s="56"/>
      <c r="QLJ40" s="56"/>
      <c r="QLK40" s="56"/>
      <c r="QLL40" s="56"/>
      <c r="QLM40" s="56"/>
      <c r="QLN40" s="56"/>
      <c r="QLO40" s="56"/>
      <c r="QLP40" s="56"/>
      <c r="QLQ40" s="56"/>
      <c r="QLR40" s="56"/>
      <c r="QLS40" s="56"/>
      <c r="QLT40" s="56"/>
      <c r="QLU40" s="56"/>
      <c r="QLV40" s="56"/>
      <c r="QLW40" s="56"/>
      <c r="QLX40" s="56"/>
      <c r="QLY40" s="56"/>
      <c r="QLZ40" s="56"/>
      <c r="QMA40" s="56"/>
      <c r="QMB40" s="56"/>
      <c r="QMC40" s="56"/>
      <c r="QMD40" s="56"/>
      <c r="QME40" s="56"/>
      <c r="QMF40" s="56"/>
      <c r="QMG40" s="56"/>
      <c r="QMH40" s="56"/>
      <c r="QMI40" s="56"/>
      <c r="QMJ40" s="56"/>
      <c r="QMK40" s="56"/>
      <c r="QML40" s="56"/>
      <c r="QMM40" s="56"/>
      <c r="QMN40" s="56"/>
      <c r="QMO40" s="56"/>
      <c r="QMP40" s="56"/>
      <c r="QMQ40" s="56"/>
      <c r="QMR40" s="56"/>
      <c r="QMS40" s="56"/>
      <c r="QMT40" s="56"/>
      <c r="QMU40" s="56"/>
      <c r="QMV40" s="56"/>
      <c r="QMW40" s="56"/>
      <c r="QMX40" s="56"/>
      <c r="QMY40" s="56"/>
      <c r="QMZ40" s="56"/>
      <c r="QNA40" s="56"/>
      <c r="QNB40" s="56"/>
      <c r="QNC40" s="56"/>
      <c r="QND40" s="56"/>
      <c r="QNE40" s="56"/>
      <c r="QNF40" s="56"/>
      <c r="QNG40" s="56"/>
      <c r="QNH40" s="56"/>
      <c r="QNI40" s="56"/>
      <c r="QNJ40" s="56"/>
      <c r="QNK40" s="56"/>
      <c r="QNL40" s="56"/>
      <c r="QNM40" s="56"/>
      <c r="QNN40" s="56"/>
      <c r="QNO40" s="56"/>
      <c r="QNP40" s="56"/>
      <c r="QNQ40" s="56"/>
      <c r="QNR40" s="56"/>
      <c r="QNS40" s="56"/>
      <c r="QNT40" s="56"/>
      <c r="QNU40" s="56"/>
      <c r="QNV40" s="56"/>
      <c r="QNW40" s="56"/>
      <c r="QNX40" s="56"/>
      <c r="QNY40" s="56"/>
      <c r="QNZ40" s="56"/>
      <c r="QOA40" s="56"/>
      <c r="QOB40" s="56"/>
      <c r="QOC40" s="56"/>
      <c r="QOD40" s="56"/>
      <c r="QOE40" s="56"/>
      <c r="QOF40" s="56"/>
      <c r="QOG40" s="56"/>
      <c r="QOH40" s="56"/>
      <c r="QOI40" s="56"/>
      <c r="QOJ40" s="56"/>
      <c r="QOK40" s="56"/>
      <c r="QOL40" s="56"/>
      <c r="QOM40" s="56"/>
      <c r="QON40" s="56"/>
      <c r="QOO40" s="56"/>
      <c r="QOP40" s="56"/>
      <c r="QOQ40" s="56"/>
      <c r="QOR40" s="56"/>
      <c r="QOS40" s="56"/>
      <c r="QOT40" s="56"/>
      <c r="QOU40" s="56"/>
      <c r="QOV40" s="56"/>
      <c r="QOW40" s="56"/>
      <c r="QOX40" s="56"/>
      <c r="QOY40" s="56"/>
      <c r="QOZ40" s="56"/>
      <c r="QPA40" s="56"/>
      <c r="QPB40" s="56"/>
      <c r="QPC40" s="56"/>
      <c r="QPD40" s="56"/>
      <c r="QPE40" s="56"/>
      <c r="QPF40" s="56"/>
      <c r="QPG40" s="56"/>
      <c r="QPH40" s="56"/>
      <c r="QPI40" s="56"/>
      <c r="QPJ40" s="56"/>
      <c r="QPK40" s="56"/>
      <c r="QPL40" s="56"/>
      <c r="QPM40" s="56"/>
      <c r="QPN40" s="56"/>
      <c r="QPO40" s="56"/>
      <c r="QPP40" s="56"/>
      <c r="QPQ40" s="56"/>
      <c r="QPR40" s="56"/>
      <c r="QPS40" s="56"/>
      <c r="QPT40" s="56"/>
      <c r="QPU40" s="56"/>
      <c r="QPV40" s="56"/>
      <c r="QPW40" s="56"/>
      <c r="QPX40" s="56"/>
      <c r="QPY40" s="56"/>
      <c r="QPZ40" s="56"/>
      <c r="QQA40" s="56"/>
      <c r="QQB40" s="56"/>
      <c r="QQC40" s="56"/>
      <c r="QQD40" s="56"/>
      <c r="QQE40" s="56"/>
      <c r="QQF40" s="56"/>
      <c r="QQG40" s="56"/>
      <c r="QQH40" s="56"/>
      <c r="QQI40" s="56"/>
      <c r="QQJ40" s="56"/>
      <c r="QQK40" s="56"/>
      <c r="QQL40" s="56"/>
      <c r="QQM40" s="56"/>
      <c r="QQN40" s="56"/>
      <c r="QQO40" s="56"/>
      <c r="QQP40" s="56"/>
      <c r="QQQ40" s="56"/>
      <c r="QQR40" s="56"/>
      <c r="QQS40" s="56"/>
      <c r="QQT40" s="56"/>
      <c r="QQU40" s="56"/>
      <c r="QQV40" s="56"/>
      <c r="QQW40" s="56"/>
      <c r="QQX40" s="56"/>
      <c r="QQY40" s="56"/>
      <c r="QQZ40" s="56"/>
      <c r="QRA40" s="56"/>
      <c r="QRB40" s="56"/>
      <c r="QRC40" s="56"/>
      <c r="QRD40" s="56"/>
      <c r="QRE40" s="56"/>
      <c r="QRF40" s="56"/>
      <c r="QRG40" s="56"/>
      <c r="QRH40" s="56"/>
      <c r="QRI40" s="56"/>
      <c r="QRJ40" s="56"/>
      <c r="QRK40" s="56"/>
      <c r="QRL40" s="56"/>
      <c r="QRM40" s="56"/>
      <c r="QRN40" s="56"/>
      <c r="QRO40" s="56"/>
      <c r="QRP40" s="56"/>
      <c r="QRQ40" s="56"/>
      <c r="QRR40" s="56"/>
      <c r="QRS40" s="56"/>
      <c r="QRT40" s="56"/>
      <c r="QRU40" s="56"/>
      <c r="QRV40" s="56"/>
      <c r="QRW40" s="56"/>
      <c r="QRX40" s="56"/>
      <c r="QRY40" s="56"/>
      <c r="QRZ40" s="56"/>
      <c r="QSA40" s="56"/>
      <c r="QSB40" s="56"/>
      <c r="QSC40" s="56"/>
      <c r="QSD40" s="56"/>
      <c r="QSE40" s="56"/>
      <c r="QSF40" s="56"/>
      <c r="QSG40" s="56"/>
      <c r="QSH40" s="56"/>
      <c r="QSI40" s="56"/>
      <c r="QSJ40" s="56"/>
      <c r="QSK40" s="56"/>
      <c r="QSL40" s="56"/>
      <c r="QSM40" s="56"/>
      <c r="QSN40" s="56"/>
      <c r="QSO40" s="56"/>
      <c r="QSP40" s="56"/>
      <c r="QSQ40" s="56"/>
      <c r="QSR40" s="56"/>
      <c r="QSS40" s="56"/>
      <c r="QST40" s="56"/>
      <c r="QSU40" s="56"/>
      <c r="QSV40" s="56"/>
      <c r="QSW40" s="56"/>
      <c r="QSX40" s="56"/>
      <c r="QSY40" s="56"/>
      <c r="QSZ40" s="56"/>
      <c r="QTA40" s="56"/>
      <c r="QTB40" s="56"/>
      <c r="QTC40" s="56"/>
      <c r="QTD40" s="56"/>
      <c r="QTE40" s="56"/>
      <c r="QTF40" s="56"/>
      <c r="QTG40" s="56"/>
      <c r="QTH40" s="56"/>
      <c r="QTI40" s="56"/>
      <c r="QTJ40" s="56"/>
      <c r="QTK40" s="56"/>
      <c r="QTL40" s="56"/>
      <c r="QTM40" s="56"/>
      <c r="QTN40" s="56"/>
      <c r="QTO40" s="56"/>
      <c r="QTP40" s="56"/>
      <c r="QTQ40" s="56"/>
      <c r="QTR40" s="56"/>
      <c r="QTS40" s="56"/>
      <c r="QTT40" s="56"/>
      <c r="QTU40" s="56"/>
      <c r="QTV40" s="56"/>
      <c r="QTW40" s="56"/>
      <c r="QTX40" s="56"/>
      <c r="QTY40" s="56"/>
      <c r="QTZ40" s="56"/>
      <c r="QUA40" s="56"/>
      <c r="QUB40" s="56"/>
      <c r="QUC40" s="56"/>
      <c r="QUD40" s="56"/>
      <c r="QUE40" s="56"/>
      <c r="QUF40" s="56"/>
      <c r="QUG40" s="56"/>
      <c r="QUH40" s="56"/>
      <c r="QUI40" s="56"/>
      <c r="QUJ40" s="56"/>
      <c r="QUK40" s="56"/>
      <c r="QUL40" s="56"/>
      <c r="QUM40" s="56"/>
      <c r="QUN40" s="56"/>
      <c r="QUO40" s="56"/>
      <c r="QUP40" s="56"/>
      <c r="QUQ40" s="56"/>
      <c r="QUR40" s="56"/>
      <c r="QUS40" s="56"/>
      <c r="QUT40" s="56"/>
      <c r="QUU40" s="56"/>
      <c r="QUV40" s="56"/>
      <c r="QUW40" s="56"/>
      <c r="QUX40" s="56"/>
      <c r="QUY40" s="56"/>
      <c r="QUZ40" s="56"/>
      <c r="QVA40" s="56"/>
      <c r="QVB40" s="56"/>
      <c r="QVC40" s="56"/>
      <c r="QVD40" s="56"/>
      <c r="QVE40" s="56"/>
      <c r="QVF40" s="56"/>
      <c r="QVG40" s="56"/>
      <c r="QVH40" s="56"/>
      <c r="QVI40" s="56"/>
      <c r="QVJ40" s="56"/>
      <c r="QVK40" s="56"/>
      <c r="QVL40" s="56"/>
      <c r="QVM40" s="56"/>
      <c r="QVN40" s="56"/>
      <c r="QVO40" s="56"/>
      <c r="QVP40" s="56"/>
      <c r="QVQ40" s="56"/>
      <c r="QVR40" s="56"/>
      <c r="QVS40" s="56"/>
      <c r="QVT40" s="56"/>
      <c r="QVU40" s="56"/>
      <c r="QVV40" s="56"/>
      <c r="QVW40" s="56"/>
      <c r="QVX40" s="56"/>
      <c r="QVY40" s="56"/>
      <c r="QVZ40" s="56"/>
      <c r="QWA40" s="56"/>
      <c r="QWB40" s="56"/>
      <c r="QWC40" s="56"/>
      <c r="QWD40" s="56"/>
      <c r="QWE40" s="56"/>
      <c r="QWF40" s="56"/>
      <c r="QWG40" s="56"/>
      <c r="QWH40" s="56"/>
      <c r="QWI40" s="56"/>
      <c r="QWJ40" s="56"/>
      <c r="QWK40" s="56"/>
      <c r="QWL40" s="56"/>
      <c r="QWM40" s="56"/>
      <c r="QWN40" s="56"/>
      <c r="QWO40" s="56"/>
      <c r="QWP40" s="56"/>
      <c r="QWQ40" s="56"/>
      <c r="QWR40" s="56"/>
      <c r="QWS40" s="56"/>
      <c r="QWT40" s="56"/>
      <c r="QWU40" s="56"/>
      <c r="QWV40" s="56"/>
      <c r="QWW40" s="56"/>
      <c r="QWX40" s="56"/>
      <c r="QWY40" s="56"/>
      <c r="QWZ40" s="56"/>
      <c r="QXA40" s="56"/>
      <c r="QXB40" s="56"/>
      <c r="QXC40" s="56"/>
      <c r="QXD40" s="56"/>
      <c r="QXE40" s="56"/>
      <c r="QXF40" s="56"/>
      <c r="QXG40" s="56"/>
      <c r="QXH40" s="56"/>
      <c r="QXI40" s="56"/>
      <c r="QXJ40" s="56"/>
      <c r="QXK40" s="56"/>
      <c r="QXL40" s="56"/>
      <c r="QXM40" s="56"/>
      <c r="QXN40" s="56"/>
      <c r="QXO40" s="56"/>
      <c r="QXP40" s="56"/>
      <c r="QXQ40" s="56"/>
      <c r="QXR40" s="56"/>
      <c r="QXS40" s="56"/>
      <c r="QXT40" s="56"/>
      <c r="QXU40" s="56"/>
      <c r="QXV40" s="56"/>
      <c r="QXW40" s="56"/>
      <c r="QXX40" s="56"/>
      <c r="QXY40" s="56"/>
      <c r="QXZ40" s="56"/>
      <c r="QYA40" s="56"/>
      <c r="QYB40" s="56"/>
      <c r="QYC40" s="56"/>
      <c r="QYD40" s="56"/>
      <c r="QYE40" s="56"/>
      <c r="QYF40" s="56"/>
      <c r="QYG40" s="56"/>
      <c r="QYH40" s="56"/>
      <c r="QYI40" s="56"/>
      <c r="QYJ40" s="56"/>
      <c r="QYK40" s="56"/>
      <c r="QYL40" s="56"/>
      <c r="QYM40" s="56"/>
      <c r="QYN40" s="56"/>
      <c r="QYO40" s="56"/>
      <c r="QYP40" s="56"/>
      <c r="QYQ40" s="56"/>
      <c r="QYR40" s="56"/>
      <c r="QYS40" s="56"/>
      <c r="QYT40" s="56"/>
      <c r="QYU40" s="56"/>
      <c r="QYV40" s="56"/>
      <c r="QYW40" s="56"/>
      <c r="QYX40" s="56"/>
      <c r="QYY40" s="56"/>
      <c r="QYZ40" s="56"/>
      <c r="QZA40" s="56"/>
      <c r="QZB40" s="56"/>
      <c r="QZC40" s="56"/>
      <c r="QZD40" s="56"/>
      <c r="QZE40" s="56"/>
      <c r="QZF40" s="56"/>
      <c r="QZG40" s="56"/>
      <c r="QZH40" s="56"/>
      <c r="QZI40" s="56"/>
      <c r="QZJ40" s="56"/>
      <c r="QZK40" s="56"/>
      <c r="QZL40" s="56"/>
      <c r="QZM40" s="56"/>
      <c r="QZN40" s="56"/>
      <c r="QZO40" s="56"/>
      <c r="QZP40" s="56"/>
      <c r="QZQ40" s="56"/>
      <c r="QZR40" s="56"/>
      <c r="QZS40" s="56"/>
      <c r="QZT40" s="56"/>
      <c r="QZU40" s="56"/>
      <c r="QZV40" s="56"/>
      <c r="QZW40" s="56"/>
      <c r="QZX40" s="56"/>
      <c r="QZY40" s="56"/>
      <c r="QZZ40" s="56"/>
      <c r="RAA40" s="56"/>
      <c r="RAB40" s="56"/>
      <c r="RAC40" s="56"/>
      <c r="RAD40" s="56"/>
      <c r="RAE40" s="56"/>
      <c r="RAF40" s="56"/>
      <c r="RAG40" s="56"/>
      <c r="RAH40" s="56"/>
      <c r="RAI40" s="56"/>
      <c r="RAJ40" s="56"/>
      <c r="RAK40" s="56"/>
      <c r="RAL40" s="56"/>
      <c r="RAM40" s="56"/>
      <c r="RAN40" s="56"/>
      <c r="RAO40" s="56"/>
      <c r="RAP40" s="56"/>
      <c r="RAQ40" s="56"/>
      <c r="RAR40" s="56"/>
      <c r="RAS40" s="56"/>
      <c r="RAT40" s="56"/>
      <c r="RAU40" s="56"/>
      <c r="RAV40" s="56"/>
      <c r="RAW40" s="56"/>
      <c r="RAX40" s="56"/>
      <c r="RAY40" s="56"/>
      <c r="RAZ40" s="56"/>
      <c r="RBA40" s="56"/>
      <c r="RBB40" s="56"/>
      <c r="RBC40" s="56"/>
      <c r="RBD40" s="56"/>
      <c r="RBE40" s="56"/>
      <c r="RBF40" s="56"/>
      <c r="RBG40" s="56"/>
      <c r="RBH40" s="56"/>
      <c r="RBI40" s="56"/>
      <c r="RBJ40" s="56"/>
      <c r="RBK40" s="56"/>
      <c r="RBL40" s="56"/>
      <c r="RBM40" s="56"/>
      <c r="RBN40" s="56"/>
      <c r="RBO40" s="56"/>
      <c r="RBP40" s="56"/>
      <c r="RBQ40" s="56"/>
      <c r="RBR40" s="56"/>
      <c r="RBS40" s="56"/>
      <c r="RBT40" s="56"/>
      <c r="RBU40" s="56"/>
      <c r="RBV40" s="56"/>
      <c r="RBW40" s="56"/>
      <c r="RBX40" s="56"/>
      <c r="RBY40" s="56"/>
      <c r="RBZ40" s="56"/>
      <c r="RCA40" s="56"/>
      <c r="RCB40" s="56"/>
      <c r="RCC40" s="56"/>
      <c r="RCD40" s="56"/>
      <c r="RCE40" s="56"/>
      <c r="RCF40" s="56"/>
      <c r="RCG40" s="56"/>
      <c r="RCH40" s="56"/>
      <c r="RCI40" s="56"/>
      <c r="RCJ40" s="56"/>
      <c r="RCK40" s="56"/>
      <c r="RCL40" s="56"/>
      <c r="RCM40" s="56"/>
      <c r="RCN40" s="56"/>
      <c r="RCO40" s="56"/>
      <c r="RCP40" s="56"/>
      <c r="RCQ40" s="56"/>
      <c r="RCR40" s="56"/>
      <c r="RCS40" s="56"/>
      <c r="RCT40" s="56"/>
      <c r="RCU40" s="56"/>
      <c r="RCV40" s="56"/>
      <c r="RCW40" s="56"/>
      <c r="RCX40" s="56"/>
      <c r="RCY40" s="56"/>
      <c r="RCZ40" s="56"/>
      <c r="RDA40" s="56"/>
      <c r="RDB40" s="56"/>
      <c r="RDC40" s="56"/>
      <c r="RDD40" s="56"/>
      <c r="RDE40" s="56"/>
      <c r="RDF40" s="56"/>
      <c r="RDG40" s="56"/>
      <c r="RDH40" s="56"/>
      <c r="RDI40" s="56"/>
      <c r="RDJ40" s="56"/>
      <c r="RDK40" s="56"/>
      <c r="RDL40" s="56"/>
      <c r="RDM40" s="56"/>
      <c r="RDN40" s="56"/>
      <c r="RDO40" s="56"/>
      <c r="RDP40" s="56"/>
      <c r="RDQ40" s="56"/>
      <c r="RDR40" s="56"/>
      <c r="RDS40" s="56"/>
      <c r="RDT40" s="56"/>
      <c r="RDU40" s="56"/>
      <c r="RDV40" s="56"/>
      <c r="RDW40" s="56"/>
      <c r="RDX40" s="56"/>
      <c r="RDY40" s="56"/>
      <c r="RDZ40" s="56"/>
      <c r="REA40" s="56"/>
      <c r="REB40" s="56"/>
      <c r="REC40" s="56"/>
      <c r="RED40" s="56"/>
      <c r="REE40" s="56"/>
      <c r="REF40" s="56"/>
      <c r="REG40" s="56"/>
      <c r="REH40" s="56"/>
      <c r="REI40" s="56"/>
      <c r="REJ40" s="56"/>
      <c r="REK40" s="56"/>
      <c r="REL40" s="56"/>
      <c r="REM40" s="56"/>
      <c r="REN40" s="56"/>
      <c r="REO40" s="56"/>
      <c r="REP40" s="56"/>
      <c r="REQ40" s="56"/>
      <c r="RER40" s="56"/>
      <c r="RES40" s="56"/>
      <c r="RET40" s="56"/>
      <c r="REU40" s="56"/>
      <c r="REV40" s="56"/>
      <c r="REW40" s="56"/>
      <c r="REX40" s="56"/>
      <c r="REY40" s="56"/>
      <c r="REZ40" s="56"/>
      <c r="RFA40" s="56"/>
      <c r="RFB40" s="56"/>
      <c r="RFC40" s="56"/>
      <c r="RFD40" s="56"/>
      <c r="RFE40" s="56"/>
      <c r="RFF40" s="56"/>
      <c r="RFG40" s="56"/>
      <c r="RFH40" s="56"/>
      <c r="RFI40" s="56"/>
      <c r="RFJ40" s="56"/>
      <c r="RFK40" s="56"/>
      <c r="RFL40" s="56"/>
      <c r="RFM40" s="56"/>
      <c r="RFN40" s="56"/>
      <c r="RFO40" s="56"/>
      <c r="RFP40" s="56"/>
      <c r="RFQ40" s="56"/>
      <c r="RFR40" s="56"/>
      <c r="RFS40" s="56"/>
      <c r="RFT40" s="56"/>
      <c r="RFU40" s="56"/>
      <c r="RFV40" s="56"/>
      <c r="RFW40" s="56"/>
      <c r="RFX40" s="56"/>
      <c r="RFY40" s="56"/>
      <c r="RFZ40" s="56"/>
      <c r="RGA40" s="56"/>
      <c r="RGB40" s="56"/>
      <c r="RGC40" s="56"/>
      <c r="RGD40" s="56"/>
      <c r="RGE40" s="56"/>
      <c r="RGF40" s="56"/>
      <c r="RGG40" s="56"/>
      <c r="RGH40" s="56"/>
      <c r="RGI40" s="56"/>
      <c r="RGJ40" s="56"/>
      <c r="RGK40" s="56"/>
      <c r="RGL40" s="56"/>
      <c r="RGM40" s="56"/>
      <c r="RGN40" s="56"/>
      <c r="RGO40" s="56"/>
      <c r="RGP40" s="56"/>
      <c r="RGQ40" s="56"/>
      <c r="RGR40" s="56"/>
      <c r="RGS40" s="56"/>
      <c r="RGT40" s="56"/>
      <c r="RGU40" s="56"/>
      <c r="RGV40" s="56"/>
      <c r="RGW40" s="56"/>
      <c r="RGX40" s="56"/>
      <c r="RGY40" s="56"/>
      <c r="RGZ40" s="56"/>
      <c r="RHA40" s="56"/>
      <c r="RHB40" s="56"/>
      <c r="RHC40" s="56"/>
      <c r="RHD40" s="56"/>
      <c r="RHE40" s="56"/>
      <c r="RHF40" s="56"/>
      <c r="RHG40" s="56"/>
      <c r="RHH40" s="56"/>
      <c r="RHI40" s="56"/>
      <c r="RHJ40" s="56"/>
      <c r="RHK40" s="56"/>
      <c r="RHL40" s="56"/>
      <c r="RHM40" s="56"/>
      <c r="RHN40" s="56"/>
      <c r="RHO40" s="56"/>
      <c r="RHP40" s="56"/>
      <c r="RHQ40" s="56"/>
      <c r="RHR40" s="56"/>
      <c r="RHS40" s="56"/>
      <c r="RHT40" s="56"/>
      <c r="RHU40" s="56"/>
      <c r="RHV40" s="56"/>
      <c r="RHW40" s="56"/>
      <c r="RHX40" s="56"/>
      <c r="RHY40" s="56"/>
      <c r="RHZ40" s="56"/>
      <c r="RIA40" s="56"/>
      <c r="RIB40" s="56"/>
      <c r="RIC40" s="56"/>
      <c r="RID40" s="56"/>
      <c r="RIE40" s="56"/>
      <c r="RIF40" s="56"/>
      <c r="RIG40" s="56"/>
      <c r="RIH40" s="56"/>
      <c r="RII40" s="56"/>
      <c r="RIJ40" s="56"/>
      <c r="RIK40" s="56"/>
      <c r="RIL40" s="56"/>
      <c r="RIM40" s="56"/>
      <c r="RIN40" s="56"/>
      <c r="RIO40" s="56"/>
      <c r="RIP40" s="56"/>
      <c r="RIQ40" s="56"/>
      <c r="RIR40" s="56"/>
      <c r="RIS40" s="56"/>
      <c r="RIT40" s="56"/>
      <c r="RIU40" s="56"/>
      <c r="RIV40" s="56"/>
      <c r="RIW40" s="56"/>
      <c r="RIX40" s="56"/>
      <c r="RIY40" s="56"/>
      <c r="RIZ40" s="56"/>
      <c r="RJA40" s="56"/>
      <c r="RJB40" s="56"/>
      <c r="RJC40" s="56"/>
      <c r="RJD40" s="56"/>
      <c r="RJE40" s="56"/>
      <c r="RJF40" s="56"/>
      <c r="RJG40" s="56"/>
      <c r="RJH40" s="56"/>
      <c r="RJI40" s="56"/>
      <c r="RJJ40" s="56"/>
      <c r="RJK40" s="56"/>
      <c r="RJL40" s="56"/>
      <c r="RJM40" s="56"/>
      <c r="RJN40" s="56"/>
      <c r="RJO40" s="56"/>
      <c r="RJP40" s="56"/>
      <c r="RJQ40" s="56"/>
      <c r="RJR40" s="56"/>
      <c r="RJS40" s="56"/>
      <c r="RJT40" s="56"/>
      <c r="RJU40" s="56"/>
      <c r="RJV40" s="56"/>
      <c r="RJW40" s="56"/>
      <c r="RJX40" s="56"/>
      <c r="RJY40" s="56"/>
      <c r="RJZ40" s="56"/>
      <c r="RKA40" s="56"/>
      <c r="RKB40" s="56"/>
      <c r="RKC40" s="56"/>
      <c r="RKD40" s="56"/>
      <c r="RKE40" s="56"/>
      <c r="RKF40" s="56"/>
      <c r="RKG40" s="56"/>
      <c r="RKH40" s="56"/>
      <c r="RKI40" s="56"/>
      <c r="RKJ40" s="56"/>
      <c r="RKK40" s="56"/>
      <c r="RKL40" s="56"/>
      <c r="RKM40" s="56"/>
      <c r="RKN40" s="56"/>
      <c r="RKO40" s="56"/>
      <c r="RKP40" s="56"/>
      <c r="RKQ40" s="56"/>
      <c r="RKR40" s="56"/>
      <c r="RKS40" s="56"/>
      <c r="RKT40" s="56"/>
      <c r="RKU40" s="56"/>
      <c r="RKV40" s="56"/>
      <c r="RKW40" s="56"/>
      <c r="RKX40" s="56"/>
      <c r="RKY40" s="56"/>
      <c r="RKZ40" s="56"/>
      <c r="RLA40" s="56"/>
      <c r="RLB40" s="56"/>
      <c r="RLC40" s="56"/>
      <c r="RLD40" s="56"/>
      <c r="RLE40" s="56"/>
      <c r="RLF40" s="56"/>
      <c r="RLG40" s="56"/>
      <c r="RLH40" s="56"/>
      <c r="RLI40" s="56"/>
      <c r="RLJ40" s="56"/>
      <c r="RLK40" s="56"/>
      <c r="RLL40" s="56"/>
      <c r="RLM40" s="56"/>
      <c r="RLN40" s="56"/>
      <c r="RLO40" s="56"/>
      <c r="RLP40" s="56"/>
      <c r="RLQ40" s="56"/>
      <c r="RLR40" s="56"/>
      <c r="RLS40" s="56"/>
      <c r="RLT40" s="56"/>
      <c r="RLU40" s="56"/>
      <c r="RLV40" s="56"/>
      <c r="RLW40" s="56"/>
      <c r="RLX40" s="56"/>
      <c r="RLY40" s="56"/>
      <c r="RLZ40" s="56"/>
      <c r="RMA40" s="56"/>
      <c r="RMB40" s="56"/>
      <c r="RMC40" s="56"/>
      <c r="RMD40" s="56"/>
      <c r="RME40" s="56"/>
      <c r="RMF40" s="56"/>
      <c r="RMG40" s="56"/>
      <c r="RMH40" s="56"/>
      <c r="RMI40" s="56"/>
      <c r="RMJ40" s="56"/>
      <c r="RMK40" s="56"/>
      <c r="RML40" s="56"/>
      <c r="RMM40" s="56"/>
      <c r="RMN40" s="56"/>
      <c r="RMO40" s="56"/>
      <c r="RMP40" s="56"/>
      <c r="RMQ40" s="56"/>
      <c r="RMR40" s="56"/>
      <c r="RMS40" s="56"/>
      <c r="RMT40" s="56"/>
      <c r="RMU40" s="56"/>
      <c r="RMV40" s="56"/>
      <c r="RMW40" s="56"/>
      <c r="RMX40" s="56"/>
      <c r="RMY40" s="56"/>
      <c r="RMZ40" s="56"/>
      <c r="RNA40" s="56"/>
      <c r="RNB40" s="56"/>
      <c r="RNC40" s="56"/>
      <c r="RND40" s="56"/>
      <c r="RNE40" s="56"/>
      <c r="RNF40" s="56"/>
      <c r="RNG40" s="56"/>
      <c r="RNH40" s="56"/>
      <c r="RNI40" s="56"/>
      <c r="RNJ40" s="56"/>
      <c r="RNK40" s="56"/>
      <c r="RNL40" s="56"/>
      <c r="RNM40" s="56"/>
      <c r="RNN40" s="56"/>
      <c r="RNO40" s="56"/>
      <c r="RNP40" s="56"/>
      <c r="RNQ40" s="56"/>
      <c r="RNR40" s="56"/>
      <c r="RNS40" s="56"/>
      <c r="RNT40" s="56"/>
      <c r="RNU40" s="56"/>
      <c r="RNV40" s="56"/>
      <c r="RNW40" s="56"/>
      <c r="RNX40" s="56"/>
      <c r="RNY40" s="56"/>
      <c r="RNZ40" s="56"/>
      <c r="ROA40" s="56"/>
      <c r="ROB40" s="56"/>
      <c r="ROC40" s="56"/>
      <c r="ROD40" s="56"/>
      <c r="ROE40" s="56"/>
      <c r="ROF40" s="56"/>
      <c r="ROG40" s="56"/>
      <c r="ROH40" s="56"/>
      <c r="ROI40" s="56"/>
      <c r="ROJ40" s="56"/>
      <c r="ROK40" s="56"/>
      <c r="ROL40" s="56"/>
      <c r="ROM40" s="56"/>
      <c r="RON40" s="56"/>
      <c r="ROO40" s="56"/>
      <c r="ROP40" s="56"/>
      <c r="ROQ40" s="56"/>
      <c r="ROR40" s="56"/>
      <c r="ROS40" s="56"/>
      <c r="ROT40" s="56"/>
      <c r="ROU40" s="56"/>
      <c r="ROV40" s="56"/>
      <c r="ROW40" s="56"/>
      <c r="ROX40" s="56"/>
      <c r="ROY40" s="56"/>
      <c r="ROZ40" s="56"/>
      <c r="RPA40" s="56"/>
      <c r="RPB40" s="56"/>
      <c r="RPC40" s="56"/>
      <c r="RPD40" s="56"/>
      <c r="RPE40" s="56"/>
      <c r="RPF40" s="56"/>
      <c r="RPG40" s="56"/>
      <c r="RPH40" s="56"/>
      <c r="RPI40" s="56"/>
      <c r="RPJ40" s="56"/>
      <c r="RPK40" s="56"/>
      <c r="RPL40" s="56"/>
      <c r="RPM40" s="56"/>
      <c r="RPN40" s="56"/>
      <c r="RPO40" s="56"/>
      <c r="RPP40" s="56"/>
      <c r="RPQ40" s="56"/>
      <c r="RPR40" s="56"/>
      <c r="RPS40" s="56"/>
      <c r="RPT40" s="56"/>
      <c r="RPU40" s="56"/>
      <c r="RPV40" s="56"/>
      <c r="RPW40" s="56"/>
      <c r="RPX40" s="56"/>
      <c r="RPY40" s="56"/>
      <c r="RPZ40" s="56"/>
      <c r="RQA40" s="56"/>
      <c r="RQB40" s="56"/>
      <c r="RQC40" s="56"/>
      <c r="RQD40" s="56"/>
      <c r="RQE40" s="56"/>
      <c r="RQF40" s="56"/>
      <c r="RQG40" s="56"/>
      <c r="RQH40" s="56"/>
      <c r="RQI40" s="56"/>
      <c r="RQJ40" s="56"/>
      <c r="RQK40" s="56"/>
      <c r="RQL40" s="56"/>
      <c r="RQM40" s="56"/>
      <c r="RQN40" s="56"/>
      <c r="RQO40" s="56"/>
      <c r="RQP40" s="56"/>
      <c r="RQQ40" s="56"/>
      <c r="RQR40" s="56"/>
      <c r="RQS40" s="56"/>
      <c r="RQT40" s="56"/>
      <c r="RQU40" s="56"/>
      <c r="RQV40" s="56"/>
      <c r="RQW40" s="56"/>
      <c r="RQX40" s="56"/>
      <c r="RQY40" s="56"/>
      <c r="RQZ40" s="56"/>
      <c r="RRA40" s="56"/>
      <c r="RRB40" s="56"/>
      <c r="RRC40" s="56"/>
      <c r="RRD40" s="56"/>
      <c r="RRE40" s="56"/>
      <c r="RRF40" s="56"/>
      <c r="RRG40" s="56"/>
      <c r="RRH40" s="56"/>
      <c r="RRI40" s="56"/>
      <c r="RRJ40" s="56"/>
      <c r="RRK40" s="56"/>
      <c r="RRL40" s="56"/>
      <c r="RRM40" s="56"/>
      <c r="RRN40" s="56"/>
      <c r="RRO40" s="56"/>
      <c r="RRP40" s="56"/>
      <c r="RRQ40" s="56"/>
      <c r="RRR40" s="56"/>
      <c r="RRS40" s="56"/>
      <c r="RRT40" s="56"/>
      <c r="RRU40" s="56"/>
      <c r="RRV40" s="56"/>
      <c r="RRW40" s="56"/>
      <c r="RRX40" s="56"/>
      <c r="RRY40" s="56"/>
      <c r="RRZ40" s="56"/>
      <c r="RSA40" s="56"/>
      <c r="RSB40" s="56"/>
      <c r="RSC40" s="56"/>
      <c r="RSD40" s="56"/>
      <c r="RSE40" s="56"/>
      <c r="RSF40" s="56"/>
      <c r="RSG40" s="56"/>
      <c r="RSH40" s="56"/>
      <c r="RSI40" s="56"/>
      <c r="RSJ40" s="56"/>
      <c r="RSK40" s="56"/>
      <c r="RSL40" s="56"/>
      <c r="RSM40" s="56"/>
      <c r="RSN40" s="56"/>
      <c r="RSO40" s="56"/>
      <c r="RSP40" s="56"/>
      <c r="RSQ40" s="56"/>
      <c r="RSR40" s="56"/>
      <c r="RSS40" s="56"/>
      <c r="RST40" s="56"/>
      <c r="RSU40" s="56"/>
      <c r="RSV40" s="56"/>
      <c r="RSW40" s="56"/>
      <c r="RSX40" s="56"/>
      <c r="RSY40" s="56"/>
      <c r="RSZ40" s="56"/>
      <c r="RTA40" s="56"/>
      <c r="RTB40" s="56"/>
      <c r="RTC40" s="56"/>
      <c r="RTD40" s="56"/>
      <c r="RTE40" s="56"/>
      <c r="RTF40" s="56"/>
      <c r="RTG40" s="56"/>
      <c r="RTH40" s="56"/>
      <c r="RTI40" s="56"/>
      <c r="RTJ40" s="56"/>
      <c r="RTK40" s="56"/>
      <c r="RTL40" s="56"/>
      <c r="RTM40" s="56"/>
      <c r="RTN40" s="56"/>
      <c r="RTO40" s="56"/>
      <c r="RTP40" s="56"/>
      <c r="RTQ40" s="56"/>
      <c r="RTR40" s="56"/>
      <c r="RTS40" s="56"/>
      <c r="RTT40" s="56"/>
      <c r="RTU40" s="56"/>
      <c r="RTV40" s="56"/>
      <c r="RTW40" s="56"/>
      <c r="RTX40" s="56"/>
      <c r="RTY40" s="56"/>
      <c r="RTZ40" s="56"/>
      <c r="RUA40" s="56"/>
      <c r="RUB40" s="56"/>
      <c r="RUC40" s="56"/>
      <c r="RUD40" s="56"/>
      <c r="RUE40" s="56"/>
      <c r="RUF40" s="56"/>
      <c r="RUG40" s="56"/>
      <c r="RUH40" s="56"/>
      <c r="RUI40" s="56"/>
      <c r="RUJ40" s="56"/>
      <c r="RUK40" s="56"/>
      <c r="RUL40" s="56"/>
      <c r="RUM40" s="56"/>
      <c r="RUN40" s="56"/>
      <c r="RUO40" s="56"/>
      <c r="RUP40" s="56"/>
      <c r="RUQ40" s="56"/>
      <c r="RUR40" s="56"/>
      <c r="RUS40" s="56"/>
      <c r="RUT40" s="56"/>
      <c r="RUU40" s="56"/>
      <c r="RUV40" s="56"/>
      <c r="RUW40" s="56"/>
      <c r="RUX40" s="56"/>
      <c r="RUY40" s="56"/>
      <c r="RUZ40" s="56"/>
      <c r="RVA40" s="56"/>
      <c r="RVB40" s="56"/>
      <c r="RVC40" s="56"/>
      <c r="RVD40" s="56"/>
      <c r="RVE40" s="56"/>
      <c r="RVF40" s="56"/>
      <c r="RVG40" s="56"/>
      <c r="RVH40" s="56"/>
      <c r="RVI40" s="56"/>
      <c r="RVJ40" s="56"/>
      <c r="RVK40" s="56"/>
      <c r="RVL40" s="56"/>
      <c r="RVM40" s="56"/>
      <c r="RVN40" s="56"/>
      <c r="RVO40" s="56"/>
      <c r="RVP40" s="56"/>
      <c r="RVQ40" s="56"/>
      <c r="RVR40" s="56"/>
      <c r="RVS40" s="56"/>
      <c r="RVT40" s="56"/>
      <c r="RVU40" s="56"/>
      <c r="RVV40" s="56"/>
      <c r="RVW40" s="56"/>
      <c r="RVX40" s="56"/>
      <c r="RVY40" s="56"/>
      <c r="RVZ40" s="56"/>
      <c r="RWA40" s="56"/>
      <c r="RWB40" s="56"/>
      <c r="RWC40" s="56"/>
      <c r="RWD40" s="56"/>
      <c r="RWE40" s="56"/>
      <c r="RWF40" s="56"/>
      <c r="RWG40" s="56"/>
      <c r="RWH40" s="56"/>
      <c r="RWI40" s="56"/>
      <c r="RWJ40" s="56"/>
      <c r="RWK40" s="56"/>
      <c r="RWL40" s="56"/>
      <c r="RWM40" s="56"/>
      <c r="RWN40" s="56"/>
      <c r="RWO40" s="56"/>
      <c r="RWP40" s="56"/>
      <c r="RWQ40" s="56"/>
      <c r="RWR40" s="56"/>
      <c r="RWS40" s="56"/>
      <c r="RWT40" s="56"/>
      <c r="RWU40" s="56"/>
      <c r="RWV40" s="56"/>
      <c r="RWW40" s="56"/>
      <c r="RWX40" s="56"/>
      <c r="RWY40" s="56"/>
      <c r="RWZ40" s="56"/>
      <c r="RXA40" s="56"/>
      <c r="RXB40" s="56"/>
      <c r="RXC40" s="56"/>
      <c r="RXD40" s="56"/>
      <c r="RXE40" s="56"/>
      <c r="RXF40" s="56"/>
      <c r="RXG40" s="56"/>
      <c r="RXH40" s="56"/>
      <c r="RXI40" s="56"/>
      <c r="RXJ40" s="56"/>
      <c r="RXK40" s="56"/>
      <c r="RXL40" s="56"/>
      <c r="RXM40" s="56"/>
      <c r="RXN40" s="56"/>
      <c r="RXO40" s="56"/>
      <c r="RXP40" s="56"/>
      <c r="RXQ40" s="56"/>
      <c r="RXR40" s="56"/>
      <c r="RXS40" s="56"/>
      <c r="RXT40" s="56"/>
      <c r="RXU40" s="56"/>
      <c r="RXV40" s="56"/>
      <c r="RXW40" s="56"/>
      <c r="RXX40" s="56"/>
      <c r="RXY40" s="56"/>
      <c r="RXZ40" s="56"/>
      <c r="RYA40" s="56"/>
      <c r="RYB40" s="56"/>
      <c r="RYC40" s="56"/>
      <c r="RYD40" s="56"/>
      <c r="RYE40" s="56"/>
      <c r="RYF40" s="56"/>
      <c r="RYG40" s="56"/>
      <c r="RYH40" s="56"/>
      <c r="RYI40" s="56"/>
      <c r="RYJ40" s="56"/>
      <c r="RYK40" s="56"/>
      <c r="RYL40" s="56"/>
      <c r="RYM40" s="56"/>
      <c r="RYN40" s="56"/>
      <c r="RYO40" s="56"/>
      <c r="RYP40" s="56"/>
      <c r="RYQ40" s="56"/>
      <c r="RYR40" s="56"/>
      <c r="RYS40" s="56"/>
      <c r="RYT40" s="56"/>
      <c r="RYU40" s="56"/>
      <c r="RYV40" s="56"/>
      <c r="RYW40" s="56"/>
      <c r="RYX40" s="56"/>
      <c r="RYY40" s="56"/>
      <c r="RYZ40" s="56"/>
      <c r="RZA40" s="56"/>
      <c r="RZB40" s="56"/>
      <c r="RZC40" s="56"/>
      <c r="RZD40" s="56"/>
      <c r="RZE40" s="56"/>
      <c r="RZF40" s="56"/>
      <c r="RZG40" s="56"/>
      <c r="RZH40" s="56"/>
      <c r="RZI40" s="56"/>
      <c r="RZJ40" s="56"/>
      <c r="RZK40" s="56"/>
      <c r="RZL40" s="56"/>
      <c r="RZM40" s="56"/>
      <c r="RZN40" s="56"/>
      <c r="RZO40" s="56"/>
      <c r="RZP40" s="56"/>
      <c r="RZQ40" s="56"/>
      <c r="RZR40" s="56"/>
      <c r="RZS40" s="56"/>
      <c r="RZT40" s="56"/>
      <c r="RZU40" s="56"/>
      <c r="RZV40" s="56"/>
      <c r="RZW40" s="56"/>
      <c r="RZX40" s="56"/>
      <c r="RZY40" s="56"/>
      <c r="RZZ40" s="56"/>
      <c r="SAA40" s="56"/>
      <c r="SAB40" s="56"/>
      <c r="SAC40" s="56"/>
      <c r="SAD40" s="56"/>
      <c r="SAE40" s="56"/>
      <c r="SAF40" s="56"/>
      <c r="SAG40" s="56"/>
      <c r="SAH40" s="56"/>
      <c r="SAI40" s="56"/>
      <c r="SAJ40" s="56"/>
      <c r="SAK40" s="56"/>
      <c r="SAL40" s="56"/>
      <c r="SAM40" s="56"/>
      <c r="SAN40" s="56"/>
      <c r="SAO40" s="56"/>
      <c r="SAP40" s="56"/>
      <c r="SAQ40" s="56"/>
      <c r="SAR40" s="56"/>
      <c r="SAS40" s="56"/>
      <c r="SAT40" s="56"/>
      <c r="SAU40" s="56"/>
      <c r="SAV40" s="56"/>
      <c r="SAW40" s="56"/>
      <c r="SAX40" s="56"/>
      <c r="SAY40" s="56"/>
      <c r="SAZ40" s="56"/>
      <c r="SBA40" s="56"/>
      <c r="SBB40" s="56"/>
      <c r="SBC40" s="56"/>
      <c r="SBD40" s="56"/>
      <c r="SBE40" s="56"/>
      <c r="SBF40" s="56"/>
      <c r="SBG40" s="56"/>
      <c r="SBH40" s="56"/>
      <c r="SBI40" s="56"/>
      <c r="SBJ40" s="56"/>
      <c r="SBK40" s="56"/>
      <c r="SBL40" s="56"/>
      <c r="SBM40" s="56"/>
      <c r="SBN40" s="56"/>
      <c r="SBO40" s="56"/>
      <c r="SBP40" s="56"/>
      <c r="SBQ40" s="56"/>
      <c r="SBR40" s="56"/>
      <c r="SBS40" s="56"/>
      <c r="SBT40" s="56"/>
      <c r="SBU40" s="56"/>
      <c r="SBV40" s="56"/>
      <c r="SBW40" s="56"/>
      <c r="SBX40" s="56"/>
      <c r="SBY40" s="56"/>
      <c r="SBZ40" s="56"/>
      <c r="SCA40" s="56"/>
      <c r="SCB40" s="56"/>
      <c r="SCC40" s="56"/>
      <c r="SCD40" s="56"/>
      <c r="SCE40" s="56"/>
      <c r="SCF40" s="56"/>
      <c r="SCG40" s="56"/>
      <c r="SCH40" s="56"/>
      <c r="SCI40" s="56"/>
      <c r="SCJ40" s="56"/>
      <c r="SCK40" s="56"/>
      <c r="SCL40" s="56"/>
      <c r="SCM40" s="56"/>
      <c r="SCN40" s="56"/>
      <c r="SCO40" s="56"/>
      <c r="SCP40" s="56"/>
      <c r="SCQ40" s="56"/>
      <c r="SCR40" s="56"/>
      <c r="SCS40" s="56"/>
      <c r="SCT40" s="56"/>
      <c r="SCU40" s="56"/>
      <c r="SCV40" s="56"/>
      <c r="SCW40" s="56"/>
      <c r="SCX40" s="56"/>
      <c r="SCY40" s="56"/>
      <c r="SCZ40" s="56"/>
      <c r="SDA40" s="56"/>
      <c r="SDB40" s="56"/>
      <c r="SDC40" s="56"/>
      <c r="SDD40" s="56"/>
      <c r="SDE40" s="56"/>
      <c r="SDF40" s="56"/>
      <c r="SDG40" s="56"/>
      <c r="SDH40" s="56"/>
      <c r="SDI40" s="56"/>
      <c r="SDJ40" s="56"/>
      <c r="SDK40" s="56"/>
      <c r="SDL40" s="56"/>
      <c r="SDM40" s="56"/>
      <c r="SDN40" s="56"/>
      <c r="SDO40" s="56"/>
      <c r="SDP40" s="56"/>
      <c r="SDQ40" s="56"/>
      <c r="SDR40" s="56"/>
      <c r="SDS40" s="56"/>
      <c r="SDT40" s="56"/>
      <c r="SDU40" s="56"/>
      <c r="SDV40" s="56"/>
      <c r="SDW40" s="56"/>
      <c r="SDX40" s="56"/>
      <c r="SDY40" s="56"/>
      <c r="SDZ40" s="56"/>
      <c r="SEA40" s="56"/>
      <c r="SEB40" s="56"/>
      <c r="SEC40" s="56"/>
      <c r="SED40" s="56"/>
      <c r="SEE40" s="56"/>
      <c r="SEF40" s="56"/>
      <c r="SEG40" s="56"/>
      <c r="SEH40" s="56"/>
      <c r="SEI40" s="56"/>
      <c r="SEJ40" s="56"/>
      <c r="SEK40" s="56"/>
      <c r="SEL40" s="56"/>
      <c r="SEM40" s="56"/>
      <c r="SEN40" s="56"/>
      <c r="SEO40" s="56"/>
      <c r="SEP40" s="56"/>
      <c r="SEQ40" s="56"/>
      <c r="SER40" s="56"/>
      <c r="SES40" s="56"/>
      <c r="SET40" s="56"/>
      <c r="SEU40" s="56"/>
      <c r="SEV40" s="56"/>
      <c r="SEW40" s="56"/>
      <c r="SEX40" s="56"/>
      <c r="SEY40" s="56"/>
      <c r="SEZ40" s="56"/>
      <c r="SFA40" s="56"/>
      <c r="SFB40" s="56"/>
      <c r="SFC40" s="56"/>
      <c r="SFD40" s="56"/>
      <c r="SFE40" s="56"/>
      <c r="SFF40" s="56"/>
      <c r="SFG40" s="56"/>
      <c r="SFH40" s="56"/>
      <c r="SFI40" s="56"/>
      <c r="SFJ40" s="56"/>
      <c r="SFK40" s="56"/>
      <c r="SFL40" s="56"/>
      <c r="SFM40" s="56"/>
      <c r="SFN40" s="56"/>
      <c r="SFO40" s="56"/>
      <c r="SFP40" s="56"/>
      <c r="SFQ40" s="56"/>
      <c r="SFR40" s="56"/>
      <c r="SFS40" s="56"/>
      <c r="SFT40" s="56"/>
      <c r="SFU40" s="56"/>
      <c r="SFV40" s="56"/>
      <c r="SFW40" s="56"/>
      <c r="SFX40" s="56"/>
      <c r="SFY40" s="56"/>
      <c r="SFZ40" s="56"/>
      <c r="SGA40" s="56"/>
      <c r="SGB40" s="56"/>
      <c r="SGC40" s="56"/>
      <c r="SGD40" s="56"/>
      <c r="SGE40" s="56"/>
      <c r="SGF40" s="56"/>
      <c r="SGG40" s="56"/>
      <c r="SGH40" s="56"/>
      <c r="SGI40" s="56"/>
      <c r="SGJ40" s="56"/>
      <c r="SGK40" s="56"/>
      <c r="SGL40" s="56"/>
      <c r="SGM40" s="56"/>
      <c r="SGN40" s="56"/>
      <c r="SGO40" s="56"/>
      <c r="SGP40" s="56"/>
      <c r="SGQ40" s="56"/>
      <c r="SGR40" s="56"/>
      <c r="SGS40" s="56"/>
      <c r="SGT40" s="56"/>
      <c r="SGU40" s="56"/>
      <c r="SGV40" s="56"/>
      <c r="SGW40" s="56"/>
      <c r="SGX40" s="56"/>
      <c r="SGY40" s="56"/>
      <c r="SGZ40" s="56"/>
      <c r="SHA40" s="56"/>
      <c r="SHB40" s="56"/>
      <c r="SHC40" s="56"/>
      <c r="SHD40" s="56"/>
      <c r="SHE40" s="56"/>
      <c r="SHF40" s="56"/>
      <c r="SHG40" s="56"/>
      <c r="SHH40" s="56"/>
      <c r="SHI40" s="56"/>
      <c r="SHJ40" s="56"/>
      <c r="SHK40" s="56"/>
      <c r="SHL40" s="56"/>
      <c r="SHM40" s="56"/>
      <c r="SHN40" s="56"/>
      <c r="SHO40" s="56"/>
      <c r="SHP40" s="56"/>
      <c r="SHQ40" s="56"/>
      <c r="SHR40" s="56"/>
      <c r="SHS40" s="56"/>
      <c r="SHT40" s="56"/>
      <c r="SHU40" s="56"/>
      <c r="SHV40" s="56"/>
      <c r="SHW40" s="56"/>
      <c r="SHX40" s="56"/>
      <c r="SHY40" s="56"/>
      <c r="SHZ40" s="56"/>
      <c r="SIA40" s="56"/>
      <c r="SIB40" s="56"/>
      <c r="SIC40" s="56"/>
      <c r="SID40" s="56"/>
      <c r="SIE40" s="56"/>
      <c r="SIF40" s="56"/>
      <c r="SIG40" s="56"/>
      <c r="SIH40" s="56"/>
      <c r="SII40" s="56"/>
      <c r="SIJ40" s="56"/>
      <c r="SIK40" s="56"/>
      <c r="SIL40" s="56"/>
      <c r="SIM40" s="56"/>
      <c r="SIN40" s="56"/>
      <c r="SIO40" s="56"/>
      <c r="SIP40" s="56"/>
      <c r="SIQ40" s="56"/>
      <c r="SIR40" s="56"/>
      <c r="SIS40" s="56"/>
      <c r="SIT40" s="56"/>
      <c r="SIU40" s="56"/>
      <c r="SIV40" s="56"/>
      <c r="SIW40" s="56"/>
      <c r="SIX40" s="56"/>
      <c r="SIY40" s="56"/>
      <c r="SIZ40" s="56"/>
      <c r="SJA40" s="56"/>
      <c r="SJB40" s="56"/>
      <c r="SJC40" s="56"/>
      <c r="SJD40" s="56"/>
      <c r="SJE40" s="56"/>
      <c r="SJF40" s="56"/>
      <c r="SJG40" s="56"/>
      <c r="SJH40" s="56"/>
      <c r="SJI40" s="56"/>
      <c r="SJJ40" s="56"/>
      <c r="SJK40" s="56"/>
      <c r="SJL40" s="56"/>
      <c r="SJM40" s="56"/>
      <c r="SJN40" s="56"/>
      <c r="SJO40" s="56"/>
      <c r="SJP40" s="56"/>
      <c r="SJQ40" s="56"/>
      <c r="SJR40" s="56"/>
      <c r="SJS40" s="56"/>
      <c r="SJT40" s="56"/>
      <c r="SJU40" s="56"/>
      <c r="SJV40" s="56"/>
      <c r="SJW40" s="56"/>
      <c r="SJX40" s="56"/>
      <c r="SJY40" s="56"/>
      <c r="SJZ40" s="56"/>
      <c r="SKA40" s="56"/>
      <c r="SKB40" s="56"/>
      <c r="SKC40" s="56"/>
      <c r="SKD40" s="56"/>
      <c r="SKE40" s="56"/>
      <c r="SKF40" s="56"/>
      <c r="SKG40" s="56"/>
      <c r="SKH40" s="56"/>
      <c r="SKI40" s="56"/>
      <c r="SKJ40" s="56"/>
      <c r="SKK40" s="56"/>
      <c r="SKL40" s="56"/>
      <c r="SKM40" s="56"/>
      <c r="SKN40" s="56"/>
      <c r="SKO40" s="56"/>
      <c r="SKP40" s="56"/>
      <c r="SKQ40" s="56"/>
      <c r="SKR40" s="56"/>
      <c r="SKS40" s="56"/>
      <c r="SKT40" s="56"/>
      <c r="SKU40" s="56"/>
      <c r="SKV40" s="56"/>
      <c r="SKW40" s="56"/>
      <c r="SKX40" s="56"/>
      <c r="SKY40" s="56"/>
      <c r="SKZ40" s="56"/>
      <c r="SLA40" s="56"/>
      <c r="SLB40" s="56"/>
      <c r="SLC40" s="56"/>
      <c r="SLD40" s="56"/>
      <c r="SLE40" s="56"/>
      <c r="SLF40" s="56"/>
      <c r="SLG40" s="56"/>
      <c r="SLH40" s="56"/>
      <c r="SLI40" s="56"/>
      <c r="SLJ40" s="56"/>
      <c r="SLK40" s="56"/>
      <c r="SLL40" s="56"/>
      <c r="SLM40" s="56"/>
      <c r="SLN40" s="56"/>
      <c r="SLO40" s="56"/>
      <c r="SLP40" s="56"/>
      <c r="SLQ40" s="56"/>
      <c r="SLR40" s="56"/>
      <c r="SLS40" s="56"/>
      <c r="SLT40" s="56"/>
      <c r="SLU40" s="56"/>
      <c r="SLV40" s="56"/>
      <c r="SLW40" s="56"/>
      <c r="SLX40" s="56"/>
      <c r="SLY40" s="56"/>
      <c r="SLZ40" s="56"/>
      <c r="SMA40" s="56"/>
      <c r="SMB40" s="56"/>
      <c r="SMC40" s="56"/>
      <c r="SMD40" s="56"/>
      <c r="SME40" s="56"/>
      <c r="SMF40" s="56"/>
      <c r="SMG40" s="56"/>
      <c r="SMH40" s="56"/>
      <c r="SMI40" s="56"/>
      <c r="SMJ40" s="56"/>
      <c r="SMK40" s="56"/>
      <c r="SML40" s="56"/>
      <c r="SMM40" s="56"/>
      <c r="SMN40" s="56"/>
      <c r="SMO40" s="56"/>
      <c r="SMP40" s="56"/>
      <c r="SMQ40" s="56"/>
      <c r="SMR40" s="56"/>
      <c r="SMS40" s="56"/>
      <c r="SMT40" s="56"/>
      <c r="SMU40" s="56"/>
      <c r="SMV40" s="56"/>
      <c r="SMW40" s="56"/>
      <c r="SMX40" s="56"/>
      <c r="SMY40" s="56"/>
      <c r="SMZ40" s="56"/>
      <c r="SNA40" s="56"/>
      <c r="SNB40" s="56"/>
      <c r="SNC40" s="56"/>
      <c r="SND40" s="56"/>
      <c r="SNE40" s="56"/>
      <c r="SNF40" s="56"/>
      <c r="SNG40" s="56"/>
      <c r="SNH40" s="56"/>
      <c r="SNI40" s="56"/>
      <c r="SNJ40" s="56"/>
      <c r="SNK40" s="56"/>
      <c r="SNL40" s="56"/>
      <c r="SNM40" s="56"/>
      <c r="SNN40" s="56"/>
      <c r="SNO40" s="56"/>
      <c r="SNP40" s="56"/>
      <c r="SNQ40" s="56"/>
      <c r="SNR40" s="56"/>
      <c r="SNS40" s="56"/>
      <c r="SNT40" s="56"/>
      <c r="SNU40" s="56"/>
      <c r="SNV40" s="56"/>
      <c r="SNW40" s="56"/>
      <c r="SNX40" s="56"/>
      <c r="SNY40" s="56"/>
      <c r="SNZ40" s="56"/>
      <c r="SOA40" s="56"/>
      <c r="SOB40" s="56"/>
      <c r="SOC40" s="56"/>
      <c r="SOD40" s="56"/>
      <c r="SOE40" s="56"/>
      <c r="SOF40" s="56"/>
      <c r="SOG40" s="56"/>
      <c r="SOH40" s="56"/>
      <c r="SOI40" s="56"/>
      <c r="SOJ40" s="56"/>
      <c r="SOK40" s="56"/>
      <c r="SOL40" s="56"/>
      <c r="SOM40" s="56"/>
      <c r="SON40" s="56"/>
      <c r="SOO40" s="56"/>
      <c r="SOP40" s="56"/>
      <c r="SOQ40" s="56"/>
      <c r="SOR40" s="56"/>
      <c r="SOS40" s="56"/>
      <c r="SOT40" s="56"/>
      <c r="SOU40" s="56"/>
      <c r="SOV40" s="56"/>
      <c r="SOW40" s="56"/>
      <c r="SOX40" s="56"/>
      <c r="SOY40" s="56"/>
      <c r="SOZ40" s="56"/>
      <c r="SPA40" s="56"/>
      <c r="SPB40" s="56"/>
      <c r="SPC40" s="56"/>
      <c r="SPD40" s="56"/>
      <c r="SPE40" s="56"/>
      <c r="SPF40" s="56"/>
      <c r="SPG40" s="56"/>
      <c r="SPH40" s="56"/>
      <c r="SPI40" s="56"/>
      <c r="SPJ40" s="56"/>
      <c r="SPK40" s="56"/>
      <c r="SPL40" s="56"/>
      <c r="SPM40" s="56"/>
      <c r="SPN40" s="56"/>
      <c r="SPO40" s="56"/>
      <c r="SPP40" s="56"/>
      <c r="SPQ40" s="56"/>
      <c r="SPR40" s="56"/>
      <c r="SPS40" s="56"/>
      <c r="SPT40" s="56"/>
      <c r="SPU40" s="56"/>
      <c r="SPV40" s="56"/>
      <c r="SPW40" s="56"/>
      <c r="SPX40" s="56"/>
      <c r="SPY40" s="56"/>
      <c r="SPZ40" s="56"/>
      <c r="SQA40" s="56"/>
      <c r="SQB40" s="56"/>
      <c r="SQC40" s="56"/>
      <c r="SQD40" s="56"/>
      <c r="SQE40" s="56"/>
      <c r="SQF40" s="56"/>
      <c r="SQG40" s="56"/>
      <c r="SQH40" s="56"/>
      <c r="SQI40" s="56"/>
      <c r="SQJ40" s="56"/>
      <c r="SQK40" s="56"/>
      <c r="SQL40" s="56"/>
      <c r="SQM40" s="56"/>
      <c r="SQN40" s="56"/>
      <c r="SQO40" s="56"/>
      <c r="SQP40" s="56"/>
      <c r="SQQ40" s="56"/>
      <c r="SQR40" s="56"/>
      <c r="SQS40" s="56"/>
      <c r="SQT40" s="56"/>
      <c r="SQU40" s="56"/>
      <c r="SQV40" s="56"/>
      <c r="SQW40" s="56"/>
      <c r="SQX40" s="56"/>
      <c r="SQY40" s="56"/>
      <c r="SQZ40" s="56"/>
      <c r="SRA40" s="56"/>
      <c r="SRB40" s="56"/>
      <c r="SRC40" s="56"/>
      <c r="SRD40" s="56"/>
      <c r="SRE40" s="56"/>
      <c r="SRF40" s="56"/>
      <c r="SRG40" s="56"/>
      <c r="SRH40" s="56"/>
      <c r="SRI40" s="56"/>
      <c r="SRJ40" s="56"/>
      <c r="SRK40" s="56"/>
      <c r="SRL40" s="56"/>
      <c r="SRM40" s="56"/>
      <c r="SRN40" s="56"/>
      <c r="SRO40" s="56"/>
      <c r="SRP40" s="56"/>
      <c r="SRQ40" s="56"/>
      <c r="SRR40" s="56"/>
      <c r="SRS40" s="56"/>
      <c r="SRT40" s="56"/>
      <c r="SRU40" s="56"/>
      <c r="SRV40" s="56"/>
      <c r="SRW40" s="56"/>
      <c r="SRX40" s="56"/>
      <c r="SRY40" s="56"/>
      <c r="SRZ40" s="56"/>
      <c r="SSA40" s="56"/>
      <c r="SSB40" s="56"/>
      <c r="SSC40" s="56"/>
      <c r="SSD40" s="56"/>
      <c r="SSE40" s="56"/>
      <c r="SSF40" s="56"/>
      <c r="SSG40" s="56"/>
      <c r="SSH40" s="56"/>
      <c r="SSI40" s="56"/>
      <c r="SSJ40" s="56"/>
      <c r="SSK40" s="56"/>
      <c r="SSL40" s="56"/>
      <c r="SSM40" s="56"/>
      <c r="SSN40" s="56"/>
      <c r="SSO40" s="56"/>
      <c r="SSP40" s="56"/>
      <c r="SSQ40" s="56"/>
      <c r="SSR40" s="56"/>
      <c r="SSS40" s="56"/>
      <c r="SST40" s="56"/>
      <c r="SSU40" s="56"/>
      <c r="SSV40" s="56"/>
      <c r="SSW40" s="56"/>
      <c r="SSX40" s="56"/>
      <c r="SSY40" s="56"/>
      <c r="SSZ40" s="56"/>
      <c r="STA40" s="56"/>
      <c r="STB40" s="56"/>
      <c r="STC40" s="56"/>
      <c r="STD40" s="56"/>
      <c r="STE40" s="56"/>
      <c r="STF40" s="56"/>
      <c r="STG40" s="56"/>
      <c r="STH40" s="56"/>
      <c r="STI40" s="56"/>
      <c r="STJ40" s="56"/>
      <c r="STK40" s="56"/>
      <c r="STL40" s="56"/>
      <c r="STM40" s="56"/>
      <c r="STN40" s="56"/>
      <c r="STO40" s="56"/>
      <c r="STP40" s="56"/>
      <c r="STQ40" s="56"/>
      <c r="STR40" s="56"/>
      <c r="STS40" s="56"/>
      <c r="STT40" s="56"/>
      <c r="STU40" s="56"/>
      <c r="STV40" s="56"/>
      <c r="STW40" s="56"/>
      <c r="STX40" s="56"/>
      <c r="STY40" s="56"/>
      <c r="STZ40" s="56"/>
      <c r="SUA40" s="56"/>
      <c r="SUB40" s="56"/>
      <c r="SUC40" s="56"/>
      <c r="SUD40" s="56"/>
      <c r="SUE40" s="56"/>
      <c r="SUF40" s="56"/>
      <c r="SUG40" s="56"/>
      <c r="SUH40" s="56"/>
      <c r="SUI40" s="56"/>
      <c r="SUJ40" s="56"/>
      <c r="SUK40" s="56"/>
      <c r="SUL40" s="56"/>
      <c r="SUM40" s="56"/>
      <c r="SUN40" s="56"/>
      <c r="SUO40" s="56"/>
      <c r="SUP40" s="56"/>
      <c r="SUQ40" s="56"/>
      <c r="SUR40" s="56"/>
      <c r="SUS40" s="56"/>
      <c r="SUT40" s="56"/>
      <c r="SUU40" s="56"/>
      <c r="SUV40" s="56"/>
      <c r="SUW40" s="56"/>
      <c r="SUX40" s="56"/>
      <c r="SUY40" s="56"/>
      <c r="SUZ40" s="56"/>
      <c r="SVA40" s="56"/>
      <c r="SVB40" s="56"/>
      <c r="SVC40" s="56"/>
      <c r="SVD40" s="56"/>
      <c r="SVE40" s="56"/>
      <c r="SVF40" s="56"/>
      <c r="SVG40" s="56"/>
      <c r="SVH40" s="56"/>
      <c r="SVI40" s="56"/>
      <c r="SVJ40" s="56"/>
      <c r="SVK40" s="56"/>
      <c r="SVL40" s="56"/>
      <c r="SVM40" s="56"/>
      <c r="SVN40" s="56"/>
      <c r="SVO40" s="56"/>
      <c r="SVP40" s="56"/>
      <c r="SVQ40" s="56"/>
      <c r="SVR40" s="56"/>
      <c r="SVS40" s="56"/>
      <c r="SVT40" s="56"/>
      <c r="SVU40" s="56"/>
      <c r="SVV40" s="56"/>
      <c r="SVW40" s="56"/>
      <c r="SVX40" s="56"/>
      <c r="SVY40" s="56"/>
      <c r="SVZ40" s="56"/>
      <c r="SWA40" s="56"/>
      <c r="SWB40" s="56"/>
      <c r="SWC40" s="56"/>
      <c r="SWD40" s="56"/>
      <c r="SWE40" s="56"/>
      <c r="SWF40" s="56"/>
      <c r="SWG40" s="56"/>
      <c r="SWH40" s="56"/>
      <c r="SWI40" s="56"/>
      <c r="SWJ40" s="56"/>
      <c r="SWK40" s="56"/>
      <c r="SWL40" s="56"/>
      <c r="SWM40" s="56"/>
      <c r="SWN40" s="56"/>
      <c r="SWO40" s="56"/>
      <c r="SWP40" s="56"/>
      <c r="SWQ40" s="56"/>
      <c r="SWR40" s="56"/>
      <c r="SWS40" s="56"/>
      <c r="SWT40" s="56"/>
      <c r="SWU40" s="56"/>
      <c r="SWV40" s="56"/>
      <c r="SWW40" s="56"/>
      <c r="SWX40" s="56"/>
      <c r="SWY40" s="56"/>
      <c r="SWZ40" s="56"/>
      <c r="SXA40" s="56"/>
      <c r="SXB40" s="56"/>
      <c r="SXC40" s="56"/>
      <c r="SXD40" s="56"/>
      <c r="SXE40" s="56"/>
      <c r="SXF40" s="56"/>
      <c r="SXG40" s="56"/>
      <c r="SXH40" s="56"/>
      <c r="SXI40" s="56"/>
      <c r="SXJ40" s="56"/>
      <c r="SXK40" s="56"/>
      <c r="SXL40" s="56"/>
      <c r="SXM40" s="56"/>
      <c r="SXN40" s="56"/>
      <c r="SXO40" s="56"/>
      <c r="SXP40" s="56"/>
      <c r="SXQ40" s="56"/>
      <c r="SXR40" s="56"/>
      <c r="SXS40" s="56"/>
      <c r="SXT40" s="56"/>
      <c r="SXU40" s="56"/>
      <c r="SXV40" s="56"/>
      <c r="SXW40" s="56"/>
      <c r="SXX40" s="56"/>
      <c r="SXY40" s="56"/>
      <c r="SXZ40" s="56"/>
      <c r="SYA40" s="56"/>
      <c r="SYB40" s="56"/>
      <c r="SYC40" s="56"/>
      <c r="SYD40" s="56"/>
      <c r="SYE40" s="56"/>
      <c r="SYF40" s="56"/>
      <c r="SYG40" s="56"/>
      <c r="SYH40" s="56"/>
      <c r="SYI40" s="56"/>
      <c r="SYJ40" s="56"/>
      <c r="SYK40" s="56"/>
      <c r="SYL40" s="56"/>
      <c r="SYM40" s="56"/>
      <c r="SYN40" s="56"/>
      <c r="SYO40" s="56"/>
      <c r="SYP40" s="56"/>
      <c r="SYQ40" s="56"/>
      <c r="SYR40" s="56"/>
      <c r="SYS40" s="56"/>
      <c r="SYT40" s="56"/>
      <c r="SYU40" s="56"/>
      <c r="SYV40" s="56"/>
      <c r="SYW40" s="56"/>
      <c r="SYX40" s="56"/>
      <c r="SYY40" s="56"/>
      <c r="SYZ40" s="56"/>
      <c r="SZA40" s="56"/>
      <c r="SZB40" s="56"/>
      <c r="SZC40" s="56"/>
      <c r="SZD40" s="56"/>
      <c r="SZE40" s="56"/>
      <c r="SZF40" s="56"/>
      <c r="SZG40" s="56"/>
      <c r="SZH40" s="56"/>
      <c r="SZI40" s="56"/>
      <c r="SZJ40" s="56"/>
      <c r="SZK40" s="56"/>
      <c r="SZL40" s="56"/>
      <c r="SZM40" s="56"/>
      <c r="SZN40" s="56"/>
      <c r="SZO40" s="56"/>
      <c r="SZP40" s="56"/>
      <c r="SZQ40" s="56"/>
      <c r="SZR40" s="56"/>
      <c r="SZS40" s="56"/>
      <c r="SZT40" s="56"/>
      <c r="SZU40" s="56"/>
      <c r="SZV40" s="56"/>
      <c r="SZW40" s="56"/>
      <c r="SZX40" s="56"/>
      <c r="SZY40" s="56"/>
      <c r="SZZ40" s="56"/>
      <c r="TAA40" s="56"/>
      <c r="TAB40" s="56"/>
      <c r="TAC40" s="56"/>
      <c r="TAD40" s="56"/>
      <c r="TAE40" s="56"/>
      <c r="TAF40" s="56"/>
      <c r="TAG40" s="56"/>
      <c r="TAH40" s="56"/>
      <c r="TAI40" s="56"/>
      <c r="TAJ40" s="56"/>
      <c r="TAK40" s="56"/>
      <c r="TAL40" s="56"/>
      <c r="TAM40" s="56"/>
      <c r="TAN40" s="56"/>
      <c r="TAO40" s="56"/>
      <c r="TAP40" s="56"/>
      <c r="TAQ40" s="56"/>
      <c r="TAR40" s="56"/>
      <c r="TAS40" s="56"/>
      <c r="TAT40" s="56"/>
      <c r="TAU40" s="56"/>
      <c r="TAV40" s="56"/>
      <c r="TAW40" s="56"/>
      <c r="TAX40" s="56"/>
      <c r="TAY40" s="56"/>
      <c r="TAZ40" s="56"/>
      <c r="TBA40" s="56"/>
      <c r="TBB40" s="56"/>
      <c r="TBC40" s="56"/>
      <c r="TBD40" s="56"/>
      <c r="TBE40" s="56"/>
      <c r="TBF40" s="56"/>
      <c r="TBG40" s="56"/>
      <c r="TBH40" s="56"/>
      <c r="TBI40" s="56"/>
      <c r="TBJ40" s="56"/>
      <c r="TBK40" s="56"/>
      <c r="TBL40" s="56"/>
      <c r="TBM40" s="56"/>
      <c r="TBN40" s="56"/>
      <c r="TBO40" s="56"/>
      <c r="TBP40" s="56"/>
      <c r="TBQ40" s="56"/>
      <c r="TBR40" s="56"/>
      <c r="TBS40" s="56"/>
      <c r="TBT40" s="56"/>
      <c r="TBU40" s="56"/>
      <c r="TBV40" s="56"/>
      <c r="TBW40" s="56"/>
      <c r="TBX40" s="56"/>
      <c r="TBY40" s="56"/>
      <c r="TBZ40" s="56"/>
      <c r="TCA40" s="56"/>
      <c r="TCB40" s="56"/>
      <c r="TCC40" s="56"/>
      <c r="TCD40" s="56"/>
      <c r="TCE40" s="56"/>
      <c r="TCF40" s="56"/>
      <c r="TCG40" s="56"/>
      <c r="TCH40" s="56"/>
      <c r="TCI40" s="56"/>
      <c r="TCJ40" s="56"/>
      <c r="TCK40" s="56"/>
      <c r="TCL40" s="56"/>
      <c r="TCM40" s="56"/>
      <c r="TCN40" s="56"/>
      <c r="TCO40" s="56"/>
      <c r="TCP40" s="56"/>
      <c r="TCQ40" s="56"/>
      <c r="TCR40" s="56"/>
      <c r="TCS40" s="56"/>
      <c r="TCT40" s="56"/>
      <c r="TCU40" s="56"/>
      <c r="TCV40" s="56"/>
      <c r="TCW40" s="56"/>
      <c r="TCX40" s="56"/>
      <c r="TCY40" s="56"/>
      <c r="TCZ40" s="56"/>
      <c r="TDA40" s="56"/>
      <c r="TDB40" s="56"/>
      <c r="TDC40" s="56"/>
      <c r="TDD40" s="56"/>
      <c r="TDE40" s="56"/>
      <c r="TDF40" s="56"/>
      <c r="TDG40" s="56"/>
      <c r="TDH40" s="56"/>
      <c r="TDI40" s="56"/>
      <c r="TDJ40" s="56"/>
      <c r="TDK40" s="56"/>
      <c r="TDL40" s="56"/>
      <c r="TDM40" s="56"/>
      <c r="TDN40" s="56"/>
      <c r="TDO40" s="56"/>
      <c r="TDP40" s="56"/>
      <c r="TDQ40" s="56"/>
      <c r="TDR40" s="56"/>
      <c r="TDS40" s="56"/>
      <c r="TDT40" s="56"/>
      <c r="TDU40" s="56"/>
      <c r="TDV40" s="56"/>
      <c r="TDW40" s="56"/>
      <c r="TDX40" s="56"/>
      <c r="TDY40" s="56"/>
      <c r="TDZ40" s="56"/>
      <c r="TEA40" s="56"/>
      <c r="TEB40" s="56"/>
      <c r="TEC40" s="56"/>
      <c r="TED40" s="56"/>
      <c r="TEE40" s="56"/>
      <c r="TEF40" s="56"/>
      <c r="TEG40" s="56"/>
      <c r="TEH40" s="56"/>
      <c r="TEI40" s="56"/>
      <c r="TEJ40" s="56"/>
      <c r="TEK40" s="56"/>
      <c r="TEL40" s="56"/>
      <c r="TEM40" s="56"/>
      <c r="TEN40" s="56"/>
      <c r="TEO40" s="56"/>
      <c r="TEP40" s="56"/>
      <c r="TEQ40" s="56"/>
      <c r="TER40" s="56"/>
      <c r="TES40" s="56"/>
      <c r="TET40" s="56"/>
      <c r="TEU40" s="56"/>
      <c r="TEV40" s="56"/>
      <c r="TEW40" s="56"/>
      <c r="TEX40" s="56"/>
      <c r="TEY40" s="56"/>
      <c r="TEZ40" s="56"/>
      <c r="TFA40" s="56"/>
      <c r="TFB40" s="56"/>
      <c r="TFC40" s="56"/>
      <c r="TFD40" s="56"/>
      <c r="TFE40" s="56"/>
      <c r="TFF40" s="56"/>
      <c r="TFG40" s="56"/>
      <c r="TFH40" s="56"/>
      <c r="TFI40" s="56"/>
      <c r="TFJ40" s="56"/>
      <c r="TFK40" s="56"/>
      <c r="TFL40" s="56"/>
      <c r="TFM40" s="56"/>
      <c r="TFN40" s="56"/>
      <c r="TFO40" s="56"/>
      <c r="TFP40" s="56"/>
      <c r="TFQ40" s="56"/>
      <c r="TFR40" s="56"/>
      <c r="TFS40" s="56"/>
      <c r="TFT40" s="56"/>
      <c r="TFU40" s="56"/>
      <c r="TFV40" s="56"/>
      <c r="TFW40" s="56"/>
      <c r="TFX40" s="56"/>
      <c r="TFY40" s="56"/>
      <c r="TFZ40" s="56"/>
      <c r="TGA40" s="56"/>
      <c r="TGB40" s="56"/>
      <c r="TGC40" s="56"/>
      <c r="TGD40" s="56"/>
      <c r="TGE40" s="56"/>
      <c r="TGF40" s="56"/>
      <c r="TGG40" s="56"/>
      <c r="TGH40" s="56"/>
      <c r="TGI40" s="56"/>
      <c r="TGJ40" s="56"/>
      <c r="TGK40" s="56"/>
      <c r="TGL40" s="56"/>
      <c r="TGM40" s="56"/>
      <c r="TGN40" s="56"/>
      <c r="TGO40" s="56"/>
      <c r="TGP40" s="56"/>
      <c r="TGQ40" s="56"/>
      <c r="TGR40" s="56"/>
      <c r="TGS40" s="56"/>
      <c r="TGT40" s="56"/>
      <c r="TGU40" s="56"/>
      <c r="TGV40" s="56"/>
      <c r="TGW40" s="56"/>
      <c r="TGX40" s="56"/>
      <c r="TGY40" s="56"/>
      <c r="TGZ40" s="56"/>
      <c r="THA40" s="56"/>
      <c r="THB40" s="56"/>
      <c r="THC40" s="56"/>
      <c r="THD40" s="56"/>
      <c r="THE40" s="56"/>
      <c r="THF40" s="56"/>
      <c r="THG40" s="56"/>
      <c r="THH40" s="56"/>
      <c r="THI40" s="56"/>
      <c r="THJ40" s="56"/>
      <c r="THK40" s="56"/>
      <c r="THL40" s="56"/>
      <c r="THM40" s="56"/>
      <c r="THN40" s="56"/>
      <c r="THO40" s="56"/>
      <c r="THP40" s="56"/>
      <c r="THQ40" s="56"/>
      <c r="THR40" s="56"/>
      <c r="THS40" s="56"/>
      <c r="THT40" s="56"/>
      <c r="THU40" s="56"/>
      <c r="THV40" s="56"/>
      <c r="THW40" s="56"/>
      <c r="THX40" s="56"/>
      <c r="THY40" s="56"/>
      <c r="THZ40" s="56"/>
      <c r="TIA40" s="56"/>
      <c r="TIB40" s="56"/>
      <c r="TIC40" s="56"/>
      <c r="TID40" s="56"/>
      <c r="TIE40" s="56"/>
      <c r="TIF40" s="56"/>
      <c r="TIG40" s="56"/>
      <c r="TIH40" s="56"/>
      <c r="TII40" s="56"/>
      <c r="TIJ40" s="56"/>
      <c r="TIK40" s="56"/>
      <c r="TIL40" s="56"/>
      <c r="TIM40" s="56"/>
      <c r="TIN40" s="56"/>
      <c r="TIO40" s="56"/>
      <c r="TIP40" s="56"/>
      <c r="TIQ40" s="56"/>
      <c r="TIR40" s="56"/>
      <c r="TIS40" s="56"/>
      <c r="TIT40" s="56"/>
      <c r="TIU40" s="56"/>
      <c r="TIV40" s="56"/>
      <c r="TIW40" s="56"/>
      <c r="TIX40" s="56"/>
      <c r="TIY40" s="56"/>
      <c r="TIZ40" s="56"/>
      <c r="TJA40" s="56"/>
      <c r="TJB40" s="56"/>
      <c r="TJC40" s="56"/>
      <c r="TJD40" s="56"/>
      <c r="TJE40" s="56"/>
      <c r="TJF40" s="56"/>
      <c r="TJG40" s="56"/>
      <c r="TJH40" s="56"/>
      <c r="TJI40" s="56"/>
      <c r="TJJ40" s="56"/>
      <c r="TJK40" s="56"/>
      <c r="TJL40" s="56"/>
      <c r="TJM40" s="56"/>
      <c r="TJN40" s="56"/>
      <c r="TJO40" s="56"/>
      <c r="TJP40" s="56"/>
      <c r="TJQ40" s="56"/>
      <c r="TJR40" s="56"/>
      <c r="TJS40" s="56"/>
      <c r="TJT40" s="56"/>
      <c r="TJU40" s="56"/>
      <c r="TJV40" s="56"/>
      <c r="TJW40" s="56"/>
      <c r="TJX40" s="56"/>
      <c r="TJY40" s="56"/>
      <c r="TJZ40" s="56"/>
      <c r="TKA40" s="56"/>
      <c r="TKB40" s="56"/>
      <c r="TKC40" s="56"/>
      <c r="TKD40" s="56"/>
      <c r="TKE40" s="56"/>
      <c r="TKF40" s="56"/>
      <c r="TKG40" s="56"/>
      <c r="TKH40" s="56"/>
      <c r="TKI40" s="56"/>
      <c r="TKJ40" s="56"/>
      <c r="TKK40" s="56"/>
      <c r="TKL40" s="56"/>
      <c r="TKM40" s="56"/>
      <c r="TKN40" s="56"/>
      <c r="TKO40" s="56"/>
      <c r="TKP40" s="56"/>
      <c r="TKQ40" s="56"/>
      <c r="TKR40" s="56"/>
      <c r="TKS40" s="56"/>
      <c r="TKT40" s="56"/>
      <c r="TKU40" s="56"/>
      <c r="TKV40" s="56"/>
      <c r="TKW40" s="56"/>
      <c r="TKX40" s="56"/>
      <c r="TKY40" s="56"/>
      <c r="TKZ40" s="56"/>
      <c r="TLA40" s="56"/>
      <c r="TLB40" s="56"/>
      <c r="TLC40" s="56"/>
      <c r="TLD40" s="56"/>
      <c r="TLE40" s="56"/>
      <c r="TLF40" s="56"/>
      <c r="TLG40" s="56"/>
      <c r="TLH40" s="56"/>
      <c r="TLI40" s="56"/>
      <c r="TLJ40" s="56"/>
      <c r="TLK40" s="56"/>
      <c r="TLL40" s="56"/>
      <c r="TLM40" s="56"/>
      <c r="TLN40" s="56"/>
      <c r="TLO40" s="56"/>
      <c r="TLP40" s="56"/>
      <c r="TLQ40" s="56"/>
      <c r="TLR40" s="56"/>
      <c r="TLS40" s="56"/>
      <c r="TLT40" s="56"/>
      <c r="TLU40" s="56"/>
      <c r="TLV40" s="56"/>
      <c r="TLW40" s="56"/>
      <c r="TLX40" s="56"/>
      <c r="TLY40" s="56"/>
      <c r="TLZ40" s="56"/>
      <c r="TMA40" s="56"/>
      <c r="TMB40" s="56"/>
      <c r="TMC40" s="56"/>
      <c r="TMD40" s="56"/>
      <c r="TME40" s="56"/>
      <c r="TMF40" s="56"/>
      <c r="TMG40" s="56"/>
      <c r="TMH40" s="56"/>
      <c r="TMI40" s="56"/>
      <c r="TMJ40" s="56"/>
      <c r="TMK40" s="56"/>
      <c r="TML40" s="56"/>
      <c r="TMM40" s="56"/>
      <c r="TMN40" s="56"/>
      <c r="TMO40" s="56"/>
      <c r="TMP40" s="56"/>
      <c r="TMQ40" s="56"/>
      <c r="TMR40" s="56"/>
      <c r="TMS40" s="56"/>
      <c r="TMT40" s="56"/>
      <c r="TMU40" s="56"/>
      <c r="TMV40" s="56"/>
      <c r="TMW40" s="56"/>
      <c r="TMX40" s="56"/>
      <c r="TMY40" s="56"/>
      <c r="TMZ40" s="56"/>
      <c r="TNA40" s="56"/>
      <c r="TNB40" s="56"/>
      <c r="TNC40" s="56"/>
      <c r="TND40" s="56"/>
      <c r="TNE40" s="56"/>
      <c r="TNF40" s="56"/>
      <c r="TNG40" s="56"/>
      <c r="TNH40" s="56"/>
      <c r="TNI40" s="56"/>
      <c r="TNJ40" s="56"/>
      <c r="TNK40" s="56"/>
      <c r="TNL40" s="56"/>
      <c r="TNM40" s="56"/>
      <c r="TNN40" s="56"/>
      <c r="TNO40" s="56"/>
      <c r="TNP40" s="56"/>
      <c r="TNQ40" s="56"/>
      <c r="TNR40" s="56"/>
      <c r="TNS40" s="56"/>
      <c r="TNT40" s="56"/>
      <c r="TNU40" s="56"/>
      <c r="TNV40" s="56"/>
      <c r="TNW40" s="56"/>
      <c r="TNX40" s="56"/>
      <c r="TNY40" s="56"/>
      <c r="TNZ40" s="56"/>
      <c r="TOA40" s="56"/>
      <c r="TOB40" s="56"/>
      <c r="TOC40" s="56"/>
      <c r="TOD40" s="56"/>
      <c r="TOE40" s="56"/>
      <c r="TOF40" s="56"/>
      <c r="TOG40" s="56"/>
      <c r="TOH40" s="56"/>
      <c r="TOI40" s="56"/>
      <c r="TOJ40" s="56"/>
      <c r="TOK40" s="56"/>
      <c r="TOL40" s="56"/>
      <c r="TOM40" s="56"/>
      <c r="TON40" s="56"/>
      <c r="TOO40" s="56"/>
      <c r="TOP40" s="56"/>
      <c r="TOQ40" s="56"/>
      <c r="TOR40" s="56"/>
      <c r="TOS40" s="56"/>
      <c r="TOT40" s="56"/>
      <c r="TOU40" s="56"/>
      <c r="TOV40" s="56"/>
      <c r="TOW40" s="56"/>
      <c r="TOX40" s="56"/>
      <c r="TOY40" s="56"/>
      <c r="TOZ40" s="56"/>
      <c r="TPA40" s="56"/>
      <c r="TPB40" s="56"/>
      <c r="TPC40" s="56"/>
      <c r="TPD40" s="56"/>
      <c r="TPE40" s="56"/>
      <c r="TPF40" s="56"/>
      <c r="TPG40" s="56"/>
      <c r="TPH40" s="56"/>
      <c r="TPI40" s="56"/>
      <c r="TPJ40" s="56"/>
      <c r="TPK40" s="56"/>
      <c r="TPL40" s="56"/>
      <c r="TPM40" s="56"/>
      <c r="TPN40" s="56"/>
      <c r="TPO40" s="56"/>
      <c r="TPP40" s="56"/>
      <c r="TPQ40" s="56"/>
      <c r="TPR40" s="56"/>
      <c r="TPS40" s="56"/>
      <c r="TPT40" s="56"/>
      <c r="TPU40" s="56"/>
      <c r="TPV40" s="56"/>
      <c r="TPW40" s="56"/>
      <c r="TPX40" s="56"/>
      <c r="TPY40" s="56"/>
      <c r="TPZ40" s="56"/>
      <c r="TQA40" s="56"/>
      <c r="TQB40" s="56"/>
      <c r="TQC40" s="56"/>
      <c r="TQD40" s="56"/>
      <c r="TQE40" s="56"/>
      <c r="TQF40" s="56"/>
      <c r="TQG40" s="56"/>
      <c r="TQH40" s="56"/>
      <c r="TQI40" s="56"/>
      <c r="TQJ40" s="56"/>
      <c r="TQK40" s="56"/>
      <c r="TQL40" s="56"/>
      <c r="TQM40" s="56"/>
      <c r="TQN40" s="56"/>
      <c r="TQO40" s="56"/>
      <c r="TQP40" s="56"/>
      <c r="TQQ40" s="56"/>
      <c r="TQR40" s="56"/>
      <c r="TQS40" s="56"/>
      <c r="TQT40" s="56"/>
      <c r="TQU40" s="56"/>
      <c r="TQV40" s="56"/>
      <c r="TQW40" s="56"/>
      <c r="TQX40" s="56"/>
      <c r="TQY40" s="56"/>
      <c r="TQZ40" s="56"/>
      <c r="TRA40" s="56"/>
      <c r="TRB40" s="56"/>
      <c r="TRC40" s="56"/>
      <c r="TRD40" s="56"/>
      <c r="TRE40" s="56"/>
      <c r="TRF40" s="56"/>
      <c r="TRG40" s="56"/>
      <c r="TRH40" s="56"/>
      <c r="TRI40" s="56"/>
      <c r="TRJ40" s="56"/>
      <c r="TRK40" s="56"/>
      <c r="TRL40" s="56"/>
      <c r="TRM40" s="56"/>
      <c r="TRN40" s="56"/>
      <c r="TRO40" s="56"/>
      <c r="TRP40" s="56"/>
      <c r="TRQ40" s="56"/>
      <c r="TRR40" s="56"/>
      <c r="TRS40" s="56"/>
      <c r="TRT40" s="56"/>
      <c r="TRU40" s="56"/>
      <c r="TRV40" s="56"/>
      <c r="TRW40" s="56"/>
      <c r="TRX40" s="56"/>
      <c r="TRY40" s="56"/>
      <c r="TRZ40" s="56"/>
      <c r="TSA40" s="56"/>
      <c r="TSB40" s="56"/>
      <c r="TSC40" s="56"/>
      <c r="TSD40" s="56"/>
      <c r="TSE40" s="56"/>
      <c r="TSF40" s="56"/>
      <c r="TSG40" s="56"/>
      <c r="TSH40" s="56"/>
      <c r="TSI40" s="56"/>
      <c r="TSJ40" s="56"/>
      <c r="TSK40" s="56"/>
      <c r="TSL40" s="56"/>
      <c r="TSM40" s="56"/>
      <c r="TSN40" s="56"/>
      <c r="TSO40" s="56"/>
      <c r="TSP40" s="56"/>
      <c r="TSQ40" s="56"/>
      <c r="TSR40" s="56"/>
      <c r="TSS40" s="56"/>
      <c r="TST40" s="56"/>
      <c r="TSU40" s="56"/>
      <c r="TSV40" s="56"/>
      <c r="TSW40" s="56"/>
      <c r="TSX40" s="56"/>
      <c r="TSY40" s="56"/>
      <c r="TSZ40" s="56"/>
      <c r="TTA40" s="56"/>
      <c r="TTB40" s="56"/>
      <c r="TTC40" s="56"/>
      <c r="TTD40" s="56"/>
      <c r="TTE40" s="56"/>
      <c r="TTF40" s="56"/>
      <c r="TTG40" s="56"/>
      <c r="TTH40" s="56"/>
      <c r="TTI40" s="56"/>
      <c r="TTJ40" s="56"/>
      <c r="TTK40" s="56"/>
      <c r="TTL40" s="56"/>
      <c r="TTM40" s="56"/>
      <c r="TTN40" s="56"/>
      <c r="TTO40" s="56"/>
      <c r="TTP40" s="56"/>
      <c r="TTQ40" s="56"/>
      <c r="TTR40" s="56"/>
      <c r="TTS40" s="56"/>
      <c r="TTT40" s="56"/>
      <c r="TTU40" s="56"/>
      <c r="TTV40" s="56"/>
      <c r="TTW40" s="56"/>
      <c r="TTX40" s="56"/>
      <c r="TTY40" s="56"/>
      <c r="TTZ40" s="56"/>
      <c r="TUA40" s="56"/>
      <c r="TUB40" s="56"/>
      <c r="TUC40" s="56"/>
      <c r="TUD40" s="56"/>
      <c r="TUE40" s="56"/>
      <c r="TUF40" s="56"/>
      <c r="TUG40" s="56"/>
      <c r="TUH40" s="56"/>
      <c r="TUI40" s="56"/>
      <c r="TUJ40" s="56"/>
      <c r="TUK40" s="56"/>
      <c r="TUL40" s="56"/>
      <c r="TUM40" s="56"/>
      <c r="TUN40" s="56"/>
      <c r="TUO40" s="56"/>
      <c r="TUP40" s="56"/>
      <c r="TUQ40" s="56"/>
      <c r="TUR40" s="56"/>
      <c r="TUS40" s="56"/>
      <c r="TUT40" s="56"/>
      <c r="TUU40" s="56"/>
      <c r="TUV40" s="56"/>
      <c r="TUW40" s="56"/>
      <c r="TUX40" s="56"/>
      <c r="TUY40" s="56"/>
      <c r="TUZ40" s="56"/>
      <c r="TVA40" s="56"/>
      <c r="TVB40" s="56"/>
      <c r="TVC40" s="56"/>
      <c r="TVD40" s="56"/>
      <c r="TVE40" s="56"/>
      <c r="TVF40" s="56"/>
      <c r="TVG40" s="56"/>
      <c r="TVH40" s="56"/>
      <c r="TVI40" s="56"/>
      <c r="TVJ40" s="56"/>
      <c r="TVK40" s="56"/>
      <c r="TVL40" s="56"/>
      <c r="TVM40" s="56"/>
      <c r="TVN40" s="56"/>
      <c r="TVO40" s="56"/>
      <c r="TVP40" s="56"/>
      <c r="TVQ40" s="56"/>
      <c r="TVR40" s="56"/>
      <c r="TVS40" s="56"/>
      <c r="TVT40" s="56"/>
      <c r="TVU40" s="56"/>
      <c r="TVV40" s="56"/>
      <c r="TVW40" s="56"/>
      <c r="TVX40" s="56"/>
      <c r="TVY40" s="56"/>
      <c r="TVZ40" s="56"/>
      <c r="TWA40" s="56"/>
      <c r="TWB40" s="56"/>
      <c r="TWC40" s="56"/>
      <c r="TWD40" s="56"/>
      <c r="TWE40" s="56"/>
      <c r="TWF40" s="56"/>
      <c r="TWG40" s="56"/>
      <c r="TWH40" s="56"/>
      <c r="TWI40" s="56"/>
      <c r="TWJ40" s="56"/>
      <c r="TWK40" s="56"/>
      <c r="TWL40" s="56"/>
      <c r="TWM40" s="56"/>
      <c r="TWN40" s="56"/>
      <c r="TWO40" s="56"/>
      <c r="TWP40" s="56"/>
      <c r="TWQ40" s="56"/>
      <c r="TWR40" s="56"/>
      <c r="TWS40" s="56"/>
      <c r="TWT40" s="56"/>
      <c r="TWU40" s="56"/>
      <c r="TWV40" s="56"/>
      <c r="TWW40" s="56"/>
      <c r="TWX40" s="56"/>
      <c r="TWY40" s="56"/>
      <c r="TWZ40" s="56"/>
      <c r="TXA40" s="56"/>
      <c r="TXB40" s="56"/>
      <c r="TXC40" s="56"/>
      <c r="TXD40" s="56"/>
      <c r="TXE40" s="56"/>
      <c r="TXF40" s="56"/>
      <c r="TXG40" s="56"/>
      <c r="TXH40" s="56"/>
      <c r="TXI40" s="56"/>
      <c r="TXJ40" s="56"/>
      <c r="TXK40" s="56"/>
      <c r="TXL40" s="56"/>
      <c r="TXM40" s="56"/>
      <c r="TXN40" s="56"/>
      <c r="TXO40" s="56"/>
      <c r="TXP40" s="56"/>
      <c r="TXQ40" s="56"/>
      <c r="TXR40" s="56"/>
      <c r="TXS40" s="56"/>
      <c r="TXT40" s="56"/>
      <c r="TXU40" s="56"/>
      <c r="TXV40" s="56"/>
      <c r="TXW40" s="56"/>
      <c r="TXX40" s="56"/>
      <c r="TXY40" s="56"/>
      <c r="TXZ40" s="56"/>
      <c r="TYA40" s="56"/>
      <c r="TYB40" s="56"/>
      <c r="TYC40" s="56"/>
      <c r="TYD40" s="56"/>
      <c r="TYE40" s="56"/>
      <c r="TYF40" s="56"/>
      <c r="TYG40" s="56"/>
      <c r="TYH40" s="56"/>
      <c r="TYI40" s="56"/>
      <c r="TYJ40" s="56"/>
      <c r="TYK40" s="56"/>
      <c r="TYL40" s="56"/>
      <c r="TYM40" s="56"/>
      <c r="TYN40" s="56"/>
      <c r="TYO40" s="56"/>
      <c r="TYP40" s="56"/>
      <c r="TYQ40" s="56"/>
      <c r="TYR40" s="56"/>
      <c r="TYS40" s="56"/>
      <c r="TYT40" s="56"/>
      <c r="TYU40" s="56"/>
      <c r="TYV40" s="56"/>
      <c r="TYW40" s="56"/>
      <c r="TYX40" s="56"/>
      <c r="TYY40" s="56"/>
      <c r="TYZ40" s="56"/>
      <c r="TZA40" s="56"/>
      <c r="TZB40" s="56"/>
      <c r="TZC40" s="56"/>
      <c r="TZD40" s="56"/>
      <c r="TZE40" s="56"/>
      <c r="TZF40" s="56"/>
      <c r="TZG40" s="56"/>
      <c r="TZH40" s="56"/>
      <c r="TZI40" s="56"/>
      <c r="TZJ40" s="56"/>
      <c r="TZK40" s="56"/>
      <c r="TZL40" s="56"/>
      <c r="TZM40" s="56"/>
      <c r="TZN40" s="56"/>
      <c r="TZO40" s="56"/>
      <c r="TZP40" s="56"/>
      <c r="TZQ40" s="56"/>
      <c r="TZR40" s="56"/>
      <c r="TZS40" s="56"/>
      <c r="TZT40" s="56"/>
      <c r="TZU40" s="56"/>
      <c r="TZV40" s="56"/>
      <c r="TZW40" s="56"/>
      <c r="TZX40" s="56"/>
      <c r="TZY40" s="56"/>
      <c r="TZZ40" s="56"/>
      <c r="UAA40" s="56"/>
      <c r="UAB40" s="56"/>
      <c r="UAC40" s="56"/>
      <c r="UAD40" s="56"/>
      <c r="UAE40" s="56"/>
      <c r="UAF40" s="56"/>
      <c r="UAG40" s="56"/>
      <c r="UAH40" s="56"/>
      <c r="UAI40" s="56"/>
      <c r="UAJ40" s="56"/>
      <c r="UAK40" s="56"/>
      <c r="UAL40" s="56"/>
      <c r="UAM40" s="56"/>
      <c r="UAN40" s="56"/>
      <c r="UAO40" s="56"/>
      <c r="UAP40" s="56"/>
      <c r="UAQ40" s="56"/>
      <c r="UAR40" s="56"/>
      <c r="UAS40" s="56"/>
      <c r="UAT40" s="56"/>
      <c r="UAU40" s="56"/>
      <c r="UAV40" s="56"/>
      <c r="UAW40" s="56"/>
      <c r="UAX40" s="56"/>
      <c r="UAY40" s="56"/>
      <c r="UAZ40" s="56"/>
      <c r="UBA40" s="56"/>
      <c r="UBB40" s="56"/>
      <c r="UBC40" s="56"/>
      <c r="UBD40" s="56"/>
      <c r="UBE40" s="56"/>
      <c r="UBF40" s="56"/>
      <c r="UBG40" s="56"/>
      <c r="UBH40" s="56"/>
      <c r="UBI40" s="56"/>
      <c r="UBJ40" s="56"/>
      <c r="UBK40" s="56"/>
      <c r="UBL40" s="56"/>
      <c r="UBM40" s="56"/>
      <c r="UBN40" s="56"/>
      <c r="UBO40" s="56"/>
      <c r="UBP40" s="56"/>
      <c r="UBQ40" s="56"/>
      <c r="UBR40" s="56"/>
      <c r="UBS40" s="56"/>
      <c r="UBT40" s="56"/>
      <c r="UBU40" s="56"/>
      <c r="UBV40" s="56"/>
      <c r="UBW40" s="56"/>
      <c r="UBX40" s="56"/>
      <c r="UBY40" s="56"/>
      <c r="UBZ40" s="56"/>
      <c r="UCA40" s="56"/>
      <c r="UCB40" s="56"/>
      <c r="UCC40" s="56"/>
      <c r="UCD40" s="56"/>
      <c r="UCE40" s="56"/>
      <c r="UCF40" s="56"/>
      <c r="UCG40" s="56"/>
      <c r="UCH40" s="56"/>
      <c r="UCI40" s="56"/>
      <c r="UCJ40" s="56"/>
      <c r="UCK40" s="56"/>
      <c r="UCL40" s="56"/>
      <c r="UCM40" s="56"/>
      <c r="UCN40" s="56"/>
      <c r="UCO40" s="56"/>
      <c r="UCP40" s="56"/>
      <c r="UCQ40" s="56"/>
      <c r="UCR40" s="56"/>
      <c r="UCS40" s="56"/>
      <c r="UCT40" s="56"/>
      <c r="UCU40" s="56"/>
      <c r="UCV40" s="56"/>
      <c r="UCW40" s="56"/>
      <c r="UCX40" s="56"/>
      <c r="UCY40" s="56"/>
      <c r="UCZ40" s="56"/>
      <c r="UDA40" s="56"/>
      <c r="UDB40" s="56"/>
      <c r="UDC40" s="56"/>
      <c r="UDD40" s="56"/>
      <c r="UDE40" s="56"/>
      <c r="UDF40" s="56"/>
      <c r="UDG40" s="56"/>
      <c r="UDH40" s="56"/>
      <c r="UDI40" s="56"/>
      <c r="UDJ40" s="56"/>
      <c r="UDK40" s="56"/>
      <c r="UDL40" s="56"/>
      <c r="UDM40" s="56"/>
      <c r="UDN40" s="56"/>
      <c r="UDO40" s="56"/>
      <c r="UDP40" s="56"/>
      <c r="UDQ40" s="56"/>
      <c r="UDR40" s="56"/>
      <c r="UDS40" s="56"/>
      <c r="UDT40" s="56"/>
      <c r="UDU40" s="56"/>
      <c r="UDV40" s="56"/>
      <c r="UDW40" s="56"/>
      <c r="UDX40" s="56"/>
      <c r="UDY40" s="56"/>
      <c r="UDZ40" s="56"/>
      <c r="UEA40" s="56"/>
      <c r="UEB40" s="56"/>
      <c r="UEC40" s="56"/>
      <c r="UED40" s="56"/>
      <c r="UEE40" s="56"/>
      <c r="UEF40" s="56"/>
      <c r="UEG40" s="56"/>
      <c r="UEH40" s="56"/>
      <c r="UEI40" s="56"/>
      <c r="UEJ40" s="56"/>
      <c r="UEK40" s="56"/>
      <c r="UEL40" s="56"/>
      <c r="UEM40" s="56"/>
      <c r="UEN40" s="56"/>
      <c r="UEO40" s="56"/>
      <c r="UEP40" s="56"/>
      <c r="UEQ40" s="56"/>
      <c r="UER40" s="56"/>
      <c r="UES40" s="56"/>
      <c r="UET40" s="56"/>
      <c r="UEU40" s="56"/>
      <c r="UEV40" s="56"/>
      <c r="UEW40" s="56"/>
      <c r="UEX40" s="56"/>
      <c r="UEY40" s="56"/>
      <c r="UEZ40" s="56"/>
      <c r="UFA40" s="56"/>
      <c r="UFB40" s="56"/>
      <c r="UFC40" s="56"/>
      <c r="UFD40" s="56"/>
      <c r="UFE40" s="56"/>
      <c r="UFF40" s="56"/>
      <c r="UFG40" s="56"/>
      <c r="UFH40" s="56"/>
      <c r="UFI40" s="56"/>
      <c r="UFJ40" s="56"/>
      <c r="UFK40" s="56"/>
      <c r="UFL40" s="56"/>
      <c r="UFM40" s="56"/>
      <c r="UFN40" s="56"/>
      <c r="UFO40" s="56"/>
      <c r="UFP40" s="56"/>
      <c r="UFQ40" s="56"/>
      <c r="UFR40" s="56"/>
      <c r="UFS40" s="56"/>
      <c r="UFT40" s="56"/>
      <c r="UFU40" s="56"/>
      <c r="UFV40" s="56"/>
      <c r="UFW40" s="56"/>
      <c r="UFX40" s="56"/>
      <c r="UFY40" s="56"/>
      <c r="UFZ40" s="56"/>
      <c r="UGA40" s="56"/>
      <c r="UGB40" s="56"/>
      <c r="UGC40" s="56"/>
      <c r="UGD40" s="56"/>
      <c r="UGE40" s="56"/>
      <c r="UGF40" s="56"/>
      <c r="UGG40" s="56"/>
      <c r="UGH40" s="56"/>
      <c r="UGI40" s="56"/>
      <c r="UGJ40" s="56"/>
      <c r="UGK40" s="56"/>
      <c r="UGL40" s="56"/>
      <c r="UGM40" s="56"/>
      <c r="UGN40" s="56"/>
      <c r="UGO40" s="56"/>
      <c r="UGP40" s="56"/>
      <c r="UGQ40" s="56"/>
      <c r="UGR40" s="56"/>
      <c r="UGS40" s="56"/>
      <c r="UGT40" s="56"/>
      <c r="UGU40" s="56"/>
      <c r="UGV40" s="56"/>
      <c r="UGW40" s="56"/>
      <c r="UGX40" s="56"/>
      <c r="UGY40" s="56"/>
      <c r="UGZ40" s="56"/>
      <c r="UHA40" s="56"/>
      <c r="UHB40" s="56"/>
      <c r="UHC40" s="56"/>
      <c r="UHD40" s="56"/>
      <c r="UHE40" s="56"/>
      <c r="UHF40" s="56"/>
      <c r="UHG40" s="56"/>
      <c r="UHH40" s="56"/>
      <c r="UHI40" s="56"/>
      <c r="UHJ40" s="56"/>
      <c r="UHK40" s="56"/>
      <c r="UHL40" s="56"/>
      <c r="UHM40" s="56"/>
      <c r="UHN40" s="56"/>
      <c r="UHO40" s="56"/>
      <c r="UHP40" s="56"/>
      <c r="UHQ40" s="56"/>
      <c r="UHR40" s="56"/>
      <c r="UHS40" s="56"/>
      <c r="UHT40" s="56"/>
      <c r="UHU40" s="56"/>
      <c r="UHV40" s="56"/>
      <c r="UHW40" s="56"/>
      <c r="UHX40" s="56"/>
      <c r="UHY40" s="56"/>
      <c r="UHZ40" s="56"/>
      <c r="UIA40" s="56"/>
      <c r="UIB40" s="56"/>
      <c r="UIC40" s="56"/>
      <c r="UID40" s="56"/>
      <c r="UIE40" s="56"/>
      <c r="UIF40" s="56"/>
      <c r="UIG40" s="56"/>
      <c r="UIH40" s="56"/>
      <c r="UII40" s="56"/>
      <c r="UIJ40" s="56"/>
      <c r="UIK40" s="56"/>
      <c r="UIL40" s="56"/>
      <c r="UIM40" s="56"/>
      <c r="UIN40" s="56"/>
      <c r="UIO40" s="56"/>
      <c r="UIP40" s="56"/>
      <c r="UIQ40" s="56"/>
      <c r="UIR40" s="56"/>
      <c r="UIS40" s="56"/>
      <c r="UIT40" s="56"/>
      <c r="UIU40" s="56"/>
      <c r="UIV40" s="56"/>
      <c r="UIW40" s="56"/>
      <c r="UIX40" s="56"/>
      <c r="UIY40" s="56"/>
      <c r="UIZ40" s="56"/>
      <c r="UJA40" s="56"/>
      <c r="UJB40" s="56"/>
      <c r="UJC40" s="56"/>
      <c r="UJD40" s="56"/>
      <c r="UJE40" s="56"/>
      <c r="UJF40" s="56"/>
      <c r="UJG40" s="56"/>
      <c r="UJH40" s="56"/>
      <c r="UJI40" s="56"/>
      <c r="UJJ40" s="56"/>
      <c r="UJK40" s="56"/>
      <c r="UJL40" s="56"/>
      <c r="UJM40" s="56"/>
      <c r="UJN40" s="56"/>
      <c r="UJO40" s="56"/>
      <c r="UJP40" s="56"/>
      <c r="UJQ40" s="56"/>
      <c r="UJR40" s="56"/>
      <c r="UJS40" s="56"/>
      <c r="UJT40" s="56"/>
      <c r="UJU40" s="56"/>
      <c r="UJV40" s="56"/>
      <c r="UJW40" s="56"/>
      <c r="UJX40" s="56"/>
      <c r="UJY40" s="56"/>
      <c r="UJZ40" s="56"/>
      <c r="UKA40" s="56"/>
      <c r="UKB40" s="56"/>
      <c r="UKC40" s="56"/>
      <c r="UKD40" s="56"/>
      <c r="UKE40" s="56"/>
      <c r="UKF40" s="56"/>
      <c r="UKG40" s="56"/>
      <c r="UKH40" s="56"/>
      <c r="UKI40" s="56"/>
      <c r="UKJ40" s="56"/>
      <c r="UKK40" s="56"/>
      <c r="UKL40" s="56"/>
      <c r="UKM40" s="56"/>
      <c r="UKN40" s="56"/>
      <c r="UKO40" s="56"/>
      <c r="UKP40" s="56"/>
      <c r="UKQ40" s="56"/>
      <c r="UKR40" s="56"/>
      <c r="UKS40" s="56"/>
      <c r="UKT40" s="56"/>
      <c r="UKU40" s="56"/>
      <c r="UKV40" s="56"/>
      <c r="UKW40" s="56"/>
      <c r="UKX40" s="56"/>
      <c r="UKY40" s="56"/>
      <c r="UKZ40" s="56"/>
      <c r="ULA40" s="56"/>
      <c r="ULB40" s="56"/>
      <c r="ULC40" s="56"/>
      <c r="ULD40" s="56"/>
      <c r="ULE40" s="56"/>
      <c r="ULF40" s="56"/>
      <c r="ULG40" s="56"/>
      <c r="ULH40" s="56"/>
      <c r="ULI40" s="56"/>
      <c r="ULJ40" s="56"/>
      <c r="ULK40" s="56"/>
      <c r="ULL40" s="56"/>
      <c r="ULM40" s="56"/>
      <c r="ULN40" s="56"/>
      <c r="ULO40" s="56"/>
      <c r="ULP40" s="56"/>
      <c r="ULQ40" s="56"/>
      <c r="ULR40" s="56"/>
      <c r="ULS40" s="56"/>
      <c r="ULT40" s="56"/>
      <c r="ULU40" s="56"/>
      <c r="ULV40" s="56"/>
      <c r="ULW40" s="56"/>
      <c r="ULX40" s="56"/>
      <c r="ULY40" s="56"/>
      <c r="ULZ40" s="56"/>
      <c r="UMA40" s="56"/>
      <c r="UMB40" s="56"/>
      <c r="UMC40" s="56"/>
      <c r="UMD40" s="56"/>
      <c r="UME40" s="56"/>
      <c r="UMF40" s="56"/>
      <c r="UMG40" s="56"/>
      <c r="UMH40" s="56"/>
      <c r="UMI40" s="56"/>
      <c r="UMJ40" s="56"/>
      <c r="UMK40" s="56"/>
      <c r="UML40" s="56"/>
      <c r="UMM40" s="56"/>
      <c r="UMN40" s="56"/>
      <c r="UMO40" s="56"/>
      <c r="UMP40" s="56"/>
      <c r="UMQ40" s="56"/>
      <c r="UMR40" s="56"/>
      <c r="UMS40" s="56"/>
      <c r="UMT40" s="56"/>
      <c r="UMU40" s="56"/>
      <c r="UMV40" s="56"/>
      <c r="UMW40" s="56"/>
      <c r="UMX40" s="56"/>
      <c r="UMY40" s="56"/>
      <c r="UMZ40" s="56"/>
      <c r="UNA40" s="56"/>
      <c r="UNB40" s="56"/>
      <c r="UNC40" s="56"/>
      <c r="UND40" s="56"/>
      <c r="UNE40" s="56"/>
      <c r="UNF40" s="56"/>
      <c r="UNG40" s="56"/>
      <c r="UNH40" s="56"/>
      <c r="UNI40" s="56"/>
      <c r="UNJ40" s="56"/>
      <c r="UNK40" s="56"/>
      <c r="UNL40" s="56"/>
      <c r="UNM40" s="56"/>
      <c r="UNN40" s="56"/>
      <c r="UNO40" s="56"/>
      <c r="UNP40" s="56"/>
      <c r="UNQ40" s="56"/>
      <c r="UNR40" s="56"/>
      <c r="UNS40" s="56"/>
      <c r="UNT40" s="56"/>
      <c r="UNU40" s="56"/>
      <c r="UNV40" s="56"/>
      <c r="UNW40" s="56"/>
      <c r="UNX40" s="56"/>
      <c r="UNY40" s="56"/>
      <c r="UNZ40" s="56"/>
      <c r="UOA40" s="56"/>
      <c r="UOB40" s="56"/>
      <c r="UOC40" s="56"/>
      <c r="UOD40" s="56"/>
      <c r="UOE40" s="56"/>
      <c r="UOF40" s="56"/>
      <c r="UOG40" s="56"/>
      <c r="UOH40" s="56"/>
      <c r="UOI40" s="56"/>
      <c r="UOJ40" s="56"/>
      <c r="UOK40" s="56"/>
      <c r="UOL40" s="56"/>
      <c r="UOM40" s="56"/>
      <c r="UON40" s="56"/>
      <c r="UOO40" s="56"/>
      <c r="UOP40" s="56"/>
      <c r="UOQ40" s="56"/>
      <c r="UOR40" s="56"/>
      <c r="UOS40" s="56"/>
      <c r="UOT40" s="56"/>
      <c r="UOU40" s="56"/>
      <c r="UOV40" s="56"/>
      <c r="UOW40" s="56"/>
      <c r="UOX40" s="56"/>
      <c r="UOY40" s="56"/>
      <c r="UOZ40" s="56"/>
      <c r="UPA40" s="56"/>
      <c r="UPB40" s="56"/>
      <c r="UPC40" s="56"/>
      <c r="UPD40" s="56"/>
      <c r="UPE40" s="56"/>
      <c r="UPF40" s="56"/>
      <c r="UPG40" s="56"/>
      <c r="UPH40" s="56"/>
      <c r="UPI40" s="56"/>
      <c r="UPJ40" s="56"/>
      <c r="UPK40" s="56"/>
      <c r="UPL40" s="56"/>
      <c r="UPM40" s="56"/>
      <c r="UPN40" s="56"/>
      <c r="UPO40" s="56"/>
      <c r="UPP40" s="56"/>
      <c r="UPQ40" s="56"/>
      <c r="UPR40" s="56"/>
      <c r="UPS40" s="56"/>
      <c r="UPT40" s="56"/>
      <c r="UPU40" s="56"/>
      <c r="UPV40" s="56"/>
      <c r="UPW40" s="56"/>
      <c r="UPX40" s="56"/>
      <c r="UPY40" s="56"/>
      <c r="UPZ40" s="56"/>
      <c r="UQA40" s="56"/>
      <c r="UQB40" s="56"/>
      <c r="UQC40" s="56"/>
      <c r="UQD40" s="56"/>
      <c r="UQE40" s="56"/>
      <c r="UQF40" s="56"/>
      <c r="UQG40" s="56"/>
      <c r="UQH40" s="56"/>
      <c r="UQI40" s="56"/>
      <c r="UQJ40" s="56"/>
      <c r="UQK40" s="56"/>
      <c r="UQL40" s="56"/>
      <c r="UQM40" s="56"/>
      <c r="UQN40" s="56"/>
      <c r="UQO40" s="56"/>
      <c r="UQP40" s="56"/>
      <c r="UQQ40" s="56"/>
      <c r="UQR40" s="56"/>
      <c r="UQS40" s="56"/>
      <c r="UQT40" s="56"/>
      <c r="UQU40" s="56"/>
      <c r="UQV40" s="56"/>
      <c r="UQW40" s="56"/>
      <c r="UQX40" s="56"/>
      <c r="UQY40" s="56"/>
      <c r="UQZ40" s="56"/>
      <c r="URA40" s="56"/>
      <c r="URB40" s="56"/>
      <c r="URC40" s="56"/>
      <c r="URD40" s="56"/>
      <c r="URE40" s="56"/>
      <c r="URF40" s="56"/>
      <c r="URG40" s="56"/>
      <c r="URH40" s="56"/>
      <c r="URI40" s="56"/>
      <c r="URJ40" s="56"/>
      <c r="URK40" s="56"/>
      <c r="URL40" s="56"/>
      <c r="URM40" s="56"/>
      <c r="URN40" s="56"/>
      <c r="URO40" s="56"/>
      <c r="URP40" s="56"/>
      <c r="URQ40" s="56"/>
      <c r="URR40" s="56"/>
      <c r="URS40" s="56"/>
      <c r="URT40" s="56"/>
      <c r="URU40" s="56"/>
      <c r="URV40" s="56"/>
      <c r="URW40" s="56"/>
      <c r="URX40" s="56"/>
      <c r="URY40" s="56"/>
      <c r="URZ40" s="56"/>
      <c r="USA40" s="56"/>
      <c r="USB40" s="56"/>
      <c r="USC40" s="56"/>
      <c r="USD40" s="56"/>
      <c r="USE40" s="56"/>
      <c r="USF40" s="56"/>
      <c r="USG40" s="56"/>
      <c r="USH40" s="56"/>
      <c r="USI40" s="56"/>
      <c r="USJ40" s="56"/>
      <c r="USK40" s="56"/>
      <c r="USL40" s="56"/>
      <c r="USM40" s="56"/>
      <c r="USN40" s="56"/>
      <c r="USO40" s="56"/>
      <c r="USP40" s="56"/>
      <c r="USQ40" s="56"/>
      <c r="USR40" s="56"/>
      <c r="USS40" s="56"/>
      <c r="UST40" s="56"/>
      <c r="USU40" s="56"/>
      <c r="USV40" s="56"/>
      <c r="USW40" s="56"/>
      <c r="USX40" s="56"/>
      <c r="USY40" s="56"/>
      <c r="USZ40" s="56"/>
      <c r="UTA40" s="56"/>
      <c r="UTB40" s="56"/>
      <c r="UTC40" s="56"/>
      <c r="UTD40" s="56"/>
      <c r="UTE40" s="56"/>
      <c r="UTF40" s="56"/>
      <c r="UTG40" s="56"/>
      <c r="UTH40" s="56"/>
      <c r="UTI40" s="56"/>
      <c r="UTJ40" s="56"/>
      <c r="UTK40" s="56"/>
      <c r="UTL40" s="56"/>
      <c r="UTM40" s="56"/>
      <c r="UTN40" s="56"/>
      <c r="UTO40" s="56"/>
      <c r="UTP40" s="56"/>
      <c r="UTQ40" s="56"/>
      <c r="UTR40" s="56"/>
      <c r="UTS40" s="56"/>
      <c r="UTT40" s="56"/>
      <c r="UTU40" s="56"/>
      <c r="UTV40" s="56"/>
      <c r="UTW40" s="56"/>
      <c r="UTX40" s="56"/>
      <c r="UTY40" s="56"/>
      <c r="UTZ40" s="56"/>
      <c r="UUA40" s="56"/>
      <c r="UUB40" s="56"/>
      <c r="UUC40" s="56"/>
      <c r="UUD40" s="56"/>
      <c r="UUE40" s="56"/>
      <c r="UUF40" s="56"/>
      <c r="UUG40" s="56"/>
      <c r="UUH40" s="56"/>
      <c r="UUI40" s="56"/>
      <c r="UUJ40" s="56"/>
      <c r="UUK40" s="56"/>
      <c r="UUL40" s="56"/>
      <c r="UUM40" s="56"/>
      <c r="UUN40" s="56"/>
      <c r="UUO40" s="56"/>
      <c r="UUP40" s="56"/>
      <c r="UUQ40" s="56"/>
      <c r="UUR40" s="56"/>
      <c r="UUS40" s="56"/>
      <c r="UUT40" s="56"/>
      <c r="UUU40" s="56"/>
      <c r="UUV40" s="56"/>
      <c r="UUW40" s="56"/>
      <c r="UUX40" s="56"/>
      <c r="UUY40" s="56"/>
      <c r="UUZ40" s="56"/>
      <c r="UVA40" s="56"/>
      <c r="UVB40" s="56"/>
      <c r="UVC40" s="56"/>
      <c r="UVD40" s="56"/>
      <c r="UVE40" s="56"/>
      <c r="UVF40" s="56"/>
      <c r="UVG40" s="56"/>
      <c r="UVH40" s="56"/>
      <c r="UVI40" s="56"/>
      <c r="UVJ40" s="56"/>
      <c r="UVK40" s="56"/>
      <c r="UVL40" s="56"/>
      <c r="UVM40" s="56"/>
      <c r="UVN40" s="56"/>
      <c r="UVO40" s="56"/>
      <c r="UVP40" s="56"/>
      <c r="UVQ40" s="56"/>
      <c r="UVR40" s="56"/>
      <c r="UVS40" s="56"/>
      <c r="UVT40" s="56"/>
      <c r="UVU40" s="56"/>
      <c r="UVV40" s="56"/>
      <c r="UVW40" s="56"/>
      <c r="UVX40" s="56"/>
      <c r="UVY40" s="56"/>
      <c r="UVZ40" s="56"/>
      <c r="UWA40" s="56"/>
      <c r="UWB40" s="56"/>
      <c r="UWC40" s="56"/>
      <c r="UWD40" s="56"/>
      <c r="UWE40" s="56"/>
      <c r="UWF40" s="56"/>
      <c r="UWG40" s="56"/>
      <c r="UWH40" s="56"/>
      <c r="UWI40" s="56"/>
      <c r="UWJ40" s="56"/>
      <c r="UWK40" s="56"/>
      <c r="UWL40" s="56"/>
      <c r="UWM40" s="56"/>
      <c r="UWN40" s="56"/>
      <c r="UWO40" s="56"/>
      <c r="UWP40" s="56"/>
      <c r="UWQ40" s="56"/>
      <c r="UWR40" s="56"/>
      <c r="UWS40" s="56"/>
      <c r="UWT40" s="56"/>
      <c r="UWU40" s="56"/>
      <c r="UWV40" s="56"/>
      <c r="UWW40" s="56"/>
      <c r="UWX40" s="56"/>
      <c r="UWY40" s="56"/>
      <c r="UWZ40" s="56"/>
      <c r="UXA40" s="56"/>
      <c r="UXB40" s="56"/>
      <c r="UXC40" s="56"/>
      <c r="UXD40" s="56"/>
      <c r="UXE40" s="56"/>
      <c r="UXF40" s="56"/>
      <c r="UXG40" s="56"/>
      <c r="UXH40" s="56"/>
      <c r="UXI40" s="56"/>
      <c r="UXJ40" s="56"/>
      <c r="UXK40" s="56"/>
      <c r="UXL40" s="56"/>
      <c r="UXM40" s="56"/>
      <c r="UXN40" s="56"/>
      <c r="UXO40" s="56"/>
      <c r="UXP40" s="56"/>
      <c r="UXQ40" s="56"/>
      <c r="UXR40" s="56"/>
      <c r="UXS40" s="56"/>
      <c r="UXT40" s="56"/>
      <c r="UXU40" s="56"/>
      <c r="UXV40" s="56"/>
      <c r="UXW40" s="56"/>
      <c r="UXX40" s="56"/>
      <c r="UXY40" s="56"/>
      <c r="UXZ40" s="56"/>
      <c r="UYA40" s="56"/>
      <c r="UYB40" s="56"/>
      <c r="UYC40" s="56"/>
      <c r="UYD40" s="56"/>
      <c r="UYE40" s="56"/>
      <c r="UYF40" s="56"/>
      <c r="UYG40" s="56"/>
      <c r="UYH40" s="56"/>
      <c r="UYI40" s="56"/>
      <c r="UYJ40" s="56"/>
      <c r="UYK40" s="56"/>
      <c r="UYL40" s="56"/>
      <c r="UYM40" s="56"/>
      <c r="UYN40" s="56"/>
      <c r="UYO40" s="56"/>
      <c r="UYP40" s="56"/>
      <c r="UYQ40" s="56"/>
      <c r="UYR40" s="56"/>
      <c r="UYS40" s="56"/>
      <c r="UYT40" s="56"/>
      <c r="UYU40" s="56"/>
      <c r="UYV40" s="56"/>
      <c r="UYW40" s="56"/>
      <c r="UYX40" s="56"/>
      <c r="UYY40" s="56"/>
      <c r="UYZ40" s="56"/>
      <c r="UZA40" s="56"/>
      <c r="UZB40" s="56"/>
      <c r="UZC40" s="56"/>
      <c r="UZD40" s="56"/>
      <c r="UZE40" s="56"/>
      <c r="UZF40" s="56"/>
      <c r="UZG40" s="56"/>
      <c r="UZH40" s="56"/>
      <c r="UZI40" s="56"/>
      <c r="UZJ40" s="56"/>
      <c r="UZK40" s="56"/>
      <c r="UZL40" s="56"/>
      <c r="UZM40" s="56"/>
      <c r="UZN40" s="56"/>
      <c r="UZO40" s="56"/>
      <c r="UZP40" s="56"/>
      <c r="UZQ40" s="56"/>
      <c r="UZR40" s="56"/>
      <c r="UZS40" s="56"/>
      <c r="UZT40" s="56"/>
      <c r="UZU40" s="56"/>
      <c r="UZV40" s="56"/>
      <c r="UZW40" s="56"/>
      <c r="UZX40" s="56"/>
      <c r="UZY40" s="56"/>
      <c r="UZZ40" s="56"/>
      <c r="VAA40" s="56"/>
      <c r="VAB40" s="56"/>
      <c r="VAC40" s="56"/>
      <c r="VAD40" s="56"/>
      <c r="VAE40" s="56"/>
      <c r="VAF40" s="56"/>
      <c r="VAG40" s="56"/>
      <c r="VAH40" s="56"/>
      <c r="VAI40" s="56"/>
      <c r="VAJ40" s="56"/>
      <c r="VAK40" s="56"/>
      <c r="VAL40" s="56"/>
      <c r="VAM40" s="56"/>
      <c r="VAN40" s="56"/>
      <c r="VAO40" s="56"/>
      <c r="VAP40" s="56"/>
      <c r="VAQ40" s="56"/>
      <c r="VAR40" s="56"/>
      <c r="VAS40" s="56"/>
      <c r="VAT40" s="56"/>
      <c r="VAU40" s="56"/>
      <c r="VAV40" s="56"/>
      <c r="VAW40" s="56"/>
      <c r="VAX40" s="56"/>
      <c r="VAY40" s="56"/>
      <c r="VAZ40" s="56"/>
      <c r="VBA40" s="56"/>
      <c r="VBB40" s="56"/>
      <c r="VBC40" s="56"/>
      <c r="VBD40" s="56"/>
      <c r="VBE40" s="56"/>
      <c r="VBF40" s="56"/>
      <c r="VBG40" s="56"/>
      <c r="VBH40" s="56"/>
      <c r="VBI40" s="56"/>
      <c r="VBJ40" s="56"/>
      <c r="VBK40" s="56"/>
      <c r="VBL40" s="56"/>
      <c r="VBM40" s="56"/>
      <c r="VBN40" s="56"/>
      <c r="VBO40" s="56"/>
      <c r="VBP40" s="56"/>
      <c r="VBQ40" s="56"/>
      <c r="VBR40" s="56"/>
      <c r="VBS40" s="56"/>
      <c r="VBT40" s="56"/>
      <c r="VBU40" s="56"/>
      <c r="VBV40" s="56"/>
      <c r="VBW40" s="56"/>
      <c r="VBX40" s="56"/>
      <c r="VBY40" s="56"/>
      <c r="VBZ40" s="56"/>
      <c r="VCA40" s="56"/>
      <c r="VCB40" s="56"/>
      <c r="VCC40" s="56"/>
      <c r="VCD40" s="56"/>
      <c r="VCE40" s="56"/>
      <c r="VCF40" s="56"/>
      <c r="VCG40" s="56"/>
      <c r="VCH40" s="56"/>
      <c r="VCI40" s="56"/>
      <c r="VCJ40" s="56"/>
      <c r="VCK40" s="56"/>
      <c r="VCL40" s="56"/>
      <c r="VCM40" s="56"/>
      <c r="VCN40" s="56"/>
      <c r="VCO40" s="56"/>
      <c r="VCP40" s="56"/>
      <c r="VCQ40" s="56"/>
      <c r="VCR40" s="56"/>
      <c r="VCS40" s="56"/>
      <c r="VCT40" s="56"/>
      <c r="VCU40" s="56"/>
      <c r="VCV40" s="56"/>
      <c r="VCW40" s="56"/>
      <c r="VCX40" s="56"/>
      <c r="VCY40" s="56"/>
      <c r="VCZ40" s="56"/>
      <c r="VDA40" s="56"/>
      <c r="VDB40" s="56"/>
      <c r="VDC40" s="56"/>
      <c r="VDD40" s="56"/>
      <c r="VDE40" s="56"/>
      <c r="VDF40" s="56"/>
      <c r="VDG40" s="56"/>
      <c r="VDH40" s="56"/>
      <c r="VDI40" s="56"/>
      <c r="VDJ40" s="56"/>
      <c r="VDK40" s="56"/>
      <c r="VDL40" s="56"/>
      <c r="VDM40" s="56"/>
      <c r="VDN40" s="56"/>
      <c r="VDO40" s="56"/>
      <c r="VDP40" s="56"/>
      <c r="VDQ40" s="56"/>
      <c r="VDR40" s="56"/>
      <c r="VDS40" s="56"/>
      <c r="VDT40" s="56"/>
      <c r="VDU40" s="56"/>
      <c r="VDV40" s="56"/>
      <c r="VDW40" s="56"/>
      <c r="VDX40" s="56"/>
      <c r="VDY40" s="56"/>
      <c r="VDZ40" s="56"/>
      <c r="VEA40" s="56"/>
      <c r="VEB40" s="56"/>
      <c r="VEC40" s="56"/>
      <c r="VED40" s="56"/>
      <c r="VEE40" s="56"/>
      <c r="VEF40" s="56"/>
      <c r="VEG40" s="56"/>
      <c r="VEH40" s="56"/>
      <c r="VEI40" s="56"/>
      <c r="VEJ40" s="56"/>
      <c r="VEK40" s="56"/>
      <c r="VEL40" s="56"/>
      <c r="VEM40" s="56"/>
      <c r="VEN40" s="56"/>
      <c r="VEO40" s="56"/>
      <c r="VEP40" s="56"/>
      <c r="VEQ40" s="56"/>
      <c r="VER40" s="56"/>
      <c r="VES40" s="56"/>
      <c r="VET40" s="56"/>
      <c r="VEU40" s="56"/>
      <c r="VEV40" s="56"/>
      <c r="VEW40" s="56"/>
      <c r="VEX40" s="56"/>
      <c r="VEY40" s="56"/>
      <c r="VEZ40" s="56"/>
      <c r="VFA40" s="56"/>
      <c r="VFB40" s="56"/>
      <c r="VFC40" s="56"/>
      <c r="VFD40" s="56"/>
      <c r="VFE40" s="56"/>
      <c r="VFF40" s="56"/>
      <c r="VFG40" s="56"/>
      <c r="VFH40" s="56"/>
      <c r="VFI40" s="56"/>
      <c r="VFJ40" s="56"/>
      <c r="VFK40" s="56"/>
      <c r="VFL40" s="56"/>
      <c r="VFM40" s="56"/>
      <c r="VFN40" s="56"/>
      <c r="VFO40" s="56"/>
      <c r="VFP40" s="56"/>
      <c r="VFQ40" s="56"/>
      <c r="VFR40" s="56"/>
      <c r="VFS40" s="56"/>
      <c r="VFT40" s="56"/>
      <c r="VFU40" s="56"/>
      <c r="VFV40" s="56"/>
      <c r="VFW40" s="56"/>
      <c r="VFX40" s="56"/>
      <c r="VFY40" s="56"/>
      <c r="VFZ40" s="56"/>
      <c r="VGA40" s="56"/>
      <c r="VGB40" s="56"/>
      <c r="VGC40" s="56"/>
      <c r="VGD40" s="56"/>
      <c r="VGE40" s="56"/>
      <c r="VGF40" s="56"/>
      <c r="VGG40" s="56"/>
      <c r="VGH40" s="56"/>
      <c r="VGI40" s="56"/>
      <c r="VGJ40" s="56"/>
      <c r="VGK40" s="56"/>
      <c r="VGL40" s="56"/>
      <c r="VGM40" s="56"/>
      <c r="VGN40" s="56"/>
      <c r="VGO40" s="56"/>
      <c r="VGP40" s="56"/>
      <c r="VGQ40" s="56"/>
      <c r="VGR40" s="56"/>
      <c r="VGS40" s="56"/>
      <c r="VGT40" s="56"/>
      <c r="VGU40" s="56"/>
      <c r="VGV40" s="56"/>
      <c r="VGW40" s="56"/>
      <c r="VGX40" s="56"/>
      <c r="VGY40" s="56"/>
      <c r="VGZ40" s="56"/>
      <c r="VHA40" s="56"/>
      <c r="VHB40" s="56"/>
      <c r="VHC40" s="56"/>
      <c r="VHD40" s="56"/>
      <c r="VHE40" s="56"/>
      <c r="VHF40" s="56"/>
      <c r="VHG40" s="56"/>
      <c r="VHH40" s="56"/>
      <c r="VHI40" s="56"/>
      <c r="VHJ40" s="56"/>
      <c r="VHK40" s="56"/>
      <c r="VHL40" s="56"/>
      <c r="VHM40" s="56"/>
      <c r="VHN40" s="56"/>
      <c r="VHO40" s="56"/>
      <c r="VHP40" s="56"/>
      <c r="VHQ40" s="56"/>
      <c r="VHR40" s="56"/>
      <c r="VHS40" s="56"/>
      <c r="VHT40" s="56"/>
      <c r="VHU40" s="56"/>
      <c r="VHV40" s="56"/>
      <c r="VHW40" s="56"/>
      <c r="VHX40" s="56"/>
      <c r="VHY40" s="56"/>
      <c r="VHZ40" s="56"/>
      <c r="VIA40" s="56"/>
      <c r="VIB40" s="56"/>
      <c r="VIC40" s="56"/>
      <c r="VID40" s="56"/>
      <c r="VIE40" s="56"/>
      <c r="VIF40" s="56"/>
      <c r="VIG40" s="56"/>
      <c r="VIH40" s="56"/>
      <c r="VII40" s="56"/>
      <c r="VIJ40" s="56"/>
      <c r="VIK40" s="56"/>
      <c r="VIL40" s="56"/>
      <c r="VIM40" s="56"/>
      <c r="VIN40" s="56"/>
      <c r="VIO40" s="56"/>
      <c r="VIP40" s="56"/>
      <c r="VIQ40" s="56"/>
      <c r="VIR40" s="56"/>
      <c r="VIS40" s="56"/>
      <c r="VIT40" s="56"/>
      <c r="VIU40" s="56"/>
      <c r="VIV40" s="56"/>
      <c r="VIW40" s="56"/>
      <c r="VIX40" s="56"/>
      <c r="VIY40" s="56"/>
      <c r="VIZ40" s="56"/>
      <c r="VJA40" s="56"/>
      <c r="VJB40" s="56"/>
      <c r="VJC40" s="56"/>
      <c r="VJD40" s="56"/>
      <c r="VJE40" s="56"/>
      <c r="VJF40" s="56"/>
      <c r="VJG40" s="56"/>
      <c r="VJH40" s="56"/>
      <c r="VJI40" s="56"/>
      <c r="VJJ40" s="56"/>
      <c r="VJK40" s="56"/>
      <c r="VJL40" s="56"/>
      <c r="VJM40" s="56"/>
      <c r="VJN40" s="56"/>
      <c r="VJO40" s="56"/>
      <c r="VJP40" s="56"/>
      <c r="VJQ40" s="56"/>
      <c r="VJR40" s="56"/>
      <c r="VJS40" s="56"/>
      <c r="VJT40" s="56"/>
      <c r="VJU40" s="56"/>
      <c r="VJV40" s="56"/>
      <c r="VJW40" s="56"/>
      <c r="VJX40" s="56"/>
      <c r="VJY40" s="56"/>
      <c r="VJZ40" s="56"/>
      <c r="VKA40" s="56"/>
      <c r="VKB40" s="56"/>
      <c r="VKC40" s="56"/>
      <c r="VKD40" s="56"/>
      <c r="VKE40" s="56"/>
      <c r="VKF40" s="56"/>
      <c r="VKG40" s="56"/>
      <c r="VKH40" s="56"/>
      <c r="VKI40" s="56"/>
      <c r="VKJ40" s="56"/>
      <c r="VKK40" s="56"/>
      <c r="VKL40" s="56"/>
      <c r="VKM40" s="56"/>
      <c r="VKN40" s="56"/>
      <c r="VKO40" s="56"/>
      <c r="VKP40" s="56"/>
      <c r="VKQ40" s="56"/>
      <c r="VKR40" s="56"/>
      <c r="VKS40" s="56"/>
      <c r="VKT40" s="56"/>
      <c r="VKU40" s="56"/>
      <c r="VKV40" s="56"/>
      <c r="VKW40" s="56"/>
      <c r="VKX40" s="56"/>
      <c r="VKY40" s="56"/>
      <c r="VKZ40" s="56"/>
      <c r="VLA40" s="56"/>
      <c r="VLB40" s="56"/>
      <c r="VLC40" s="56"/>
      <c r="VLD40" s="56"/>
      <c r="VLE40" s="56"/>
      <c r="VLF40" s="56"/>
      <c r="VLG40" s="56"/>
      <c r="VLH40" s="56"/>
      <c r="VLI40" s="56"/>
      <c r="VLJ40" s="56"/>
      <c r="VLK40" s="56"/>
      <c r="VLL40" s="56"/>
      <c r="VLM40" s="56"/>
      <c r="VLN40" s="56"/>
      <c r="VLO40" s="56"/>
      <c r="VLP40" s="56"/>
      <c r="VLQ40" s="56"/>
      <c r="VLR40" s="56"/>
      <c r="VLS40" s="56"/>
      <c r="VLT40" s="56"/>
      <c r="VLU40" s="56"/>
      <c r="VLV40" s="56"/>
      <c r="VLW40" s="56"/>
      <c r="VLX40" s="56"/>
      <c r="VLY40" s="56"/>
      <c r="VLZ40" s="56"/>
      <c r="VMA40" s="56"/>
      <c r="VMB40" s="56"/>
      <c r="VMC40" s="56"/>
      <c r="VMD40" s="56"/>
      <c r="VME40" s="56"/>
      <c r="VMF40" s="56"/>
      <c r="VMG40" s="56"/>
      <c r="VMH40" s="56"/>
      <c r="VMI40" s="56"/>
      <c r="VMJ40" s="56"/>
      <c r="VMK40" s="56"/>
      <c r="VML40" s="56"/>
      <c r="VMM40" s="56"/>
      <c r="VMN40" s="56"/>
      <c r="VMO40" s="56"/>
      <c r="VMP40" s="56"/>
      <c r="VMQ40" s="56"/>
      <c r="VMR40" s="56"/>
      <c r="VMS40" s="56"/>
      <c r="VMT40" s="56"/>
      <c r="VMU40" s="56"/>
      <c r="VMV40" s="56"/>
      <c r="VMW40" s="56"/>
      <c r="VMX40" s="56"/>
      <c r="VMY40" s="56"/>
      <c r="VMZ40" s="56"/>
      <c r="VNA40" s="56"/>
      <c r="VNB40" s="56"/>
      <c r="VNC40" s="56"/>
      <c r="VND40" s="56"/>
      <c r="VNE40" s="56"/>
      <c r="VNF40" s="56"/>
      <c r="VNG40" s="56"/>
      <c r="VNH40" s="56"/>
      <c r="VNI40" s="56"/>
      <c r="VNJ40" s="56"/>
      <c r="VNK40" s="56"/>
      <c r="VNL40" s="56"/>
      <c r="VNM40" s="56"/>
      <c r="VNN40" s="56"/>
      <c r="VNO40" s="56"/>
      <c r="VNP40" s="56"/>
      <c r="VNQ40" s="56"/>
      <c r="VNR40" s="56"/>
      <c r="VNS40" s="56"/>
      <c r="VNT40" s="56"/>
      <c r="VNU40" s="56"/>
      <c r="VNV40" s="56"/>
      <c r="VNW40" s="56"/>
      <c r="VNX40" s="56"/>
      <c r="VNY40" s="56"/>
      <c r="VNZ40" s="56"/>
      <c r="VOA40" s="56"/>
      <c r="VOB40" s="56"/>
      <c r="VOC40" s="56"/>
      <c r="VOD40" s="56"/>
      <c r="VOE40" s="56"/>
      <c r="VOF40" s="56"/>
      <c r="VOG40" s="56"/>
      <c r="VOH40" s="56"/>
      <c r="VOI40" s="56"/>
      <c r="VOJ40" s="56"/>
      <c r="VOK40" s="56"/>
      <c r="VOL40" s="56"/>
      <c r="VOM40" s="56"/>
      <c r="VON40" s="56"/>
      <c r="VOO40" s="56"/>
      <c r="VOP40" s="56"/>
      <c r="VOQ40" s="56"/>
      <c r="VOR40" s="56"/>
      <c r="VOS40" s="56"/>
      <c r="VOT40" s="56"/>
      <c r="VOU40" s="56"/>
      <c r="VOV40" s="56"/>
      <c r="VOW40" s="56"/>
      <c r="VOX40" s="56"/>
      <c r="VOY40" s="56"/>
      <c r="VOZ40" s="56"/>
      <c r="VPA40" s="56"/>
      <c r="VPB40" s="56"/>
      <c r="VPC40" s="56"/>
      <c r="VPD40" s="56"/>
      <c r="VPE40" s="56"/>
      <c r="VPF40" s="56"/>
      <c r="VPG40" s="56"/>
      <c r="VPH40" s="56"/>
      <c r="VPI40" s="56"/>
      <c r="VPJ40" s="56"/>
      <c r="VPK40" s="56"/>
      <c r="VPL40" s="56"/>
      <c r="VPM40" s="56"/>
      <c r="VPN40" s="56"/>
      <c r="VPO40" s="56"/>
      <c r="VPP40" s="56"/>
      <c r="VPQ40" s="56"/>
      <c r="VPR40" s="56"/>
      <c r="VPS40" s="56"/>
      <c r="VPT40" s="56"/>
      <c r="VPU40" s="56"/>
      <c r="VPV40" s="56"/>
      <c r="VPW40" s="56"/>
      <c r="VPX40" s="56"/>
      <c r="VPY40" s="56"/>
      <c r="VPZ40" s="56"/>
      <c r="VQA40" s="56"/>
      <c r="VQB40" s="56"/>
      <c r="VQC40" s="56"/>
      <c r="VQD40" s="56"/>
      <c r="VQE40" s="56"/>
      <c r="VQF40" s="56"/>
      <c r="VQG40" s="56"/>
      <c r="VQH40" s="56"/>
      <c r="VQI40" s="56"/>
      <c r="VQJ40" s="56"/>
      <c r="VQK40" s="56"/>
      <c r="VQL40" s="56"/>
      <c r="VQM40" s="56"/>
      <c r="VQN40" s="56"/>
      <c r="VQO40" s="56"/>
      <c r="VQP40" s="56"/>
      <c r="VQQ40" s="56"/>
      <c r="VQR40" s="56"/>
      <c r="VQS40" s="56"/>
      <c r="VQT40" s="56"/>
      <c r="VQU40" s="56"/>
      <c r="VQV40" s="56"/>
      <c r="VQW40" s="56"/>
      <c r="VQX40" s="56"/>
      <c r="VQY40" s="56"/>
      <c r="VQZ40" s="56"/>
      <c r="VRA40" s="56"/>
      <c r="VRB40" s="56"/>
      <c r="VRC40" s="56"/>
      <c r="VRD40" s="56"/>
      <c r="VRE40" s="56"/>
      <c r="VRF40" s="56"/>
      <c r="VRG40" s="56"/>
      <c r="VRH40" s="56"/>
      <c r="VRI40" s="56"/>
      <c r="VRJ40" s="56"/>
      <c r="VRK40" s="56"/>
      <c r="VRL40" s="56"/>
      <c r="VRM40" s="56"/>
      <c r="VRN40" s="56"/>
      <c r="VRO40" s="56"/>
      <c r="VRP40" s="56"/>
      <c r="VRQ40" s="56"/>
      <c r="VRR40" s="56"/>
      <c r="VRS40" s="56"/>
      <c r="VRT40" s="56"/>
      <c r="VRU40" s="56"/>
      <c r="VRV40" s="56"/>
      <c r="VRW40" s="56"/>
      <c r="VRX40" s="56"/>
      <c r="VRY40" s="56"/>
      <c r="VRZ40" s="56"/>
      <c r="VSA40" s="56"/>
      <c r="VSB40" s="56"/>
      <c r="VSC40" s="56"/>
      <c r="VSD40" s="56"/>
      <c r="VSE40" s="56"/>
      <c r="VSF40" s="56"/>
      <c r="VSG40" s="56"/>
      <c r="VSH40" s="56"/>
      <c r="VSI40" s="56"/>
      <c r="VSJ40" s="56"/>
      <c r="VSK40" s="56"/>
      <c r="VSL40" s="56"/>
      <c r="VSM40" s="56"/>
      <c r="VSN40" s="56"/>
      <c r="VSO40" s="56"/>
      <c r="VSP40" s="56"/>
      <c r="VSQ40" s="56"/>
      <c r="VSR40" s="56"/>
      <c r="VSS40" s="56"/>
      <c r="VST40" s="56"/>
      <c r="VSU40" s="56"/>
      <c r="VSV40" s="56"/>
      <c r="VSW40" s="56"/>
      <c r="VSX40" s="56"/>
      <c r="VSY40" s="56"/>
      <c r="VSZ40" s="56"/>
      <c r="VTA40" s="56"/>
      <c r="VTB40" s="56"/>
      <c r="VTC40" s="56"/>
      <c r="VTD40" s="56"/>
      <c r="VTE40" s="56"/>
      <c r="VTF40" s="56"/>
      <c r="VTG40" s="56"/>
      <c r="VTH40" s="56"/>
      <c r="VTI40" s="56"/>
      <c r="VTJ40" s="56"/>
      <c r="VTK40" s="56"/>
      <c r="VTL40" s="56"/>
      <c r="VTM40" s="56"/>
      <c r="VTN40" s="56"/>
      <c r="VTO40" s="56"/>
      <c r="VTP40" s="56"/>
      <c r="VTQ40" s="56"/>
      <c r="VTR40" s="56"/>
      <c r="VTS40" s="56"/>
      <c r="VTT40" s="56"/>
      <c r="VTU40" s="56"/>
      <c r="VTV40" s="56"/>
      <c r="VTW40" s="56"/>
      <c r="VTX40" s="56"/>
      <c r="VTY40" s="56"/>
      <c r="VTZ40" s="56"/>
      <c r="VUA40" s="56"/>
      <c r="VUB40" s="56"/>
      <c r="VUC40" s="56"/>
      <c r="VUD40" s="56"/>
      <c r="VUE40" s="56"/>
      <c r="VUF40" s="56"/>
      <c r="VUG40" s="56"/>
      <c r="VUH40" s="56"/>
      <c r="VUI40" s="56"/>
      <c r="VUJ40" s="56"/>
      <c r="VUK40" s="56"/>
      <c r="VUL40" s="56"/>
      <c r="VUM40" s="56"/>
      <c r="VUN40" s="56"/>
      <c r="VUO40" s="56"/>
      <c r="VUP40" s="56"/>
      <c r="VUQ40" s="56"/>
      <c r="VUR40" s="56"/>
      <c r="VUS40" s="56"/>
      <c r="VUT40" s="56"/>
      <c r="VUU40" s="56"/>
      <c r="VUV40" s="56"/>
      <c r="VUW40" s="56"/>
      <c r="VUX40" s="56"/>
      <c r="VUY40" s="56"/>
      <c r="VUZ40" s="56"/>
      <c r="VVA40" s="56"/>
      <c r="VVB40" s="56"/>
      <c r="VVC40" s="56"/>
      <c r="VVD40" s="56"/>
      <c r="VVE40" s="56"/>
      <c r="VVF40" s="56"/>
      <c r="VVG40" s="56"/>
      <c r="VVH40" s="56"/>
      <c r="VVI40" s="56"/>
      <c r="VVJ40" s="56"/>
      <c r="VVK40" s="56"/>
      <c r="VVL40" s="56"/>
      <c r="VVM40" s="56"/>
      <c r="VVN40" s="56"/>
      <c r="VVO40" s="56"/>
      <c r="VVP40" s="56"/>
      <c r="VVQ40" s="56"/>
      <c r="VVR40" s="56"/>
      <c r="VVS40" s="56"/>
      <c r="VVT40" s="56"/>
      <c r="VVU40" s="56"/>
      <c r="VVV40" s="56"/>
      <c r="VVW40" s="56"/>
      <c r="VVX40" s="56"/>
      <c r="VVY40" s="56"/>
      <c r="VVZ40" s="56"/>
      <c r="VWA40" s="56"/>
      <c r="VWB40" s="56"/>
      <c r="VWC40" s="56"/>
      <c r="VWD40" s="56"/>
      <c r="VWE40" s="56"/>
      <c r="VWF40" s="56"/>
      <c r="VWG40" s="56"/>
      <c r="VWH40" s="56"/>
      <c r="VWI40" s="56"/>
      <c r="VWJ40" s="56"/>
      <c r="VWK40" s="56"/>
      <c r="VWL40" s="56"/>
      <c r="VWM40" s="56"/>
      <c r="VWN40" s="56"/>
      <c r="VWO40" s="56"/>
      <c r="VWP40" s="56"/>
      <c r="VWQ40" s="56"/>
      <c r="VWR40" s="56"/>
      <c r="VWS40" s="56"/>
      <c r="VWT40" s="56"/>
      <c r="VWU40" s="56"/>
      <c r="VWV40" s="56"/>
      <c r="VWW40" s="56"/>
      <c r="VWX40" s="56"/>
      <c r="VWY40" s="56"/>
      <c r="VWZ40" s="56"/>
      <c r="VXA40" s="56"/>
      <c r="VXB40" s="56"/>
      <c r="VXC40" s="56"/>
      <c r="VXD40" s="56"/>
      <c r="VXE40" s="56"/>
      <c r="VXF40" s="56"/>
      <c r="VXG40" s="56"/>
      <c r="VXH40" s="56"/>
      <c r="VXI40" s="56"/>
      <c r="VXJ40" s="56"/>
      <c r="VXK40" s="56"/>
      <c r="VXL40" s="56"/>
      <c r="VXM40" s="56"/>
      <c r="VXN40" s="56"/>
      <c r="VXO40" s="56"/>
      <c r="VXP40" s="56"/>
      <c r="VXQ40" s="56"/>
      <c r="VXR40" s="56"/>
      <c r="VXS40" s="56"/>
      <c r="VXT40" s="56"/>
      <c r="VXU40" s="56"/>
      <c r="VXV40" s="56"/>
      <c r="VXW40" s="56"/>
      <c r="VXX40" s="56"/>
      <c r="VXY40" s="56"/>
      <c r="VXZ40" s="56"/>
      <c r="VYA40" s="56"/>
      <c r="VYB40" s="56"/>
      <c r="VYC40" s="56"/>
      <c r="VYD40" s="56"/>
      <c r="VYE40" s="56"/>
      <c r="VYF40" s="56"/>
      <c r="VYG40" s="56"/>
      <c r="VYH40" s="56"/>
      <c r="VYI40" s="56"/>
      <c r="VYJ40" s="56"/>
      <c r="VYK40" s="56"/>
      <c r="VYL40" s="56"/>
      <c r="VYM40" s="56"/>
      <c r="VYN40" s="56"/>
      <c r="VYO40" s="56"/>
      <c r="VYP40" s="56"/>
      <c r="VYQ40" s="56"/>
      <c r="VYR40" s="56"/>
      <c r="VYS40" s="56"/>
      <c r="VYT40" s="56"/>
      <c r="VYU40" s="56"/>
      <c r="VYV40" s="56"/>
      <c r="VYW40" s="56"/>
      <c r="VYX40" s="56"/>
      <c r="VYY40" s="56"/>
      <c r="VYZ40" s="56"/>
      <c r="VZA40" s="56"/>
      <c r="VZB40" s="56"/>
      <c r="VZC40" s="56"/>
      <c r="VZD40" s="56"/>
      <c r="VZE40" s="56"/>
      <c r="VZF40" s="56"/>
      <c r="VZG40" s="56"/>
      <c r="VZH40" s="56"/>
      <c r="VZI40" s="56"/>
      <c r="VZJ40" s="56"/>
      <c r="VZK40" s="56"/>
      <c r="VZL40" s="56"/>
      <c r="VZM40" s="56"/>
      <c r="VZN40" s="56"/>
      <c r="VZO40" s="56"/>
      <c r="VZP40" s="56"/>
      <c r="VZQ40" s="56"/>
      <c r="VZR40" s="56"/>
      <c r="VZS40" s="56"/>
      <c r="VZT40" s="56"/>
      <c r="VZU40" s="56"/>
      <c r="VZV40" s="56"/>
      <c r="VZW40" s="56"/>
      <c r="VZX40" s="56"/>
      <c r="VZY40" s="56"/>
      <c r="VZZ40" s="56"/>
      <c r="WAA40" s="56"/>
      <c r="WAB40" s="56"/>
      <c r="WAC40" s="56"/>
      <c r="WAD40" s="56"/>
      <c r="WAE40" s="56"/>
      <c r="WAF40" s="56"/>
      <c r="WAG40" s="56"/>
      <c r="WAH40" s="56"/>
      <c r="WAI40" s="56"/>
      <c r="WAJ40" s="56"/>
      <c r="WAK40" s="56"/>
      <c r="WAL40" s="56"/>
      <c r="WAM40" s="56"/>
      <c r="WAN40" s="56"/>
      <c r="WAO40" s="56"/>
      <c r="WAP40" s="56"/>
      <c r="WAQ40" s="56"/>
      <c r="WAR40" s="56"/>
      <c r="WAS40" s="56"/>
      <c r="WAT40" s="56"/>
      <c r="WAU40" s="56"/>
      <c r="WAV40" s="56"/>
      <c r="WAW40" s="56"/>
      <c r="WAX40" s="56"/>
      <c r="WAY40" s="56"/>
      <c r="WAZ40" s="56"/>
      <c r="WBA40" s="56"/>
      <c r="WBB40" s="56"/>
      <c r="WBC40" s="56"/>
      <c r="WBD40" s="56"/>
      <c r="WBE40" s="56"/>
      <c r="WBF40" s="56"/>
      <c r="WBG40" s="56"/>
      <c r="WBH40" s="56"/>
      <c r="WBI40" s="56"/>
      <c r="WBJ40" s="56"/>
      <c r="WBK40" s="56"/>
      <c r="WBL40" s="56"/>
      <c r="WBM40" s="56"/>
      <c r="WBN40" s="56"/>
      <c r="WBO40" s="56"/>
      <c r="WBP40" s="56"/>
      <c r="WBQ40" s="56"/>
      <c r="WBR40" s="56"/>
      <c r="WBS40" s="56"/>
      <c r="WBT40" s="56"/>
      <c r="WBU40" s="56"/>
      <c r="WBV40" s="56"/>
      <c r="WBW40" s="56"/>
      <c r="WBX40" s="56"/>
      <c r="WBY40" s="56"/>
      <c r="WBZ40" s="56"/>
      <c r="WCA40" s="56"/>
      <c r="WCB40" s="56"/>
      <c r="WCC40" s="56"/>
      <c r="WCD40" s="56"/>
      <c r="WCE40" s="56"/>
      <c r="WCF40" s="56"/>
      <c r="WCG40" s="56"/>
      <c r="WCH40" s="56"/>
      <c r="WCI40" s="56"/>
      <c r="WCJ40" s="56"/>
      <c r="WCK40" s="56"/>
      <c r="WCL40" s="56"/>
      <c r="WCM40" s="56"/>
      <c r="WCN40" s="56"/>
      <c r="WCO40" s="56"/>
      <c r="WCP40" s="56"/>
      <c r="WCQ40" s="56"/>
      <c r="WCR40" s="56"/>
      <c r="WCS40" s="56"/>
      <c r="WCT40" s="56"/>
      <c r="WCU40" s="56"/>
      <c r="WCV40" s="56"/>
      <c r="WCW40" s="56"/>
      <c r="WCX40" s="56"/>
      <c r="WCY40" s="56"/>
      <c r="WCZ40" s="56"/>
      <c r="WDA40" s="56"/>
      <c r="WDB40" s="56"/>
      <c r="WDC40" s="56"/>
      <c r="WDD40" s="56"/>
      <c r="WDE40" s="56"/>
      <c r="WDF40" s="56"/>
      <c r="WDG40" s="56"/>
      <c r="WDH40" s="56"/>
      <c r="WDI40" s="56"/>
      <c r="WDJ40" s="56"/>
      <c r="WDK40" s="56"/>
      <c r="WDL40" s="56"/>
      <c r="WDM40" s="56"/>
      <c r="WDN40" s="56"/>
      <c r="WDO40" s="56"/>
      <c r="WDP40" s="56"/>
      <c r="WDQ40" s="56"/>
      <c r="WDR40" s="56"/>
      <c r="WDS40" s="56"/>
      <c r="WDT40" s="56"/>
      <c r="WDU40" s="56"/>
      <c r="WDV40" s="56"/>
      <c r="WDW40" s="56"/>
      <c r="WDX40" s="56"/>
      <c r="WDY40" s="56"/>
      <c r="WDZ40" s="56"/>
      <c r="WEA40" s="56"/>
      <c r="WEB40" s="56"/>
      <c r="WEC40" s="56"/>
      <c r="WED40" s="56"/>
      <c r="WEE40" s="56"/>
      <c r="WEF40" s="56"/>
      <c r="WEG40" s="56"/>
      <c r="WEH40" s="56"/>
      <c r="WEI40" s="56"/>
      <c r="WEJ40" s="56"/>
      <c r="WEK40" s="56"/>
      <c r="WEL40" s="56"/>
      <c r="WEM40" s="56"/>
      <c r="WEN40" s="56"/>
      <c r="WEO40" s="56"/>
      <c r="WEP40" s="56"/>
      <c r="WEQ40" s="56"/>
      <c r="WER40" s="56"/>
      <c r="WES40" s="56"/>
      <c r="WET40" s="56"/>
      <c r="WEU40" s="56"/>
      <c r="WEV40" s="56"/>
      <c r="WEW40" s="56"/>
      <c r="WEX40" s="56"/>
      <c r="WEY40" s="56"/>
      <c r="WEZ40" s="56"/>
      <c r="WFA40" s="56"/>
      <c r="WFB40" s="56"/>
      <c r="WFC40" s="56"/>
      <c r="WFD40" s="56"/>
      <c r="WFE40" s="56"/>
      <c r="WFF40" s="56"/>
      <c r="WFG40" s="56"/>
      <c r="WFH40" s="56"/>
      <c r="WFI40" s="56"/>
      <c r="WFJ40" s="56"/>
      <c r="WFK40" s="56"/>
      <c r="WFL40" s="56"/>
      <c r="WFM40" s="56"/>
      <c r="WFN40" s="56"/>
      <c r="WFO40" s="56"/>
      <c r="WFP40" s="56"/>
      <c r="WFQ40" s="56"/>
      <c r="WFR40" s="56"/>
      <c r="WFS40" s="56"/>
      <c r="WFT40" s="56"/>
      <c r="WFU40" s="56"/>
      <c r="WFV40" s="56"/>
      <c r="WFW40" s="56"/>
      <c r="WFX40" s="56"/>
      <c r="WFY40" s="56"/>
      <c r="WFZ40" s="56"/>
      <c r="WGA40" s="56"/>
      <c r="WGB40" s="56"/>
      <c r="WGC40" s="56"/>
      <c r="WGD40" s="56"/>
      <c r="WGE40" s="56"/>
      <c r="WGF40" s="56"/>
      <c r="WGG40" s="56"/>
      <c r="WGH40" s="56"/>
      <c r="WGI40" s="56"/>
      <c r="WGJ40" s="56"/>
      <c r="WGK40" s="56"/>
      <c r="WGL40" s="56"/>
      <c r="WGM40" s="56"/>
      <c r="WGN40" s="56"/>
      <c r="WGO40" s="56"/>
      <c r="WGP40" s="56"/>
      <c r="WGQ40" s="56"/>
      <c r="WGR40" s="56"/>
      <c r="WGS40" s="56"/>
      <c r="WGT40" s="56"/>
      <c r="WGU40" s="56"/>
      <c r="WGV40" s="56"/>
      <c r="WGW40" s="56"/>
      <c r="WGX40" s="56"/>
      <c r="WGY40" s="56"/>
      <c r="WGZ40" s="56"/>
      <c r="WHA40" s="56"/>
      <c r="WHB40" s="56"/>
      <c r="WHC40" s="56"/>
      <c r="WHD40" s="56"/>
      <c r="WHE40" s="56"/>
      <c r="WHF40" s="56"/>
      <c r="WHG40" s="56"/>
      <c r="WHH40" s="56"/>
      <c r="WHI40" s="56"/>
      <c r="WHJ40" s="56"/>
      <c r="WHK40" s="56"/>
      <c r="WHL40" s="56"/>
      <c r="WHM40" s="56"/>
      <c r="WHN40" s="56"/>
      <c r="WHO40" s="56"/>
      <c r="WHP40" s="56"/>
      <c r="WHQ40" s="56"/>
      <c r="WHR40" s="56"/>
      <c r="WHS40" s="56"/>
      <c r="WHT40" s="56"/>
      <c r="WHU40" s="56"/>
      <c r="WHV40" s="56"/>
      <c r="WHW40" s="56"/>
      <c r="WHX40" s="56"/>
      <c r="WHY40" s="56"/>
      <c r="WHZ40" s="56"/>
      <c r="WIA40" s="56"/>
      <c r="WIB40" s="56"/>
      <c r="WIC40" s="56"/>
      <c r="WID40" s="56"/>
      <c r="WIE40" s="56"/>
      <c r="WIF40" s="56"/>
      <c r="WIG40" s="56"/>
      <c r="WIH40" s="56"/>
      <c r="WII40" s="56"/>
      <c r="WIJ40" s="56"/>
      <c r="WIK40" s="56"/>
      <c r="WIL40" s="56"/>
      <c r="WIM40" s="56"/>
      <c r="WIN40" s="56"/>
      <c r="WIO40" s="56"/>
      <c r="WIP40" s="56"/>
      <c r="WIQ40" s="56"/>
      <c r="WIR40" s="56"/>
      <c r="WIS40" s="56"/>
      <c r="WIT40" s="56"/>
      <c r="WIU40" s="56"/>
      <c r="WIV40" s="56"/>
      <c r="WIW40" s="56"/>
      <c r="WIX40" s="56"/>
      <c r="WIY40" s="56"/>
      <c r="WIZ40" s="56"/>
      <c r="WJA40" s="56"/>
      <c r="WJB40" s="56"/>
      <c r="WJC40" s="56"/>
      <c r="WJD40" s="56"/>
      <c r="WJE40" s="56"/>
      <c r="WJF40" s="56"/>
      <c r="WJG40" s="56"/>
      <c r="WJH40" s="56"/>
      <c r="WJI40" s="56"/>
      <c r="WJJ40" s="56"/>
      <c r="WJK40" s="56"/>
      <c r="WJL40" s="56"/>
      <c r="WJM40" s="56"/>
      <c r="WJN40" s="56"/>
      <c r="WJO40" s="56"/>
      <c r="WJP40" s="56"/>
      <c r="WJQ40" s="56"/>
      <c r="WJR40" s="56"/>
      <c r="WJS40" s="56"/>
      <c r="WJT40" s="56"/>
      <c r="WJU40" s="56"/>
      <c r="WJV40" s="56"/>
      <c r="WJW40" s="56"/>
      <c r="WJX40" s="56"/>
      <c r="WJY40" s="56"/>
      <c r="WJZ40" s="56"/>
      <c r="WKA40" s="56"/>
      <c r="WKB40" s="56"/>
      <c r="WKC40" s="56"/>
      <c r="WKD40" s="56"/>
      <c r="WKE40" s="56"/>
      <c r="WKF40" s="56"/>
      <c r="WKG40" s="56"/>
      <c r="WKH40" s="56"/>
      <c r="WKI40" s="56"/>
      <c r="WKJ40" s="56"/>
      <c r="WKK40" s="56"/>
      <c r="WKL40" s="56"/>
      <c r="WKM40" s="56"/>
      <c r="WKN40" s="56"/>
      <c r="WKO40" s="56"/>
      <c r="WKP40" s="56"/>
      <c r="WKQ40" s="56"/>
      <c r="WKR40" s="56"/>
      <c r="WKS40" s="56"/>
      <c r="WKT40" s="56"/>
      <c r="WKU40" s="56"/>
      <c r="WKV40" s="56"/>
      <c r="WKW40" s="56"/>
      <c r="WKX40" s="56"/>
      <c r="WKY40" s="56"/>
      <c r="WKZ40" s="56"/>
      <c r="WLA40" s="56"/>
      <c r="WLB40" s="56"/>
      <c r="WLC40" s="56"/>
      <c r="WLD40" s="56"/>
      <c r="WLE40" s="56"/>
      <c r="WLF40" s="56"/>
      <c r="WLG40" s="56"/>
      <c r="WLH40" s="56"/>
      <c r="WLI40" s="56"/>
      <c r="WLJ40" s="56"/>
      <c r="WLK40" s="56"/>
      <c r="WLL40" s="56"/>
      <c r="WLM40" s="56"/>
      <c r="WLN40" s="56"/>
      <c r="WLO40" s="56"/>
      <c r="WLP40" s="56"/>
      <c r="WLQ40" s="56"/>
      <c r="WLR40" s="56"/>
      <c r="WLS40" s="56"/>
      <c r="WLT40" s="56"/>
      <c r="WLU40" s="56"/>
      <c r="WLV40" s="56"/>
      <c r="WLW40" s="56"/>
      <c r="WLX40" s="56"/>
      <c r="WLY40" s="56"/>
      <c r="WLZ40" s="56"/>
      <c r="WMA40" s="56"/>
      <c r="WMB40" s="56"/>
      <c r="WMC40" s="56"/>
      <c r="WMD40" s="56"/>
      <c r="WME40" s="56"/>
      <c r="WMF40" s="56"/>
      <c r="WMG40" s="56"/>
      <c r="WMH40" s="56"/>
      <c r="WMI40" s="56"/>
      <c r="WMJ40" s="56"/>
      <c r="WMK40" s="56"/>
      <c r="WML40" s="56"/>
      <c r="WMM40" s="56"/>
      <c r="WMN40" s="56"/>
      <c r="WMO40" s="56"/>
      <c r="WMP40" s="56"/>
      <c r="WMQ40" s="56"/>
      <c r="WMR40" s="56"/>
      <c r="WMS40" s="56"/>
      <c r="WMT40" s="56"/>
      <c r="WMU40" s="56"/>
      <c r="WMV40" s="56"/>
      <c r="WMW40" s="56"/>
      <c r="WMX40" s="56"/>
      <c r="WMY40" s="56"/>
      <c r="WMZ40" s="56"/>
      <c r="WNA40" s="56"/>
      <c r="WNB40" s="56"/>
      <c r="WNC40" s="56"/>
      <c r="WND40" s="56"/>
      <c r="WNE40" s="56"/>
      <c r="WNF40" s="56"/>
      <c r="WNG40" s="56"/>
      <c r="WNH40" s="56"/>
      <c r="WNI40" s="56"/>
      <c r="WNJ40" s="56"/>
      <c r="WNK40" s="56"/>
      <c r="WNL40" s="56"/>
      <c r="WNM40" s="56"/>
      <c r="WNN40" s="56"/>
      <c r="WNO40" s="56"/>
      <c r="WNP40" s="56"/>
      <c r="WNQ40" s="56"/>
      <c r="WNR40" s="56"/>
      <c r="WNS40" s="56"/>
      <c r="WNT40" s="56"/>
      <c r="WNU40" s="56"/>
      <c r="WNV40" s="56"/>
      <c r="WNW40" s="56"/>
      <c r="WNX40" s="56"/>
      <c r="WNY40" s="56"/>
      <c r="WNZ40" s="56"/>
      <c r="WOA40" s="56"/>
      <c r="WOB40" s="56"/>
      <c r="WOC40" s="56"/>
      <c r="WOD40" s="56"/>
      <c r="WOE40" s="56"/>
      <c r="WOF40" s="56"/>
      <c r="WOG40" s="56"/>
      <c r="WOH40" s="56"/>
      <c r="WOI40" s="56"/>
      <c r="WOJ40" s="56"/>
      <c r="WOK40" s="56"/>
      <c r="WOL40" s="56"/>
      <c r="WOM40" s="56"/>
      <c r="WON40" s="56"/>
      <c r="WOO40" s="56"/>
      <c r="WOP40" s="56"/>
      <c r="WOQ40" s="56"/>
      <c r="WOR40" s="56"/>
      <c r="WOS40" s="56"/>
      <c r="WOT40" s="56"/>
      <c r="WOU40" s="56"/>
      <c r="WOV40" s="56"/>
      <c r="WOW40" s="56"/>
      <c r="WOX40" s="56"/>
      <c r="WOY40" s="56"/>
      <c r="WOZ40" s="56"/>
      <c r="WPA40" s="56"/>
      <c r="WPB40" s="56"/>
      <c r="WPC40" s="56"/>
      <c r="WPD40" s="56"/>
      <c r="WPE40" s="56"/>
      <c r="WPF40" s="56"/>
      <c r="WPG40" s="56"/>
      <c r="WPH40" s="56"/>
      <c r="WPI40" s="56"/>
      <c r="WPJ40" s="56"/>
      <c r="WPK40" s="56"/>
      <c r="WPL40" s="56"/>
      <c r="WPM40" s="56"/>
      <c r="WPN40" s="56"/>
      <c r="WPO40" s="56"/>
      <c r="WPP40" s="56"/>
      <c r="WPQ40" s="56"/>
      <c r="WPR40" s="56"/>
      <c r="WPS40" s="56"/>
      <c r="WPT40" s="56"/>
      <c r="WPU40" s="56"/>
      <c r="WPV40" s="56"/>
      <c r="WPW40" s="56"/>
      <c r="WPX40" s="56"/>
      <c r="WPY40" s="56"/>
      <c r="WPZ40" s="56"/>
      <c r="WQA40" s="56"/>
      <c r="WQB40" s="56"/>
      <c r="WQC40" s="56"/>
      <c r="WQD40" s="56"/>
      <c r="WQE40" s="56"/>
      <c r="WQF40" s="56"/>
      <c r="WQG40" s="56"/>
      <c r="WQH40" s="56"/>
      <c r="WQI40" s="56"/>
      <c r="WQJ40" s="56"/>
      <c r="WQK40" s="56"/>
      <c r="WQL40" s="56"/>
      <c r="WQM40" s="56"/>
      <c r="WQN40" s="56"/>
      <c r="WQO40" s="56"/>
      <c r="WQP40" s="56"/>
      <c r="WQQ40" s="56"/>
      <c r="WQR40" s="56"/>
      <c r="WQS40" s="56"/>
      <c r="WQT40" s="56"/>
      <c r="WQU40" s="56"/>
      <c r="WQV40" s="56"/>
      <c r="WQW40" s="56"/>
      <c r="WQX40" s="56"/>
      <c r="WQY40" s="56"/>
      <c r="WQZ40" s="56"/>
      <c r="WRA40" s="56"/>
      <c r="WRB40" s="56"/>
      <c r="WRC40" s="56"/>
      <c r="WRD40" s="56"/>
      <c r="WRE40" s="56"/>
      <c r="WRF40" s="56"/>
      <c r="WRG40" s="56"/>
      <c r="WRH40" s="56"/>
      <c r="WRI40" s="56"/>
      <c r="WRJ40" s="56"/>
      <c r="WRK40" s="56"/>
      <c r="WRL40" s="56"/>
      <c r="WRM40" s="56"/>
      <c r="WRN40" s="56"/>
      <c r="WRO40" s="56"/>
      <c r="WRP40" s="56"/>
      <c r="WRQ40" s="56"/>
      <c r="WRR40" s="56"/>
      <c r="WRS40" s="56"/>
      <c r="WRT40" s="56"/>
      <c r="WRU40" s="56"/>
      <c r="WRV40" s="56"/>
      <c r="WRW40" s="56"/>
      <c r="WRX40" s="56"/>
      <c r="WRY40" s="56"/>
      <c r="WRZ40" s="56"/>
      <c r="WSA40" s="56"/>
      <c r="WSB40" s="56"/>
      <c r="WSC40" s="56"/>
      <c r="WSD40" s="56"/>
      <c r="WSE40" s="56"/>
      <c r="WSF40" s="56"/>
      <c r="WSG40" s="56"/>
      <c r="WSH40" s="56"/>
      <c r="WSI40" s="56"/>
      <c r="WSJ40" s="56"/>
      <c r="WSK40" s="56"/>
      <c r="WSL40" s="56"/>
      <c r="WSM40" s="56"/>
      <c r="WSN40" s="56"/>
      <c r="WSO40" s="56"/>
      <c r="WSP40" s="56"/>
      <c r="WSQ40" s="56"/>
      <c r="WSR40" s="56"/>
      <c r="WSS40" s="56"/>
      <c r="WST40" s="56"/>
      <c r="WSU40" s="56"/>
      <c r="WSV40" s="56"/>
      <c r="WSW40" s="56"/>
      <c r="WSX40" s="56"/>
      <c r="WSY40" s="56"/>
      <c r="WSZ40" s="56"/>
      <c r="WTA40" s="56"/>
      <c r="WTB40" s="56"/>
      <c r="WTC40" s="56"/>
      <c r="WTD40" s="56"/>
      <c r="WTE40" s="56"/>
      <c r="WTF40" s="56"/>
      <c r="WTG40" s="56"/>
      <c r="WTH40" s="56"/>
      <c r="WTI40" s="56"/>
      <c r="WTJ40" s="56"/>
      <c r="WTK40" s="56"/>
      <c r="WTL40" s="56"/>
      <c r="WTM40" s="56"/>
      <c r="WTN40" s="56"/>
      <c r="WTO40" s="56"/>
      <c r="WTP40" s="56"/>
      <c r="WTQ40" s="56"/>
      <c r="WTR40" s="56"/>
      <c r="WTS40" s="56"/>
      <c r="WTT40" s="56"/>
      <c r="WTU40" s="56"/>
      <c r="WTV40" s="56"/>
      <c r="WTW40" s="56"/>
      <c r="WTX40" s="56"/>
      <c r="WTY40" s="56"/>
      <c r="WTZ40" s="56"/>
      <c r="WUA40" s="56"/>
      <c r="WUB40" s="56"/>
      <c r="WUC40" s="56"/>
      <c r="WUD40" s="56"/>
      <c r="WUE40" s="56"/>
      <c r="WUF40" s="56"/>
      <c r="WUG40" s="56"/>
      <c r="WUH40" s="56"/>
      <c r="WUI40" s="56"/>
      <c r="WUJ40" s="56"/>
      <c r="WUK40" s="56"/>
      <c r="WUL40" s="56"/>
      <c r="WUM40" s="56"/>
      <c r="WUN40" s="56"/>
      <c r="WUO40" s="56"/>
      <c r="WUP40" s="56"/>
      <c r="WUQ40" s="56"/>
      <c r="WUR40" s="56"/>
      <c r="WUS40" s="56"/>
      <c r="WUT40" s="56"/>
      <c r="WUU40" s="56"/>
      <c r="WUV40" s="56"/>
      <c r="WUW40" s="56"/>
      <c r="WUX40" s="56"/>
      <c r="WUY40" s="56"/>
      <c r="WUZ40" s="56"/>
      <c r="WVA40" s="56"/>
      <c r="WVB40" s="56"/>
      <c r="WVC40" s="56"/>
      <c r="WVD40" s="56"/>
      <c r="WVE40" s="56"/>
      <c r="WVF40" s="56"/>
      <c r="WVG40" s="56"/>
      <c r="WVH40" s="56"/>
      <c r="WVI40" s="56"/>
      <c r="WVJ40" s="56"/>
      <c r="WVK40" s="56"/>
      <c r="WVL40" s="56"/>
      <c r="WVM40" s="56"/>
      <c r="WVN40" s="56"/>
      <c r="WVO40" s="56"/>
      <c r="WVP40" s="56"/>
      <c r="WVQ40" s="56"/>
      <c r="WVR40" s="56"/>
      <c r="WVS40" s="56"/>
      <c r="WVT40" s="56"/>
      <c r="WVU40" s="56"/>
      <c r="WVV40" s="56"/>
      <c r="WVW40" s="56"/>
      <c r="WVX40" s="56"/>
      <c r="WVY40" s="56"/>
      <c r="WVZ40" s="56"/>
      <c r="WWA40" s="56"/>
      <c r="WWB40" s="56"/>
      <c r="WWC40" s="56"/>
      <c r="WWD40" s="56"/>
      <c r="WWE40" s="56"/>
      <c r="WWF40" s="56"/>
      <c r="WWG40" s="56"/>
      <c r="WWH40" s="56"/>
      <c r="WWI40" s="56"/>
      <c r="WWJ40" s="56"/>
      <c r="WWK40" s="56"/>
      <c r="WWL40" s="56"/>
      <c r="WWM40" s="56"/>
      <c r="WWN40" s="56"/>
      <c r="WWO40" s="56"/>
      <c r="WWP40" s="56"/>
      <c r="WWQ40" s="56"/>
      <c r="WWR40" s="56"/>
      <c r="WWS40" s="56"/>
      <c r="WWT40" s="56"/>
      <c r="WWU40" s="56"/>
      <c r="WWV40" s="56"/>
      <c r="WWW40" s="56"/>
      <c r="WWX40" s="56"/>
      <c r="WWY40" s="56"/>
      <c r="WWZ40" s="56"/>
      <c r="WXA40" s="56"/>
      <c r="WXB40" s="56"/>
      <c r="WXC40" s="56"/>
      <c r="WXD40" s="56"/>
      <c r="WXE40" s="56"/>
      <c r="WXF40" s="56"/>
      <c r="WXG40" s="56"/>
      <c r="WXH40" s="56"/>
      <c r="WXI40" s="56"/>
      <c r="WXJ40" s="56"/>
      <c r="WXK40" s="56"/>
      <c r="WXL40" s="56"/>
      <c r="WXM40" s="56"/>
      <c r="WXN40" s="56"/>
      <c r="WXO40" s="56"/>
      <c r="WXP40" s="56"/>
      <c r="WXQ40" s="56"/>
      <c r="WXR40" s="56"/>
      <c r="WXS40" s="56"/>
      <c r="WXT40" s="56"/>
      <c r="WXU40" s="56"/>
      <c r="WXV40" s="56"/>
      <c r="WXW40" s="56"/>
      <c r="WXX40" s="56"/>
      <c r="WXY40" s="56"/>
      <c r="WXZ40" s="56"/>
      <c r="WYA40" s="56"/>
      <c r="WYB40" s="56"/>
      <c r="WYC40" s="56"/>
      <c r="WYD40" s="56"/>
      <c r="WYE40" s="56"/>
      <c r="WYF40" s="56"/>
      <c r="WYG40" s="56"/>
      <c r="WYH40" s="56"/>
      <c r="WYI40" s="56"/>
      <c r="WYJ40" s="56"/>
      <c r="WYK40" s="56"/>
      <c r="WYL40" s="56"/>
      <c r="WYM40" s="56"/>
      <c r="WYN40" s="56"/>
      <c r="WYO40" s="56"/>
      <c r="WYP40" s="56"/>
      <c r="WYQ40" s="56"/>
      <c r="WYR40" s="56"/>
      <c r="WYS40" s="56"/>
      <c r="WYT40" s="56"/>
      <c r="WYU40" s="56"/>
      <c r="WYV40" s="56"/>
      <c r="WYW40" s="56"/>
      <c r="WYX40" s="56"/>
      <c r="WYY40" s="56"/>
      <c r="WYZ40" s="56"/>
      <c r="WZA40" s="56"/>
      <c r="WZB40" s="56"/>
      <c r="WZC40" s="56"/>
      <c r="WZD40" s="56"/>
      <c r="WZE40" s="56"/>
      <c r="WZF40" s="56"/>
      <c r="WZG40" s="56"/>
      <c r="WZH40" s="56"/>
      <c r="WZI40" s="56"/>
      <c r="WZJ40" s="56"/>
      <c r="WZK40" s="56"/>
      <c r="WZL40" s="56"/>
      <c r="WZM40" s="56"/>
      <c r="WZN40" s="56"/>
      <c r="WZO40" s="56"/>
      <c r="WZP40" s="56"/>
      <c r="WZQ40" s="56"/>
      <c r="WZR40" s="56"/>
      <c r="WZS40" s="56"/>
      <c r="WZT40" s="56"/>
      <c r="WZU40" s="56"/>
      <c r="WZV40" s="56"/>
      <c r="WZW40" s="56"/>
      <c r="WZX40" s="56"/>
      <c r="WZY40" s="56"/>
      <c r="WZZ40" s="56"/>
      <c r="XAA40" s="56"/>
      <c r="XAB40" s="56"/>
      <c r="XAC40" s="56"/>
      <c r="XAD40" s="56"/>
      <c r="XAE40" s="56"/>
      <c r="XAF40" s="56"/>
      <c r="XAG40" s="56"/>
      <c r="XAH40" s="56"/>
      <c r="XAI40" s="56"/>
      <c r="XAJ40" s="56"/>
      <c r="XAK40" s="56"/>
      <c r="XAL40" s="56"/>
      <c r="XAM40" s="56"/>
      <c r="XAN40" s="56"/>
      <c r="XAO40" s="56"/>
      <c r="XAP40" s="56"/>
      <c r="XAQ40" s="56"/>
      <c r="XAR40" s="56"/>
      <c r="XAS40" s="56"/>
      <c r="XAT40" s="56"/>
      <c r="XAU40" s="56"/>
      <c r="XAV40" s="56"/>
      <c r="XAW40" s="56"/>
      <c r="XAX40" s="56"/>
      <c r="XAY40" s="56"/>
      <c r="XAZ40" s="56"/>
      <c r="XBA40" s="56"/>
      <c r="XBB40" s="56"/>
      <c r="XBC40" s="56"/>
      <c r="XBD40" s="56"/>
      <c r="XBE40" s="56"/>
      <c r="XBF40" s="56"/>
      <c r="XBG40" s="56"/>
      <c r="XBH40" s="56"/>
      <c r="XBI40" s="56"/>
      <c r="XBJ40" s="56"/>
      <c r="XBK40" s="56"/>
      <c r="XBL40" s="56"/>
      <c r="XBM40" s="56"/>
      <c r="XBN40" s="56"/>
      <c r="XBO40" s="56"/>
      <c r="XBP40" s="56"/>
      <c r="XBQ40" s="56"/>
      <c r="XBR40" s="56"/>
      <c r="XBS40" s="56"/>
      <c r="XBT40" s="56"/>
      <c r="XBU40" s="56"/>
      <c r="XBV40" s="56"/>
      <c r="XBW40" s="56"/>
      <c r="XBX40" s="56"/>
      <c r="XBY40" s="56"/>
      <c r="XBZ40" s="56"/>
      <c r="XCA40" s="56"/>
      <c r="XCB40" s="56"/>
      <c r="XCC40" s="56"/>
      <c r="XCD40" s="56"/>
      <c r="XCE40" s="56"/>
      <c r="XCF40" s="56"/>
      <c r="XCG40" s="56"/>
      <c r="XCH40" s="56"/>
      <c r="XCI40" s="56"/>
      <c r="XCJ40" s="56"/>
      <c r="XCK40" s="56"/>
      <c r="XCL40" s="56"/>
      <c r="XCM40" s="56"/>
      <c r="XCN40" s="56"/>
      <c r="XCO40" s="56"/>
      <c r="XCP40" s="56"/>
      <c r="XCQ40" s="56"/>
      <c r="XCR40" s="56"/>
      <c r="XCS40" s="56"/>
      <c r="XCT40" s="56"/>
      <c r="XCU40" s="56"/>
      <c r="XCV40" s="56"/>
      <c r="XCW40" s="56"/>
      <c r="XCX40" s="56"/>
      <c r="XCY40" s="56"/>
      <c r="XCZ40" s="56"/>
      <c r="XDA40" s="56"/>
      <c r="XDB40" s="56"/>
      <c r="XDC40" s="56"/>
      <c r="XDD40" s="56"/>
      <c r="XDE40" s="56"/>
      <c r="XDF40" s="56"/>
      <c r="XDG40" s="56"/>
      <c r="XDH40" s="56"/>
      <c r="XDI40" s="56"/>
      <c r="XDJ40" s="56"/>
      <c r="XDK40" s="56"/>
      <c r="XDL40" s="56"/>
      <c r="XDM40" s="56"/>
      <c r="XDN40" s="56"/>
      <c r="XDO40" s="56"/>
      <c r="XDP40" s="56"/>
      <c r="XDQ40" s="56"/>
      <c r="XDR40" s="56"/>
      <c r="XDS40" s="56"/>
      <c r="XDT40" s="56"/>
      <c r="XDU40" s="56"/>
      <c r="XDV40" s="56"/>
      <c r="XDW40" s="56"/>
      <c r="XDX40" s="56"/>
      <c r="XDY40" s="56"/>
      <c r="XDZ40" s="56"/>
      <c r="XEA40" s="56"/>
      <c r="XEB40" s="56"/>
      <c r="XEC40" s="56"/>
      <c r="XED40" s="56"/>
      <c r="XEE40" s="56"/>
      <c r="XEF40" s="56"/>
      <c r="XEG40" s="56"/>
      <c r="XEH40" s="56"/>
      <c r="XEI40" s="56"/>
      <c r="XEJ40" s="56"/>
      <c r="XEK40" s="56"/>
      <c r="XEL40" s="56"/>
      <c r="XEM40" s="56"/>
      <c r="XEN40" s="56"/>
      <c r="XEO40" s="56"/>
      <c r="XEP40" s="56"/>
      <c r="XEQ40" s="56"/>
      <c r="XER40" s="56"/>
      <c r="XES40" s="56"/>
      <c r="XET40" s="56"/>
      <c r="XEU40" s="56"/>
      <c r="XEV40" s="56"/>
      <c r="XEW40" s="56"/>
      <c r="XEX40" s="56"/>
      <c r="XEY40" s="56"/>
      <c r="XEZ40" s="56"/>
      <c r="XFA40" s="56"/>
      <c r="XFB40" s="56"/>
      <c r="XFC40" s="56"/>
      <c r="XFD40" s="56"/>
    </row>
    <row r="41" spans="1:16384" ht="0.75" customHeight="1" x14ac:dyDescent="0.3">
      <c r="A41" s="257" t="str">
        <f>F41</f>
        <v>DIRECCIÓN DISTRITAL DE ASUNTOS DISCIPLINARIOS</v>
      </c>
      <c r="B41" s="55" t="s">
        <v>405</v>
      </c>
      <c r="C41" s="566" t="s">
        <v>729</v>
      </c>
      <c r="D41" s="57" t="s">
        <v>246</v>
      </c>
      <c r="E41" s="257" t="s">
        <v>108</v>
      </c>
      <c r="F41" s="257" t="s">
        <v>109</v>
      </c>
      <c r="G41" s="65" t="s">
        <v>43</v>
      </c>
      <c r="H41" s="65" t="s">
        <v>127</v>
      </c>
      <c r="I41" s="65"/>
      <c r="J41" s="65"/>
      <c r="K41" s="407" t="s">
        <v>323</v>
      </c>
      <c r="L41" s="73" t="s">
        <v>324</v>
      </c>
      <c r="M41" s="73"/>
      <c r="N41" s="73"/>
      <c r="O41" s="73"/>
      <c r="P41" s="73"/>
      <c r="Q41" s="73"/>
      <c r="R41" s="73"/>
      <c r="S41" s="73"/>
      <c r="T41" s="73"/>
      <c r="U41" s="82" t="s">
        <v>212</v>
      </c>
      <c r="V41" s="83" t="s">
        <v>99</v>
      </c>
      <c r="W41" s="83" t="s">
        <v>199</v>
      </c>
      <c r="X41" s="89"/>
      <c r="Y41" s="89"/>
      <c r="Z41" s="89"/>
      <c r="AA41" s="89" t="s">
        <v>91</v>
      </c>
      <c r="AB41" s="180">
        <v>0.4</v>
      </c>
      <c r="AC41" s="554" t="s">
        <v>728</v>
      </c>
      <c r="AD41" s="180"/>
      <c r="AE41" s="180"/>
      <c r="AF41" s="181" t="s">
        <v>91</v>
      </c>
      <c r="AG41" s="181">
        <v>0.39999999999999997</v>
      </c>
      <c r="AH41" s="181">
        <f>SUM($AO$41:$AR$41)</f>
        <v>0.6</v>
      </c>
      <c r="AI41" s="94"/>
      <c r="AJ41" s="94"/>
      <c r="AK41" s="554" t="s">
        <v>728</v>
      </c>
      <c r="AL41" s="182"/>
      <c r="AM41" s="182"/>
      <c r="AN41" s="182"/>
      <c r="AO41" s="312">
        <v>0.6</v>
      </c>
      <c r="AP41" s="183"/>
      <c r="AQ41" s="183"/>
      <c r="AR41" s="183"/>
      <c r="AS41" s="110" t="s">
        <v>768</v>
      </c>
      <c r="AT41" s="109"/>
      <c r="AU41" s="109"/>
      <c r="AV41" s="109"/>
      <c r="AY41" s="310"/>
      <c r="BA41" t="s">
        <v>579</v>
      </c>
      <c r="BE41" t="s">
        <v>580</v>
      </c>
    </row>
    <row r="42" spans="1:16384" ht="202.5" customHeight="1" x14ac:dyDescent="0.25">
      <c r="A42" s="257" t="s">
        <v>189</v>
      </c>
      <c r="B42" s="55" t="s">
        <v>405</v>
      </c>
      <c r="C42" s="583" t="s">
        <v>274</v>
      </c>
      <c r="D42" s="57" t="s">
        <v>246</v>
      </c>
      <c r="E42" s="57" t="s">
        <v>273</v>
      </c>
      <c r="F42" s="57" t="s">
        <v>189</v>
      </c>
      <c r="G42" s="65"/>
      <c r="H42" s="65"/>
      <c r="I42" s="65" t="s">
        <v>127</v>
      </c>
      <c r="J42" s="65"/>
      <c r="K42" s="70" t="s">
        <v>424</v>
      </c>
      <c r="L42" s="69" t="s">
        <v>275</v>
      </c>
      <c r="M42" s="69" t="s">
        <v>382</v>
      </c>
      <c r="N42" s="69" t="s">
        <v>98</v>
      </c>
      <c r="O42" s="70" t="s">
        <v>276</v>
      </c>
      <c r="P42" s="71" t="s">
        <v>98</v>
      </c>
      <c r="Q42" s="70" t="s">
        <v>277</v>
      </c>
      <c r="R42" s="70" t="s">
        <v>98</v>
      </c>
      <c r="S42" s="116" t="s">
        <v>388</v>
      </c>
      <c r="T42" s="70" t="s">
        <v>388</v>
      </c>
      <c r="U42" s="80" t="s">
        <v>133</v>
      </c>
      <c r="V42" s="81" t="s">
        <v>241</v>
      </c>
      <c r="W42" s="81" t="s">
        <v>269</v>
      </c>
      <c r="X42" s="87" t="s">
        <v>278</v>
      </c>
      <c r="Y42" s="87" t="s">
        <v>271</v>
      </c>
      <c r="Z42" s="89" t="s">
        <v>261</v>
      </c>
      <c r="AA42" s="88" t="s">
        <v>91</v>
      </c>
      <c r="AB42" s="88">
        <v>0.9</v>
      </c>
      <c r="AC42" s="88">
        <v>0.91</v>
      </c>
      <c r="AD42" s="88">
        <v>0.92</v>
      </c>
      <c r="AE42" s="88">
        <v>0.93</v>
      </c>
      <c r="AF42" s="93" t="s">
        <v>91</v>
      </c>
      <c r="AG42" s="254">
        <v>0.9</v>
      </c>
      <c r="AH42" s="254">
        <f>IFERROR(INDEX($AO$42:$AR$42,1,COUNTA($AO$42:$AR$42)),"ND")</f>
        <v>0.82</v>
      </c>
      <c r="AI42" s="93"/>
      <c r="AJ42" s="93"/>
      <c r="AK42" s="247" t="s">
        <v>91</v>
      </c>
      <c r="AL42" s="548">
        <v>0.9</v>
      </c>
      <c r="AM42" s="247" t="s">
        <v>91</v>
      </c>
      <c r="AN42" s="548">
        <v>0.9</v>
      </c>
      <c r="AO42" s="250" t="s">
        <v>91</v>
      </c>
      <c r="AP42" s="191">
        <v>0.82</v>
      </c>
      <c r="AQ42" s="250"/>
      <c r="AR42" s="311"/>
      <c r="AS42" s="391" t="s">
        <v>732</v>
      </c>
      <c r="AT42" s="262" t="s">
        <v>875</v>
      </c>
      <c r="AU42" s="726" t="s">
        <v>888</v>
      </c>
      <c r="AV42" s="388"/>
      <c r="AX42" s="12"/>
      <c r="AY42" s="310"/>
      <c r="AZ42" s="12"/>
      <c r="BA42" s="12"/>
      <c r="BB42" s="12"/>
    </row>
    <row r="43" spans="1:16384" ht="274.5" customHeight="1" x14ac:dyDescent="0.25">
      <c r="A43" s="56" t="s">
        <v>157</v>
      </c>
      <c r="B43" s="55" t="s">
        <v>405</v>
      </c>
      <c r="C43" s="56" t="s">
        <v>488</v>
      </c>
      <c r="D43" s="57" t="s">
        <v>246</v>
      </c>
      <c r="E43" s="57" t="s">
        <v>245</v>
      </c>
      <c r="F43" s="57" t="s">
        <v>157</v>
      </c>
      <c r="G43" s="65"/>
      <c r="H43" s="65" t="s">
        <v>43</v>
      </c>
      <c r="I43" s="65" t="s">
        <v>127</v>
      </c>
      <c r="J43" s="65"/>
      <c r="K43" s="70" t="s">
        <v>489</v>
      </c>
      <c r="L43" s="69" t="s">
        <v>490</v>
      </c>
      <c r="M43" s="75" t="s">
        <v>491</v>
      </c>
      <c r="N43" s="76" t="s">
        <v>492</v>
      </c>
      <c r="O43" s="73" t="s">
        <v>493</v>
      </c>
      <c r="P43" s="73" t="s">
        <v>494</v>
      </c>
      <c r="Q43" s="73" t="s">
        <v>495</v>
      </c>
      <c r="R43" s="73" t="s">
        <v>496</v>
      </c>
      <c r="S43" s="73" t="s">
        <v>91</v>
      </c>
      <c r="T43" s="73" t="s">
        <v>91</v>
      </c>
      <c r="U43" s="82" t="s">
        <v>212</v>
      </c>
      <c r="V43" s="83" t="s">
        <v>99</v>
      </c>
      <c r="W43" s="83" t="s">
        <v>199</v>
      </c>
      <c r="X43" s="89" t="s">
        <v>242</v>
      </c>
      <c r="Y43" s="89" t="s">
        <v>243</v>
      </c>
      <c r="Z43" s="89" t="s">
        <v>244</v>
      </c>
      <c r="AA43" s="89" t="s">
        <v>91</v>
      </c>
      <c r="AB43" s="180">
        <v>1</v>
      </c>
      <c r="AC43" s="180">
        <v>1</v>
      </c>
      <c r="AD43" s="180">
        <v>1</v>
      </c>
      <c r="AE43" s="180">
        <v>1</v>
      </c>
      <c r="AF43" s="94" t="s">
        <v>91</v>
      </c>
      <c r="AG43" s="181">
        <v>1</v>
      </c>
      <c r="AH43" s="181">
        <f>SUM(AO43:AR43)</f>
        <v>0.70720000000000005</v>
      </c>
      <c r="AI43" s="94"/>
      <c r="AJ43" s="94"/>
      <c r="AK43" s="578">
        <v>0.16700000000000001</v>
      </c>
      <c r="AL43" s="239">
        <v>0.34699999999999998</v>
      </c>
      <c r="AM43" s="239">
        <v>0.219</v>
      </c>
      <c r="AN43" s="239">
        <v>0.26700000000000002</v>
      </c>
      <c r="AO43" s="579">
        <v>0.16700000000000001</v>
      </c>
      <c r="AP43" s="715">
        <v>0.34820000000000001</v>
      </c>
      <c r="AQ43" s="183">
        <v>0.192</v>
      </c>
      <c r="AR43" s="183"/>
      <c r="AS43" s="110" t="s">
        <v>758</v>
      </c>
      <c r="AT43" s="110" t="s">
        <v>861</v>
      </c>
      <c r="AU43" s="728" t="s">
        <v>921</v>
      </c>
      <c r="AV43" s="109"/>
    </row>
    <row r="44" spans="1:16384" ht="28.5" customHeight="1" x14ac:dyDescent="0.25">
      <c r="A44" s="56" t="s">
        <v>157</v>
      </c>
      <c r="B44" s="55" t="s">
        <v>405</v>
      </c>
      <c r="C44" s="56" t="s">
        <v>249</v>
      </c>
      <c r="D44" s="57" t="s">
        <v>246</v>
      </c>
      <c r="E44" s="57" t="s">
        <v>245</v>
      </c>
      <c r="F44" s="57" t="s">
        <v>157</v>
      </c>
      <c r="G44" s="65"/>
      <c r="H44" s="65" t="s">
        <v>43</v>
      </c>
      <c r="I44" s="65" t="s">
        <v>127</v>
      </c>
      <c r="J44" s="65"/>
      <c r="K44" s="70" t="s">
        <v>247</v>
      </c>
      <c r="L44" s="69" t="s">
        <v>248</v>
      </c>
      <c r="M44" s="69" t="s">
        <v>347</v>
      </c>
      <c r="N44" s="76" t="s">
        <v>98</v>
      </c>
      <c r="O44" s="73" t="s">
        <v>379</v>
      </c>
      <c r="P44" s="73" t="s">
        <v>98</v>
      </c>
      <c r="Q44" s="73" t="s">
        <v>380</v>
      </c>
      <c r="R44" s="73" t="s">
        <v>98</v>
      </c>
      <c r="S44" s="73" t="s">
        <v>91</v>
      </c>
      <c r="T44" s="73" t="s">
        <v>91</v>
      </c>
      <c r="U44" s="82" t="s">
        <v>212</v>
      </c>
      <c r="V44" s="83" t="s">
        <v>241</v>
      </c>
      <c r="W44" s="83" t="s">
        <v>199</v>
      </c>
      <c r="X44" s="89" t="s">
        <v>242</v>
      </c>
      <c r="Y44" s="89" t="s">
        <v>243</v>
      </c>
      <c r="Z44" s="89" t="s">
        <v>244</v>
      </c>
      <c r="AA44" s="89" t="s">
        <v>91</v>
      </c>
      <c r="AB44" s="89" t="s">
        <v>697</v>
      </c>
      <c r="AC44" s="89" t="s">
        <v>697</v>
      </c>
      <c r="AD44" s="89" t="s">
        <v>697</v>
      </c>
      <c r="AE44" s="89" t="s">
        <v>697</v>
      </c>
      <c r="AF44" s="94" t="s">
        <v>91</v>
      </c>
      <c r="AG44" s="94"/>
      <c r="AH44" s="94"/>
      <c r="AI44" s="94"/>
      <c r="AJ44" s="94"/>
      <c r="AK44" s="99"/>
      <c r="AL44" s="99"/>
      <c r="AM44" s="99"/>
      <c r="AN44" s="99"/>
      <c r="AO44" s="104"/>
      <c r="AP44" s="104"/>
      <c r="AQ44" s="104"/>
      <c r="AR44" s="104"/>
      <c r="AS44" s="109"/>
      <c r="AT44" s="111"/>
      <c r="AU44" s="109"/>
      <c r="AV44" s="109"/>
      <c r="BA44" t="s">
        <v>592</v>
      </c>
      <c r="BE44" t="s">
        <v>774</v>
      </c>
    </row>
    <row r="45" spans="1:16384" ht="74.25" customHeight="1" x14ac:dyDescent="0.25">
      <c r="A45" s="130" t="s">
        <v>357</v>
      </c>
      <c r="B45" s="130" t="s">
        <v>404</v>
      </c>
      <c r="C45" s="58" t="s">
        <v>880</v>
      </c>
      <c r="D45" s="57" t="s">
        <v>246</v>
      </c>
      <c r="E45" s="57" t="s">
        <v>94</v>
      </c>
      <c r="F45" s="57" t="s">
        <v>357</v>
      </c>
      <c r="G45" s="62" t="s">
        <v>128</v>
      </c>
      <c r="H45" s="65" t="s">
        <v>130</v>
      </c>
      <c r="I45" s="65"/>
      <c r="J45" s="65"/>
      <c r="K45" s="407" t="s">
        <v>348</v>
      </c>
      <c r="L45" s="73" t="s">
        <v>349</v>
      </c>
      <c r="M45" s="73" t="s">
        <v>351</v>
      </c>
      <c r="N45" s="73" t="s">
        <v>98</v>
      </c>
      <c r="O45" s="73" t="s">
        <v>551</v>
      </c>
      <c r="P45" s="73" t="s">
        <v>98</v>
      </c>
      <c r="Q45" s="73" t="s">
        <v>497</v>
      </c>
      <c r="R45" s="73"/>
      <c r="S45" s="74">
        <v>0.88</v>
      </c>
      <c r="T45" s="73" t="s">
        <v>696</v>
      </c>
      <c r="U45" s="83" t="s">
        <v>133</v>
      </c>
      <c r="V45" s="83" t="s">
        <v>241</v>
      </c>
      <c r="W45" s="83" t="s">
        <v>269</v>
      </c>
      <c r="X45" s="89" t="s">
        <v>271</v>
      </c>
      <c r="Y45" s="89" t="s">
        <v>271</v>
      </c>
      <c r="Z45" s="89" t="s">
        <v>719</v>
      </c>
      <c r="AA45" s="180">
        <v>0.88</v>
      </c>
      <c r="AB45" s="180">
        <v>0.88</v>
      </c>
      <c r="AC45" s="180">
        <v>0.88</v>
      </c>
      <c r="AD45" s="180">
        <v>0.88</v>
      </c>
      <c r="AE45" s="180">
        <v>0.88</v>
      </c>
      <c r="AF45" s="181">
        <v>0.9</v>
      </c>
      <c r="AG45" s="254">
        <v>0.94569999999999999</v>
      </c>
      <c r="AH45" s="94">
        <f>IFERROR(INDEX($AO$45:$AR$45,1,COUNTA($AO$45:$AR$45)),"ND")</f>
        <v>0.87</v>
      </c>
      <c r="AI45" s="94"/>
      <c r="AJ45" s="94"/>
      <c r="AK45" s="247"/>
      <c r="AL45" s="248">
        <v>0.88</v>
      </c>
      <c r="AM45" s="247"/>
      <c r="AN45" s="248">
        <v>0.88</v>
      </c>
      <c r="AO45" s="191">
        <v>0</v>
      </c>
      <c r="AP45" s="311">
        <v>0.87</v>
      </c>
      <c r="AQ45" s="250"/>
      <c r="AR45" s="191"/>
      <c r="AS45" s="109" t="s">
        <v>720</v>
      </c>
      <c r="AT45" s="721" t="s">
        <v>879</v>
      </c>
      <c r="AU45" s="109" t="s">
        <v>926</v>
      </c>
      <c r="AV45" s="109"/>
      <c r="AW45" t="s">
        <v>695</v>
      </c>
      <c r="BA45" t="s">
        <v>529</v>
      </c>
      <c r="BB45" s="12" t="s">
        <v>616</v>
      </c>
      <c r="BC45" s="12" t="s">
        <v>91</v>
      </c>
      <c r="BD45" s="12" t="s">
        <v>91</v>
      </c>
    </row>
    <row r="46" spans="1:16384" ht="1.5" customHeight="1" x14ac:dyDescent="0.25">
      <c r="A46" s="257" t="s">
        <v>115</v>
      </c>
      <c r="B46" s="55" t="s">
        <v>405</v>
      </c>
      <c r="C46" s="56" t="s">
        <v>863</v>
      </c>
      <c r="D46" s="57" t="s">
        <v>113</v>
      </c>
      <c r="E46" s="57" t="s">
        <v>114</v>
      </c>
      <c r="F46" s="57" t="s">
        <v>115</v>
      </c>
      <c r="G46" s="238" t="s">
        <v>127</v>
      </c>
      <c r="H46" s="65" t="s">
        <v>661</v>
      </c>
      <c r="I46" s="65" t="s">
        <v>43</v>
      </c>
      <c r="J46" s="65"/>
      <c r="K46" s="70" t="s">
        <v>540</v>
      </c>
      <c r="L46" s="73" t="s">
        <v>541</v>
      </c>
      <c r="M46" s="69" t="s">
        <v>542</v>
      </c>
      <c r="N46" s="73" t="s">
        <v>98</v>
      </c>
      <c r="O46" s="73" t="s">
        <v>543</v>
      </c>
      <c r="P46" s="73" t="s">
        <v>98</v>
      </c>
      <c r="Q46" s="73"/>
      <c r="R46" s="73" t="s">
        <v>98</v>
      </c>
      <c r="S46" s="73"/>
      <c r="T46" s="73"/>
      <c r="U46" s="82" t="s">
        <v>212</v>
      </c>
      <c r="V46" s="83" t="s">
        <v>99</v>
      </c>
      <c r="W46" s="83" t="s">
        <v>199</v>
      </c>
      <c r="X46" s="89" t="s">
        <v>137</v>
      </c>
      <c r="Y46" s="89" t="s">
        <v>137</v>
      </c>
      <c r="Z46" s="89" t="s">
        <v>218</v>
      </c>
      <c r="AA46" s="180">
        <v>0.03</v>
      </c>
      <c r="AB46" s="180">
        <v>0.17</v>
      </c>
      <c r="AC46" s="180">
        <v>0.3</v>
      </c>
      <c r="AD46" s="180">
        <v>0.3</v>
      </c>
      <c r="AE46" s="180">
        <v>0.2</v>
      </c>
      <c r="AF46" s="236">
        <v>0.01</v>
      </c>
      <c r="AG46" s="236">
        <v>0.14000000000000001</v>
      </c>
      <c r="AH46" s="236">
        <f>SUM($AO$46:$AR$46)</f>
        <v>0.16999999999999998</v>
      </c>
      <c r="AI46" s="236"/>
      <c r="AJ46" s="236"/>
      <c r="AK46" s="241"/>
      <c r="AL46" s="241"/>
      <c r="AM46" s="241"/>
      <c r="AN46" s="241"/>
      <c r="AO46" s="190">
        <v>0.05</v>
      </c>
      <c r="AP46" s="190">
        <v>0.12</v>
      </c>
      <c r="AQ46" s="190"/>
      <c r="AR46" s="190"/>
      <c r="AS46" s="110" t="s">
        <v>769</v>
      </c>
      <c r="AT46" s="110" t="s">
        <v>862</v>
      </c>
      <c r="AU46" s="111"/>
      <c r="AV46" s="109"/>
      <c r="AY46" s="309"/>
      <c r="AZ46" s="387"/>
      <c r="BA46" s="358" t="s">
        <v>558</v>
      </c>
      <c r="BB46" s="358"/>
    </row>
    <row r="47" spans="1:16384" ht="66" customHeight="1" x14ac:dyDescent="0.25">
      <c r="A47" s="257" t="str">
        <f>F47</f>
        <v>DIRECCIÓN DISTRITAL DE INSPECCIÓN, VIGILANCIA Y CONTROL DE PERSONAS JURÍDICAS SIN ÁNIMO DE LUCRO</v>
      </c>
      <c r="B47" s="55" t="s">
        <v>405</v>
      </c>
      <c r="C47" s="56" t="s">
        <v>335</v>
      </c>
      <c r="D47" s="57" t="s">
        <v>246</v>
      </c>
      <c r="E47" s="57" t="s">
        <v>101</v>
      </c>
      <c r="F47" s="57" t="s">
        <v>102</v>
      </c>
      <c r="G47" s="238" t="s">
        <v>43</v>
      </c>
      <c r="H47" s="65"/>
      <c r="I47" s="65"/>
      <c r="J47" s="65"/>
      <c r="K47" s="407" t="s">
        <v>326</v>
      </c>
      <c r="L47" s="73"/>
      <c r="M47" s="73" t="s">
        <v>584</v>
      </c>
      <c r="N47" s="73"/>
      <c r="O47" s="73"/>
      <c r="P47" s="73"/>
      <c r="Q47" s="73"/>
      <c r="R47" s="73"/>
      <c r="S47" s="73"/>
      <c r="T47" s="73"/>
      <c r="U47" s="82" t="s">
        <v>133</v>
      </c>
      <c r="V47" s="83" t="s">
        <v>99</v>
      </c>
      <c r="W47" s="83" t="s">
        <v>199</v>
      </c>
      <c r="X47" s="89"/>
      <c r="Y47" s="89"/>
      <c r="Z47" s="89"/>
      <c r="AA47" s="180" t="s">
        <v>91</v>
      </c>
      <c r="AB47" s="180">
        <v>0.8</v>
      </c>
      <c r="AC47" s="180">
        <v>0.8</v>
      </c>
      <c r="AD47" s="180">
        <v>0.8</v>
      </c>
      <c r="AE47" s="180">
        <v>0.8</v>
      </c>
      <c r="AF47" s="181" t="s">
        <v>91</v>
      </c>
      <c r="AG47" s="254">
        <v>0.9</v>
      </c>
      <c r="AH47" s="181">
        <f>IFERROR(INDEX($AO$47:$AR$47,1,COUNTA($AO$47:$AR$47)),"ND")</f>
        <v>0.61</v>
      </c>
      <c r="AI47" s="181"/>
      <c r="AJ47" s="181"/>
      <c r="AK47" s="239">
        <v>0.14000000000000001</v>
      </c>
      <c r="AL47" s="239">
        <v>0.36</v>
      </c>
      <c r="AM47" s="239">
        <v>0.59</v>
      </c>
      <c r="AN47" s="239">
        <v>0.8</v>
      </c>
      <c r="AO47" s="191">
        <v>0.16</v>
      </c>
      <c r="AP47" s="191">
        <v>0.36</v>
      </c>
      <c r="AQ47" s="191">
        <v>0.61</v>
      </c>
      <c r="AR47" s="191"/>
      <c r="AS47" s="110" t="s">
        <v>749</v>
      </c>
      <c r="AT47" s="110" t="s">
        <v>850</v>
      </c>
      <c r="AU47" s="110" t="s">
        <v>910</v>
      </c>
      <c r="AV47" s="109"/>
      <c r="BA47" t="s">
        <v>579</v>
      </c>
    </row>
    <row r="48" spans="1:16384" ht="136.5" customHeight="1" x14ac:dyDescent="0.25">
      <c r="A48" s="257" t="str">
        <f>F48</f>
        <v>DIRECCIÓN DISTRITAL DE DEFENSA JUDICIAL Y PREVENCIÓN DEL DAÑO ANTIJURÍDICO</v>
      </c>
      <c r="B48" s="55" t="s">
        <v>405</v>
      </c>
      <c r="C48" s="570" t="s">
        <v>312</v>
      </c>
      <c r="D48" s="57" t="s">
        <v>93</v>
      </c>
      <c r="E48" s="57" t="s">
        <v>118</v>
      </c>
      <c r="F48" s="57" t="s">
        <v>119</v>
      </c>
      <c r="G48" s="238" t="s">
        <v>43</v>
      </c>
      <c r="H48" s="65" t="s">
        <v>127</v>
      </c>
      <c r="I48" s="65"/>
      <c r="J48" s="65"/>
      <c r="K48" s="407" t="s">
        <v>303</v>
      </c>
      <c r="L48" s="73" t="s">
        <v>322</v>
      </c>
      <c r="M48" s="73" t="s">
        <v>705</v>
      </c>
      <c r="N48" s="73" t="s">
        <v>703</v>
      </c>
      <c r="O48" s="73" t="s">
        <v>704</v>
      </c>
      <c r="P48" s="73" t="s">
        <v>706</v>
      </c>
      <c r="Q48" s="73" t="s">
        <v>702</v>
      </c>
      <c r="R48" s="73" t="s">
        <v>702</v>
      </c>
      <c r="S48" s="73" t="s">
        <v>91</v>
      </c>
      <c r="T48" s="73" t="s">
        <v>91</v>
      </c>
      <c r="U48" s="82" t="s">
        <v>133</v>
      </c>
      <c r="V48" s="83" t="s">
        <v>99</v>
      </c>
      <c r="W48" s="83" t="s">
        <v>199</v>
      </c>
      <c r="X48" s="89" t="s">
        <v>135</v>
      </c>
      <c r="Y48" s="89" t="s">
        <v>135</v>
      </c>
      <c r="Z48" s="89" t="s">
        <v>136</v>
      </c>
      <c r="AA48" s="89" t="s">
        <v>91</v>
      </c>
      <c r="AB48" s="180">
        <v>1</v>
      </c>
      <c r="AC48" s="180">
        <v>1</v>
      </c>
      <c r="AD48" s="180">
        <v>1</v>
      </c>
      <c r="AE48" s="180">
        <v>1</v>
      </c>
      <c r="AF48" s="94" t="s">
        <v>91</v>
      </c>
      <c r="AG48" s="181">
        <v>1</v>
      </c>
      <c r="AH48" s="181">
        <f>AP48</f>
        <v>1</v>
      </c>
      <c r="AI48" s="181"/>
      <c r="AJ48" s="181"/>
      <c r="AK48" s="239">
        <v>1</v>
      </c>
      <c r="AL48" s="239">
        <v>1</v>
      </c>
      <c r="AM48" s="239">
        <v>1</v>
      </c>
      <c r="AN48" s="239">
        <v>1</v>
      </c>
      <c r="AO48" s="191">
        <v>1</v>
      </c>
      <c r="AP48" s="191">
        <v>1</v>
      </c>
      <c r="AQ48" s="191">
        <v>1</v>
      </c>
      <c r="AR48" s="191"/>
      <c r="AS48" s="110" t="s">
        <v>749</v>
      </c>
      <c r="AT48" s="711" t="s">
        <v>837</v>
      </c>
      <c r="AU48" s="712" t="s">
        <v>902</v>
      </c>
      <c r="AV48" s="109"/>
      <c r="AX48" s="17"/>
      <c r="AY48" s="309"/>
      <c r="AZ48" s="309"/>
      <c r="BA48" t="s">
        <v>529</v>
      </c>
      <c r="BB48" t="s">
        <v>616</v>
      </c>
    </row>
    <row r="49" spans="1:57" ht="30" customHeight="1" x14ac:dyDescent="0.25">
      <c r="A49" s="130" t="s">
        <v>357</v>
      </c>
      <c r="B49" s="130" t="s">
        <v>405</v>
      </c>
      <c r="C49" s="58" t="s">
        <v>868</v>
      </c>
      <c r="D49" s="57" t="s">
        <v>246</v>
      </c>
      <c r="E49" s="57" t="s">
        <v>94</v>
      </c>
      <c r="F49" s="57" t="s">
        <v>357</v>
      </c>
      <c r="G49" s="62" t="s">
        <v>43</v>
      </c>
      <c r="H49" s="65"/>
      <c r="I49" s="65"/>
      <c r="J49" s="65"/>
      <c r="K49" s="407" t="s">
        <v>603</v>
      </c>
      <c r="L49" s="73" t="s">
        <v>604</v>
      </c>
      <c r="M49" s="73" t="s">
        <v>605</v>
      </c>
      <c r="N49" s="73" t="s">
        <v>606</v>
      </c>
      <c r="O49" s="73" t="s">
        <v>607</v>
      </c>
      <c r="P49" s="73" t="s">
        <v>608</v>
      </c>
      <c r="Q49" s="73" t="s">
        <v>609</v>
      </c>
      <c r="R49" s="73" t="s">
        <v>609</v>
      </c>
      <c r="S49" s="74" t="s">
        <v>610</v>
      </c>
      <c r="T49" s="73" t="s">
        <v>610</v>
      </c>
      <c r="U49" s="83" t="s">
        <v>133</v>
      </c>
      <c r="V49" s="83" t="s">
        <v>99</v>
      </c>
      <c r="W49" s="83" t="s">
        <v>199</v>
      </c>
      <c r="X49" s="89" t="s">
        <v>611</v>
      </c>
      <c r="Y49" s="89" t="s">
        <v>271</v>
      </c>
      <c r="Z49" s="89" t="s">
        <v>602</v>
      </c>
      <c r="AA49" s="89" t="s">
        <v>91</v>
      </c>
      <c r="AB49" s="180">
        <v>1</v>
      </c>
      <c r="AC49" s="180">
        <v>1</v>
      </c>
      <c r="AD49" s="180">
        <v>1</v>
      </c>
      <c r="AE49" s="180">
        <v>1</v>
      </c>
      <c r="AF49" s="94" t="s">
        <v>91</v>
      </c>
      <c r="AG49" s="254">
        <v>1</v>
      </c>
      <c r="AH49" s="181">
        <f>IFERROR(INDEX($AO$49:$AR$49,1,COUNTA($AO$49:$AR$49)),"ND")</f>
        <v>1</v>
      </c>
      <c r="AI49" s="94"/>
      <c r="AJ49" s="94"/>
      <c r="AK49" s="239">
        <v>1</v>
      </c>
      <c r="AL49" s="239">
        <v>1</v>
      </c>
      <c r="AM49" s="239">
        <v>1</v>
      </c>
      <c r="AN49" s="239">
        <v>1</v>
      </c>
      <c r="AO49" s="251">
        <v>1</v>
      </c>
      <c r="AP49" s="251">
        <v>1</v>
      </c>
      <c r="AQ49" s="312">
        <v>1</v>
      </c>
      <c r="AR49" s="312"/>
      <c r="AS49" s="722" t="s">
        <v>731</v>
      </c>
      <c r="AT49" s="110" t="s">
        <v>867</v>
      </c>
      <c r="AU49" s="110" t="s">
        <v>925</v>
      </c>
      <c r="AV49" s="109"/>
      <c r="AW49" t="s">
        <v>695</v>
      </c>
      <c r="BA49" t="s">
        <v>529</v>
      </c>
      <c r="BB49" t="s">
        <v>616</v>
      </c>
    </row>
    <row r="50" spans="1:57" ht="175.5" customHeight="1" x14ac:dyDescent="0.25">
      <c r="A50" s="257" t="s">
        <v>189</v>
      </c>
      <c r="B50" s="55" t="s">
        <v>405</v>
      </c>
      <c r="C50" s="583" t="s">
        <v>736</v>
      </c>
      <c r="D50" s="59" t="s">
        <v>246</v>
      </c>
      <c r="E50" s="55" t="s">
        <v>279</v>
      </c>
      <c r="F50" s="55" t="s">
        <v>189</v>
      </c>
      <c r="G50" s="65"/>
      <c r="H50" s="65"/>
      <c r="I50" s="65" t="s">
        <v>127</v>
      </c>
      <c r="J50" s="65"/>
      <c r="K50" s="69" t="s">
        <v>376</v>
      </c>
      <c r="L50" s="69" t="s">
        <v>383</v>
      </c>
      <c r="M50" s="69" t="s">
        <v>384</v>
      </c>
      <c r="N50" s="69" t="s">
        <v>385</v>
      </c>
      <c r="O50" s="70" t="s">
        <v>281</v>
      </c>
      <c r="P50" s="71" t="s">
        <v>282</v>
      </c>
      <c r="Q50" s="70" t="s">
        <v>283</v>
      </c>
      <c r="R50" s="70" t="s">
        <v>283</v>
      </c>
      <c r="S50" s="116" t="s">
        <v>388</v>
      </c>
      <c r="T50" s="70" t="s">
        <v>388</v>
      </c>
      <c r="U50" s="80" t="s">
        <v>133</v>
      </c>
      <c r="V50" s="81" t="s">
        <v>99</v>
      </c>
      <c r="W50" s="81" t="s">
        <v>199</v>
      </c>
      <c r="X50" s="87" t="s">
        <v>284</v>
      </c>
      <c r="Y50" s="87" t="s">
        <v>271</v>
      </c>
      <c r="Z50" s="89" t="s">
        <v>261</v>
      </c>
      <c r="AA50" s="88" t="s">
        <v>91</v>
      </c>
      <c r="AB50" s="255">
        <v>1</v>
      </c>
      <c r="AC50" s="255">
        <v>1</v>
      </c>
      <c r="AD50" s="255">
        <v>1</v>
      </c>
      <c r="AE50" s="255">
        <v>1</v>
      </c>
      <c r="AF50" s="254" t="s">
        <v>91</v>
      </c>
      <c r="AG50" s="254">
        <v>1</v>
      </c>
      <c r="AH50" s="254">
        <f>IFERROR(INDEX($AO$50:$AR$50,1,COUNTA($AO$50:$AR$50)),"ND")</f>
        <v>1</v>
      </c>
      <c r="AI50" s="254"/>
      <c r="AJ50" s="254"/>
      <c r="AK50" s="548">
        <v>1</v>
      </c>
      <c r="AL50" s="548">
        <v>1</v>
      </c>
      <c r="AM50" s="548">
        <v>1</v>
      </c>
      <c r="AN50" s="548">
        <v>1</v>
      </c>
      <c r="AO50" s="311">
        <v>0.94</v>
      </c>
      <c r="AP50" s="191">
        <v>1</v>
      </c>
      <c r="AQ50" s="191">
        <v>1</v>
      </c>
      <c r="AR50" s="191"/>
      <c r="AS50" s="391" t="s">
        <v>733</v>
      </c>
      <c r="AT50" s="262" t="s">
        <v>832</v>
      </c>
      <c r="AU50" s="262" t="s">
        <v>889</v>
      </c>
      <c r="AV50" s="108"/>
      <c r="AX50" s="12"/>
      <c r="AY50" s="310"/>
      <c r="AZ50" s="12"/>
      <c r="BA50" s="12"/>
      <c r="BB50" s="12"/>
    </row>
    <row r="51" spans="1:57" ht="137.25" customHeight="1" x14ac:dyDescent="0.25">
      <c r="A51" s="257" t="s">
        <v>189</v>
      </c>
      <c r="B51" s="55" t="s">
        <v>405</v>
      </c>
      <c r="C51" s="583" t="s">
        <v>475</v>
      </c>
      <c r="D51" s="59" t="s">
        <v>246</v>
      </c>
      <c r="E51" s="55" t="s">
        <v>476</v>
      </c>
      <c r="F51" s="55" t="s">
        <v>189</v>
      </c>
      <c r="G51" s="65"/>
      <c r="H51" s="65"/>
      <c r="I51" s="65" t="s">
        <v>127</v>
      </c>
      <c r="J51" s="65"/>
      <c r="K51" s="69" t="s">
        <v>477</v>
      </c>
      <c r="L51" s="69" t="s">
        <v>478</v>
      </c>
      <c r="M51" s="69" t="s">
        <v>479</v>
      </c>
      <c r="N51" s="69" t="s">
        <v>480</v>
      </c>
      <c r="O51" s="70" t="s">
        <v>481</v>
      </c>
      <c r="P51" s="71" t="s">
        <v>482</v>
      </c>
      <c r="Q51" s="70" t="s">
        <v>483</v>
      </c>
      <c r="R51" s="70" t="s">
        <v>483</v>
      </c>
      <c r="S51" s="116" t="s">
        <v>388</v>
      </c>
      <c r="T51" s="70" t="s">
        <v>388</v>
      </c>
      <c r="U51" s="80" t="s">
        <v>133</v>
      </c>
      <c r="V51" s="81" t="s">
        <v>99</v>
      </c>
      <c r="W51" s="81" t="s">
        <v>199</v>
      </c>
      <c r="X51" s="87" t="s">
        <v>302</v>
      </c>
      <c r="Y51" s="87" t="s">
        <v>271</v>
      </c>
      <c r="Z51" s="89" t="s">
        <v>261</v>
      </c>
      <c r="AA51" s="88" t="s">
        <v>91</v>
      </c>
      <c r="AB51" s="255">
        <v>1</v>
      </c>
      <c r="AC51" s="255">
        <v>1</v>
      </c>
      <c r="AD51" s="255">
        <v>1</v>
      </c>
      <c r="AE51" s="255">
        <v>1</v>
      </c>
      <c r="AF51" s="93" t="s">
        <v>91</v>
      </c>
      <c r="AG51" s="254">
        <v>1</v>
      </c>
      <c r="AH51" s="565">
        <f>IFERROR(INDEX($AO$51:$AR$51,1,COUNTA($AO$51:$AR$51)),"ND")</f>
        <v>1</v>
      </c>
      <c r="AI51" s="93"/>
      <c r="AJ51" s="93"/>
      <c r="AK51" s="548">
        <v>1</v>
      </c>
      <c r="AL51" s="548">
        <v>1</v>
      </c>
      <c r="AM51" s="548">
        <v>1</v>
      </c>
      <c r="AN51" s="548">
        <v>1</v>
      </c>
      <c r="AO51" s="311">
        <v>1</v>
      </c>
      <c r="AP51" s="311">
        <v>1</v>
      </c>
      <c r="AQ51" s="311">
        <v>1</v>
      </c>
      <c r="AR51" s="311"/>
      <c r="AS51" s="391" t="s">
        <v>738</v>
      </c>
      <c r="AT51" s="391" t="s">
        <v>876</v>
      </c>
      <c r="AU51" s="388" t="s">
        <v>890</v>
      </c>
      <c r="AV51" s="108"/>
      <c r="AX51" s="12"/>
      <c r="AY51" s="310"/>
      <c r="AZ51" s="12"/>
      <c r="BA51" s="12"/>
      <c r="BB51" s="12"/>
    </row>
    <row r="52" spans="1:57" s="263" customFormat="1" ht="137.25" customHeight="1" x14ac:dyDescent="0.25">
      <c r="A52" s="257" t="s">
        <v>189</v>
      </c>
      <c r="B52" s="257" t="s">
        <v>405</v>
      </c>
      <c r="C52" s="583" t="s">
        <v>745</v>
      </c>
      <c r="D52" s="13" t="s">
        <v>246</v>
      </c>
      <c r="E52" s="257" t="s">
        <v>295</v>
      </c>
      <c r="F52" s="257" t="s">
        <v>189</v>
      </c>
      <c r="G52" s="258"/>
      <c r="H52" s="258"/>
      <c r="I52" s="258" t="s">
        <v>127</v>
      </c>
      <c r="J52" s="258"/>
      <c r="K52" s="71" t="s">
        <v>296</v>
      </c>
      <c r="L52" s="71" t="s">
        <v>297</v>
      </c>
      <c r="M52" s="71" t="s">
        <v>298</v>
      </c>
      <c r="N52" s="71" t="s">
        <v>299</v>
      </c>
      <c r="O52" s="71" t="s">
        <v>386</v>
      </c>
      <c r="P52" s="71" t="s">
        <v>387</v>
      </c>
      <c r="Q52" s="71" t="s">
        <v>300</v>
      </c>
      <c r="R52" s="71" t="s">
        <v>301</v>
      </c>
      <c r="S52" s="259" t="s">
        <v>388</v>
      </c>
      <c r="T52" s="71" t="s">
        <v>388</v>
      </c>
      <c r="U52" s="260" t="s">
        <v>133</v>
      </c>
      <c r="V52" s="142" t="s">
        <v>99</v>
      </c>
      <c r="W52" s="142" t="s">
        <v>199</v>
      </c>
      <c r="X52" s="256" t="s">
        <v>302</v>
      </c>
      <c r="Y52" s="256" t="s">
        <v>271</v>
      </c>
      <c r="Z52" s="261" t="s">
        <v>261</v>
      </c>
      <c r="AA52" s="332" t="s">
        <v>91</v>
      </c>
      <c r="AB52" s="332">
        <v>1</v>
      </c>
      <c r="AC52" s="332">
        <v>1</v>
      </c>
      <c r="AD52" s="332">
        <v>1</v>
      </c>
      <c r="AE52" s="332">
        <v>1</v>
      </c>
      <c r="AF52" s="333" t="s">
        <v>91</v>
      </c>
      <c r="AG52" s="333">
        <v>1</v>
      </c>
      <c r="AH52" s="333">
        <f>IFERROR(INDEX($AO$52:$AR$52,1,COUNTA($AO$52:$AR$52)),"ND")</f>
        <v>1</v>
      </c>
      <c r="AI52" s="333"/>
      <c r="AJ52" s="333"/>
      <c r="AK52" s="334">
        <v>1</v>
      </c>
      <c r="AL52" s="334">
        <v>1</v>
      </c>
      <c r="AM52" s="334">
        <v>1</v>
      </c>
      <c r="AN52" s="334">
        <v>1</v>
      </c>
      <c r="AO52" s="335">
        <v>0.94</v>
      </c>
      <c r="AP52" s="335">
        <v>1</v>
      </c>
      <c r="AQ52" s="335">
        <v>1</v>
      </c>
      <c r="AR52" s="335"/>
      <c r="AS52" s="262" t="s">
        <v>737</v>
      </c>
      <c r="AT52" s="262" t="s">
        <v>872</v>
      </c>
      <c r="AU52" s="725" t="s">
        <v>903</v>
      </c>
      <c r="AV52" s="389"/>
      <c r="AX52" s="264"/>
      <c r="AY52" s="310"/>
      <c r="AZ52" s="12"/>
      <c r="BA52" s="264"/>
      <c r="BB52" s="264"/>
    </row>
    <row r="53" spans="1:57" ht="45" x14ac:dyDescent="0.25">
      <c r="A53" s="257" t="s">
        <v>328</v>
      </c>
      <c r="B53" s="55" t="s">
        <v>405</v>
      </c>
      <c r="C53" s="585" t="s">
        <v>502</v>
      </c>
      <c r="D53" s="57" t="s">
        <v>246</v>
      </c>
      <c r="E53" s="57" t="s">
        <v>309</v>
      </c>
      <c r="F53" s="55" t="s">
        <v>328</v>
      </c>
      <c r="G53" s="237"/>
      <c r="H53" s="550" t="s">
        <v>659</v>
      </c>
      <c r="I53" s="65"/>
      <c r="J53" s="65"/>
      <c r="K53" s="407" t="s">
        <v>498</v>
      </c>
      <c r="L53" s="73" t="s">
        <v>499</v>
      </c>
      <c r="M53" s="73" t="s">
        <v>500</v>
      </c>
      <c r="N53" s="73" t="s">
        <v>98</v>
      </c>
      <c r="O53" s="73" t="s">
        <v>501</v>
      </c>
      <c r="P53" s="73" t="s">
        <v>98</v>
      </c>
      <c r="Q53" s="73" t="s">
        <v>422</v>
      </c>
      <c r="R53" s="73" t="s">
        <v>98</v>
      </c>
      <c r="S53" s="141" t="s">
        <v>91</v>
      </c>
      <c r="T53" s="141" t="s">
        <v>91</v>
      </c>
      <c r="U53" s="83" t="s">
        <v>212</v>
      </c>
      <c r="V53" s="83" t="s">
        <v>99</v>
      </c>
      <c r="W53" s="83" t="s">
        <v>199</v>
      </c>
      <c r="X53" s="89" t="s">
        <v>637</v>
      </c>
      <c r="Y53" s="89" t="s">
        <v>637</v>
      </c>
      <c r="Z53" s="143" t="s">
        <v>642</v>
      </c>
      <c r="AA53" s="133">
        <v>1</v>
      </c>
      <c r="AB53" s="133" t="s">
        <v>91</v>
      </c>
      <c r="AC53" s="133" t="s">
        <v>580</v>
      </c>
      <c r="AD53" s="133"/>
      <c r="AE53" s="133"/>
      <c r="AF53" s="563">
        <v>0.5</v>
      </c>
      <c r="AG53" s="93">
        <v>0.5</v>
      </c>
      <c r="AH53" s="563" t="s">
        <v>580</v>
      </c>
      <c r="AI53" s="563"/>
      <c r="AJ53" s="563"/>
      <c r="AK53" s="239"/>
      <c r="AL53" s="239"/>
      <c r="AM53" s="247"/>
      <c r="AN53" s="247"/>
      <c r="AO53" s="250"/>
      <c r="AP53" s="250"/>
      <c r="AQ53" s="250"/>
      <c r="AR53" s="250"/>
      <c r="AS53" s="109" t="s">
        <v>580</v>
      </c>
      <c r="AT53" s="109" t="s">
        <v>870</v>
      </c>
      <c r="AU53" s="109"/>
      <c r="AV53" s="109"/>
      <c r="AX53" t="s">
        <v>812</v>
      </c>
      <c r="BA53" t="s">
        <v>639</v>
      </c>
      <c r="BB53" t="s">
        <v>658</v>
      </c>
      <c r="BE53" t="s">
        <v>580</v>
      </c>
    </row>
    <row r="54" spans="1:57" ht="105" customHeight="1" x14ac:dyDescent="0.25">
      <c r="A54" s="257" t="s">
        <v>328</v>
      </c>
      <c r="B54" s="58" t="s">
        <v>404</v>
      </c>
      <c r="C54" s="571" t="s">
        <v>762</v>
      </c>
      <c r="D54" s="58" t="s">
        <v>246</v>
      </c>
      <c r="E54" s="57" t="s">
        <v>309</v>
      </c>
      <c r="F54" s="55" t="s">
        <v>328</v>
      </c>
      <c r="G54" s="237"/>
      <c r="H54" s="550" t="s">
        <v>659</v>
      </c>
      <c r="I54" s="65"/>
      <c r="J54" s="65"/>
      <c r="K54" s="407" t="s">
        <v>629</v>
      </c>
      <c r="L54" s="73" t="s">
        <v>630</v>
      </c>
      <c r="M54" s="73" t="s">
        <v>631</v>
      </c>
      <c r="N54" s="73" t="s">
        <v>632</v>
      </c>
      <c r="O54" s="73" t="s">
        <v>633</v>
      </c>
      <c r="P54" s="73" t="s">
        <v>634</v>
      </c>
      <c r="Q54" s="73" t="s">
        <v>635</v>
      </c>
      <c r="R54" s="73" t="s">
        <v>636</v>
      </c>
      <c r="S54" s="73" t="s">
        <v>91</v>
      </c>
      <c r="T54" s="73" t="s">
        <v>91</v>
      </c>
      <c r="U54" s="83" t="s">
        <v>230</v>
      </c>
      <c r="V54" s="83" t="s">
        <v>99</v>
      </c>
      <c r="W54" s="83" t="s">
        <v>199</v>
      </c>
      <c r="X54" s="89" t="s">
        <v>637</v>
      </c>
      <c r="Y54" s="89" t="s">
        <v>637</v>
      </c>
      <c r="Z54" s="89" t="s">
        <v>638</v>
      </c>
      <c r="AA54" s="89" t="s">
        <v>91</v>
      </c>
      <c r="AB54" s="89" t="s">
        <v>91</v>
      </c>
      <c r="AC54" s="89">
        <v>0.4</v>
      </c>
      <c r="AD54" s="89">
        <v>1</v>
      </c>
      <c r="AE54" s="89"/>
      <c r="AF54" s="563" t="s">
        <v>91</v>
      </c>
      <c r="AG54" s="563" t="s">
        <v>91</v>
      </c>
      <c r="AH54" s="707">
        <f>SUM($AO$54:$AR$54)</f>
        <v>0.30000000000000004</v>
      </c>
      <c r="AI54" s="563"/>
      <c r="AJ54" s="563"/>
      <c r="AK54" s="239">
        <v>0.15</v>
      </c>
      <c r="AL54" s="239">
        <v>0.05</v>
      </c>
      <c r="AM54" s="239">
        <v>0.15</v>
      </c>
      <c r="AN54" s="239">
        <v>0.05</v>
      </c>
      <c r="AO54" s="191">
        <v>0.15</v>
      </c>
      <c r="AP54" s="191">
        <v>0.05</v>
      </c>
      <c r="AQ54" s="191">
        <v>0.1</v>
      </c>
      <c r="AR54" s="191"/>
      <c r="AS54" s="340" t="s">
        <v>721</v>
      </c>
      <c r="AT54" s="340" t="s">
        <v>859</v>
      </c>
      <c r="AU54" s="340" t="s">
        <v>919</v>
      </c>
      <c r="AV54" s="147"/>
      <c r="AY54" s="309"/>
      <c r="BA54" t="s">
        <v>639</v>
      </c>
      <c r="BB54" s="12" t="s">
        <v>616</v>
      </c>
      <c r="BC54" s="12" t="s">
        <v>91</v>
      </c>
      <c r="BD54" s="12" t="s">
        <v>91</v>
      </c>
    </row>
    <row r="55" spans="1:57" ht="315" x14ac:dyDescent="0.25">
      <c r="A55" s="257" t="s">
        <v>115</v>
      </c>
      <c r="B55" s="55" t="s">
        <v>405</v>
      </c>
      <c r="C55" s="56" t="s">
        <v>524</v>
      </c>
      <c r="D55" s="57" t="s">
        <v>113</v>
      </c>
      <c r="E55" s="57" t="s">
        <v>114</v>
      </c>
      <c r="F55" s="57" t="s">
        <v>115</v>
      </c>
      <c r="G55" s="238"/>
      <c r="H55" s="580" t="s">
        <v>43</v>
      </c>
      <c r="I55" s="580"/>
      <c r="J55" s="580"/>
      <c r="K55" s="69" t="s">
        <v>570</v>
      </c>
      <c r="L55" s="73" t="s">
        <v>571</v>
      </c>
      <c r="M55" s="69" t="s">
        <v>572</v>
      </c>
      <c r="N55" s="73" t="s">
        <v>98</v>
      </c>
      <c r="O55" s="73" t="s">
        <v>573</v>
      </c>
      <c r="P55" s="73" t="s">
        <v>98</v>
      </c>
      <c r="Q55" s="73"/>
      <c r="R55" s="73" t="s">
        <v>98</v>
      </c>
      <c r="S55" s="73" t="s">
        <v>91</v>
      </c>
      <c r="T55" s="73" t="s">
        <v>91</v>
      </c>
      <c r="U55" s="82" t="s">
        <v>212</v>
      </c>
      <c r="V55" s="83" t="s">
        <v>99</v>
      </c>
      <c r="W55" s="83" t="s">
        <v>199</v>
      </c>
      <c r="X55" s="89" t="s">
        <v>271</v>
      </c>
      <c r="Y55" s="89" t="s">
        <v>271</v>
      </c>
      <c r="Z55" s="89" t="s">
        <v>218</v>
      </c>
      <c r="AA55" s="180">
        <v>0</v>
      </c>
      <c r="AB55" s="180">
        <v>0.1</v>
      </c>
      <c r="AC55" s="180">
        <v>0.4</v>
      </c>
      <c r="AD55" s="180">
        <v>0.25</v>
      </c>
      <c r="AE55" s="180">
        <v>0.25</v>
      </c>
      <c r="AF55" s="236">
        <v>0</v>
      </c>
      <c r="AG55" s="236">
        <v>0.1</v>
      </c>
      <c r="AH55" s="181">
        <f>SUM($AO$55:$AR$55)</f>
        <v>0.21000000000000002</v>
      </c>
      <c r="AI55" s="236"/>
      <c r="AJ55" s="236"/>
      <c r="AK55" s="241">
        <v>0.05</v>
      </c>
      <c r="AL55" s="241">
        <v>0.08</v>
      </c>
      <c r="AM55" s="241">
        <v>0.08</v>
      </c>
      <c r="AN55" s="241">
        <v>0.09</v>
      </c>
      <c r="AO55" s="718">
        <v>0</v>
      </c>
      <c r="AP55" s="191">
        <v>0.13</v>
      </c>
      <c r="AQ55" s="191">
        <v>0.08</v>
      </c>
      <c r="AR55" s="190"/>
      <c r="AS55" s="109"/>
      <c r="AT55" s="111"/>
      <c r="AU55" s="110" t="s">
        <v>923</v>
      </c>
      <c r="AV55" s="109"/>
      <c r="AY55" s="309"/>
      <c r="AZ55" s="387"/>
      <c r="BA55" s="358" t="s">
        <v>558</v>
      </c>
      <c r="BB55" s="358"/>
    </row>
    <row r="56" spans="1:57" ht="360" customHeight="1" x14ac:dyDescent="0.25">
      <c r="A56" s="257" t="s">
        <v>189</v>
      </c>
      <c r="B56" s="58" t="s">
        <v>404</v>
      </c>
      <c r="C56" s="584" t="s">
        <v>741</v>
      </c>
      <c r="D56" s="13" t="s">
        <v>246</v>
      </c>
      <c r="E56" s="58" t="s">
        <v>822</v>
      </c>
      <c r="F56" s="60" t="s">
        <v>189</v>
      </c>
      <c r="G56" s="65"/>
      <c r="H56" s="65" t="s">
        <v>662</v>
      </c>
      <c r="I56" s="65"/>
      <c r="J56" s="65"/>
      <c r="K56" s="407" t="s">
        <v>823</v>
      </c>
      <c r="L56" s="73" t="s">
        <v>824</v>
      </c>
      <c r="M56" s="73" t="s">
        <v>825</v>
      </c>
      <c r="N56" s="73" t="s">
        <v>826</v>
      </c>
      <c r="O56" s="73" t="s">
        <v>827</v>
      </c>
      <c r="P56" s="73" t="s">
        <v>828</v>
      </c>
      <c r="Q56" s="73" t="s">
        <v>829</v>
      </c>
      <c r="R56" s="73" t="s">
        <v>830</v>
      </c>
      <c r="S56" s="73" t="s">
        <v>388</v>
      </c>
      <c r="T56" s="73" t="s">
        <v>388</v>
      </c>
      <c r="U56" s="82" t="s">
        <v>230</v>
      </c>
      <c r="V56" s="83" t="s">
        <v>99</v>
      </c>
      <c r="W56" s="83" t="s">
        <v>199</v>
      </c>
      <c r="X56" s="89" t="s">
        <v>831</v>
      </c>
      <c r="Y56" s="89" t="s">
        <v>831</v>
      </c>
      <c r="Z56" s="261" t="s">
        <v>261</v>
      </c>
      <c r="AA56" s="89" t="s">
        <v>91</v>
      </c>
      <c r="AB56" s="89" t="s">
        <v>91</v>
      </c>
      <c r="AC56" s="449">
        <v>0.3</v>
      </c>
      <c r="AD56" s="180">
        <v>0.8</v>
      </c>
      <c r="AE56" s="180">
        <v>1</v>
      </c>
      <c r="AF56" s="94" t="s">
        <v>91</v>
      </c>
      <c r="AG56" s="94" t="s">
        <v>91</v>
      </c>
      <c r="AH56" s="565">
        <v>0.03</v>
      </c>
      <c r="AI56" s="94"/>
      <c r="AJ56" s="94"/>
      <c r="AK56" s="248">
        <v>0.02</v>
      </c>
      <c r="AL56" s="248">
        <v>0.05</v>
      </c>
      <c r="AM56" s="248">
        <v>0.15</v>
      </c>
      <c r="AN56" s="248">
        <v>0.3</v>
      </c>
      <c r="AO56" s="251">
        <v>0.02</v>
      </c>
      <c r="AP56" s="251">
        <v>0.01</v>
      </c>
      <c r="AQ56" s="251">
        <v>0.03</v>
      </c>
      <c r="AR56" s="250"/>
      <c r="AS56" s="262" t="s">
        <v>742</v>
      </c>
      <c r="AT56" s="262" t="s">
        <v>877</v>
      </c>
      <c r="AU56" s="712" t="s">
        <v>891</v>
      </c>
      <c r="AV56" s="109"/>
      <c r="AZ56" s="12"/>
    </row>
    <row r="57" spans="1:57" ht="132.75" customHeight="1" x14ac:dyDescent="0.25">
      <c r="A57" s="257" t="s">
        <v>189</v>
      </c>
      <c r="B57" s="58" t="s">
        <v>404</v>
      </c>
      <c r="C57" s="584" t="s">
        <v>739</v>
      </c>
      <c r="D57" s="57" t="s">
        <v>246</v>
      </c>
      <c r="E57" s="58" t="s">
        <v>813</v>
      </c>
      <c r="F57" s="60" t="s">
        <v>189</v>
      </c>
      <c r="G57" s="65"/>
      <c r="H57" s="65" t="s">
        <v>662</v>
      </c>
      <c r="I57" s="65"/>
      <c r="J57" s="65"/>
      <c r="K57" s="407" t="s">
        <v>814</v>
      </c>
      <c r="L57" s="73" t="s">
        <v>815</v>
      </c>
      <c r="M57" s="73" t="s">
        <v>816</v>
      </c>
      <c r="N57" s="73" t="s">
        <v>817</v>
      </c>
      <c r="O57" s="73" t="s">
        <v>818</v>
      </c>
      <c r="P57" s="73" t="s">
        <v>819</v>
      </c>
      <c r="Q57" s="73" t="s">
        <v>820</v>
      </c>
      <c r="R57" s="73" t="s">
        <v>821</v>
      </c>
      <c r="S57" s="73" t="s">
        <v>388</v>
      </c>
      <c r="T57" s="73" t="s">
        <v>388</v>
      </c>
      <c r="U57" s="82" t="s">
        <v>212</v>
      </c>
      <c r="V57" s="83" t="s">
        <v>99</v>
      </c>
      <c r="W57" s="83" t="s">
        <v>199</v>
      </c>
      <c r="X57" s="89"/>
      <c r="Y57" s="89"/>
      <c r="Z57" s="89"/>
      <c r="AA57" s="89" t="s">
        <v>91</v>
      </c>
      <c r="AB57" s="89" t="s">
        <v>91</v>
      </c>
      <c r="AC57" s="449">
        <v>1</v>
      </c>
      <c r="AD57" s="180">
        <v>1</v>
      </c>
      <c r="AE57" s="180">
        <v>1</v>
      </c>
      <c r="AF57" s="94" t="s">
        <v>91</v>
      </c>
      <c r="AG57" s="94" t="s">
        <v>91</v>
      </c>
      <c r="AH57" s="565">
        <f>SUM(AO57:AR57)</f>
        <v>0.52</v>
      </c>
      <c r="AI57" s="94"/>
      <c r="AJ57" s="94"/>
      <c r="AK57" s="248">
        <v>0</v>
      </c>
      <c r="AL57" s="248">
        <v>0.3</v>
      </c>
      <c r="AM57" s="248">
        <v>0.65</v>
      </c>
      <c r="AN57" s="248">
        <v>0.05</v>
      </c>
      <c r="AO57" s="251">
        <v>0</v>
      </c>
      <c r="AP57" s="251">
        <v>0.3</v>
      </c>
      <c r="AQ57" s="251">
        <v>0.22</v>
      </c>
      <c r="AR57" s="250"/>
      <c r="AS57" s="262" t="s">
        <v>740</v>
      </c>
      <c r="AT57" s="262" t="s">
        <v>833</v>
      </c>
      <c r="AU57" s="712" t="s">
        <v>892</v>
      </c>
      <c r="AV57" s="109"/>
    </row>
    <row r="58" spans="1:57" ht="101.25" customHeight="1" x14ac:dyDescent="0.25">
      <c r="A58" s="714" t="str">
        <f>F58</f>
        <v>DIRECCIÓN DISTRITAL DE DOCTRINA Y ASUNTOS NORMATIVOS</v>
      </c>
      <c r="B58" s="55" t="s">
        <v>405</v>
      </c>
      <c r="C58" s="547" t="s">
        <v>726</v>
      </c>
      <c r="D58" s="57" t="s">
        <v>246</v>
      </c>
      <c r="E58" s="57" t="s">
        <v>77</v>
      </c>
      <c r="F58" s="57" t="s">
        <v>78</v>
      </c>
      <c r="G58" s="65" t="s">
        <v>43</v>
      </c>
      <c r="H58" s="65"/>
      <c r="I58" s="65"/>
      <c r="J58" s="65"/>
      <c r="K58" s="70"/>
      <c r="L58" s="69"/>
      <c r="M58" s="73"/>
      <c r="N58" s="73" t="s">
        <v>216</v>
      </c>
      <c r="O58" s="73" t="s">
        <v>216</v>
      </c>
      <c r="P58" s="73" t="s">
        <v>216</v>
      </c>
      <c r="Q58" s="73" t="s">
        <v>216</v>
      </c>
      <c r="R58" s="73" t="s">
        <v>216</v>
      </c>
      <c r="S58" s="73" t="s">
        <v>216</v>
      </c>
      <c r="T58" s="73" t="s">
        <v>216</v>
      </c>
      <c r="U58" s="80" t="s">
        <v>212</v>
      </c>
      <c r="V58" s="81"/>
      <c r="W58" s="81"/>
      <c r="X58" s="87"/>
      <c r="Y58" s="87"/>
      <c r="Z58" s="87"/>
      <c r="AA58" s="88" t="s">
        <v>91</v>
      </c>
      <c r="AB58" s="88" t="s">
        <v>91</v>
      </c>
      <c r="AC58" s="255">
        <v>1</v>
      </c>
      <c r="AD58" s="88"/>
      <c r="AE58" s="88"/>
      <c r="AF58" s="93" t="s">
        <v>91</v>
      </c>
      <c r="AG58" s="93" t="s">
        <v>91</v>
      </c>
      <c r="AH58" s="254">
        <f>SUM($AO$58:$AR$58)</f>
        <v>0.6</v>
      </c>
      <c r="AI58" s="93"/>
      <c r="AJ58" s="93"/>
      <c r="AK58" s="239">
        <v>0.1</v>
      </c>
      <c r="AL58" s="239">
        <v>0.25</v>
      </c>
      <c r="AM58" s="239">
        <v>0.25</v>
      </c>
      <c r="AN58" s="239">
        <v>0.4</v>
      </c>
      <c r="AO58" s="191">
        <v>0.1</v>
      </c>
      <c r="AP58" s="191">
        <v>0.25</v>
      </c>
      <c r="AQ58" s="191">
        <v>0.25</v>
      </c>
      <c r="AR58" s="191"/>
      <c r="AS58" s="340" t="s">
        <v>845</v>
      </c>
      <c r="AT58" s="388" t="s">
        <v>844</v>
      </c>
      <c r="AU58" s="388" t="s">
        <v>906</v>
      </c>
      <c r="AV58" s="108"/>
      <c r="AX58" s="12"/>
      <c r="AY58" s="12"/>
      <c r="AZ58" s="12"/>
      <c r="BA58" t="s">
        <v>579</v>
      </c>
    </row>
    <row r="59" spans="1:57" ht="105" customHeight="1" x14ac:dyDescent="0.25">
      <c r="A59" s="576" t="s">
        <v>95</v>
      </c>
      <c r="B59" s="58"/>
      <c r="C59" s="358" t="s">
        <v>754</v>
      </c>
      <c r="D59" s="574" t="s">
        <v>93</v>
      </c>
      <c r="E59" s="574" t="s">
        <v>94</v>
      </c>
      <c r="F59" s="577" t="s">
        <v>95</v>
      </c>
      <c r="G59" s="575" t="s">
        <v>43</v>
      </c>
      <c r="H59" s="65"/>
      <c r="I59" s="65"/>
      <c r="J59" s="65"/>
      <c r="K59" s="407"/>
      <c r="L59" s="73"/>
      <c r="M59" s="73"/>
      <c r="N59" s="73"/>
      <c r="O59" s="73"/>
      <c r="P59" s="73"/>
      <c r="Q59" s="73"/>
      <c r="R59" s="73"/>
      <c r="S59" s="73"/>
      <c r="T59" s="73"/>
      <c r="U59" s="83"/>
      <c r="V59" s="83"/>
      <c r="W59" s="83"/>
      <c r="X59" s="89"/>
      <c r="Y59" s="89"/>
      <c r="Z59" s="89"/>
      <c r="AA59" s="89"/>
      <c r="AB59" s="89"/>
      <c r="AC59" s="89"/>
      <c r="AD59" s="89"/>
      <c r="AE59" s="89"/>
      <c r="AF59" s="94"/>
      <c r="AG59" s="94"/>
      <c r="AH59" s="94">
        <f>SUM($AO$59:$AR$59)</f>
        <v>0</v>
      </c>
      <c r="AI59" s="94"/>
      <c r="AJ59" s="94"/>
      <c r="AK59" s="247"/>
      <c r="AL59" s="247"/>
      <c r="AM59" s="247"/>
      <c r="AN59" s="247">
        <v>1</v>
      </c>
      <c r="AO59" s="250">
        <v>0</v>
      </c>
      <c r="AP59" s="250">
        <v>0</v>
      </c>
      <c r="AQ59" s="250">
        <v>0</v>
      </c>
      <c r="AR59" s="250"/>
      <c r="AS59" s="340" t="s">
        <v>755</v>
      </c>
      <c r="AT59" s="110" t="s">
        <v>853</v>
      </c>
      <c r="AU59" s="110" t="s">
        <v>914</v>
      </c>
      <c r="AV59" s="109"/>
    </row>
    <row r="60" spans="1:57" x14ac:dyDescent="0.25">
      <c r="A60" s="56"/>
      <c r="B60" s="58"/>
      <c r="C60" s="58"/>
      <c r="D60" s="58"/>
      <c r="E60" s="58"/>
      <c r="F60" s="60"/>
      <c r="G60" s="65"/>
      <c r="H60" s="65"/>
      <c r="I60" s="65"/>
      <c r="J60" s="65"/>
      <c r="K60" s="407"/>
      <c r="L60" s="73"/>
      <c r="M60" s="73"/>
      <c r="N60" s="73"/>
      <c r="O60" s="73"/>
      <c r="P60" s="73"/>
      <c r="Q60" s="73"/>
      <c r="R60" s="73"/>
      <c r="S60" s="73"/>
      <c r="T60" s="73"/>
      <c r="U60" s="83"/>
      <c r="V60" s="83"/>
      <c r="W60" s="83"/>
      <c r="X60" s="89"/>
      <c r="Y60" s="89"/>
      <c r="Z60" s="89"/>
      <c r="AA60" s="89"/>
      <c r="AB60" s="89"/>
      <c r="AC60" s="89"/>
      <c r="AD60" s="89"/>
      <c r="AE60" s="89"/>
      <c r="AF60" s="563"/>
      <c r="AG60" s="563"/>
      <c r="AH60" s="545"/>
      <c r="AI60" s="563"/>
      <c r="AJ60" s="563"/>
      <c r="AK60" s="239"/>
      <c r="AL60" s="239"/>
      <c r="AM60" s="239"/>
      <c r="AN60" s="239"/>
      <c r="AO60" s="251"/>
      <c r="AP60" s="251"/>
      <c r="AQ60" s="250"/>
      <c r="AR60" s="250"/>
      <c r="AS60" s="110"/>
      <c r="AT60" s="110"/>
      <c r="AU60" s="109"/>
      <c r="AV60" s="109"/>
    </row>
    <row r="61" spans="1:57" x14ac:dyDescent="0.25">
      <c r="A61" s="56"/>
      <c r="B61" s="58"/>
      <c r="C61" s="58"/>
      <c r="D61" s="58"/>
      <c r="E61" s="58"/>
      <c r="F61" s="60"/>
      <c r="G61" s="65"/>
      <c r="H61" s="65"/>
      <c r="I61" s="65"/>
      <c r="J61" s="65"/>
      <c r="K61" s="407"/>
      <c r="L61" s="73"/>
      <c r="M61" s="73"/>
      <c r="N61" s="73"/>
      <c r="O61" s="73"/>
      <c r="P61" s="73"/>
      <c r="Q61" s="73"/>
      <c r="R61" s="73"/>
      <c r="S61" s="73"/>
      <c r="T61" s="73"/>
      <c r="U61" s="83"/>
      <c r="V61" s="83"/>
      <c r="W61" s="83"/>
      <c r="X61" s="89"/>
      <c r="Y61" s="89"/>
      <c r="Z61" s="89"/>
      <c r="AA61" s="89"/>
      <c r="AB61" s="89"/>
      <c r="AC61" s="89"/>
      <c r="AD61" s="89"/>
      <c r="AE61" s="89"/>
      <c r="AF61" s="94"/>
      <c r="AG61" s="94"/>
      <c r="AH61" s="94"/>
      <c r="AI61" s="94"/>
      <c r="AJ61" s="94"/>
      <c r="AK61" s="247"/>
      <c r="AL61" s="247"/>
      <c r="AM61" s="247"/>
      <c r="AN61" s="247"/>
      <c r="AO61" s="250"/>
      <c r="AP61" s="250"/>
      <c r="AQ61" s="250"/>
      <c r="AR61" s="250"/>
      <c r="AS61" s="111"/>
      <c r="AT61" s="109"/>
      <c r="AU61" s="109"/>
      <c r="AV61" s="109"/>
    </row>
    <row r="62" spans="1:57" x14ac:dyDescent="0.25">
      <c r="A62" s="56"/>
      <c r="B62" s="58"/>
      <c r="C62" s="58"/>
      <c r="D62" s="58"/>
      <c r="E62" s="58"/>
      <c r="F62" s="60"/>
      <c r="G62" s="65"/>
      <c r="H62" s="65"/>
      <c r="I62" s="65"/>
      <c r="J62" s="65"/>
      <c r="K62" s="407"/>
      <c r="L62" s="73"/>
      <c r="M62" s="73"/>
      <c r="N62" s="73"/>
      <c r="O62" s="73"/>
      <c r="P62" s="73"/>
      <c r="Q62" s="73"/>
      <c r="R62" s="73"/>
      <c r="S62" s="73"/>
      <c r="T62" s="73"/>
      <c r="U62" s="83"/>
      <c r="V62" s="83"/>
      <c r="W62" s="83"/>
      <c r="X62" s="89"/>
      <c r="Y62" s="89"/>
      <c r="Z62" s="89"/>
      <c r="AA62" s="89"/>
      <c r="AB62" s="89"/>
      <c r="AC62" s="89"/>
      <c r="AD62" s="89"/>
      <c r="AE62" s="89"/>
      <c r="AF62" s="94"/>
      <c r="AG62" s="94"/>
      <c r="AH62" s="94"/>
      <c r="AI62" s="94"/>
      <c r="AJ62" s="94"/>
      <c r="AK62" s="247"/>
      <c r="AL62" s="247"/>
      <c r="AM62" s="247"/>
      <c r="AN62" s="247"/>
      <c r="AO62" s="250"/>
      <c r="AP62" s="250"/>
      <c r="AQ62" s="250"/>
      <c r="AR62" s="250"/>
      <c r="AS62" s="111"/>
      <c r="AT62" s="109"/>
      <c r="AU62" s="109"/>
      <c r="AV62" s="109"/>
    </row>
    <row r="63" spans="1:57" x14ac:dyDescent="0.25">
      <c r="A63" s="56"/>
      <c r="B63" s="58"/>
      <c r="C63" s="58"/>
      <c r="D63" s="58"/>
      <c r="E63" s="58"/>
      <c r="F63" s="60"/>
      <c r="G63" s="65"/>
      <c r="H63" s="65"/>
      <c r="I63" s="65"/>
      <c r="J63" s="65"/>
      <c r="K63" s="407"/>
      <c r="L63" s="73"/>
      <c r="M63" s="73"/>
      <c r="N63" s="73"/>
      <c r="O63" s="73"/>
      <c r="P63" s="73"/>
      <c r="Q63" s="73"/>
      <c r="R63" s="73"/>
      <c r="S63" s="73"/>
      <c r="T63" s="73"/>
      <c r="U63" s="83"/>
      <c r="V63" s="83"/>
      <c r="W63" s="83"/>
      <c r="X63" s="89"/>
      <c r="Y63" s="89"/>
      <c r="Z63" s="89"/>
      <c r="AA63" s="89"/>
      <c r="AB63" s="89"/>
      <c r="AC63" s="89"/>
      <c r="AD63" s="89"/>
      <c r="AE63" s="89"/>
      <c r="AF63" s="94"/>
      <c r="AG63" s="94"/>
      <c r="AH63" s="94"/>
      <c r="AI63" s="94"/>
      <c r="AJ63" s="94"/>
      <c r="AK63" s="247"/>
      <c r="AL63" s="247"/>
      <c r="AM63" s="247"/>
      <c r="AN63" s="247"/>
      <c r="AO63" s="250"/>
      <c r="AP63" s="250"/>
      <c r="AQ63" s="250"/>
      <c r="AR63" s="250"/>
      <c r="AS63" s="111"/>
      <c r="AT63" s="109"/>
      <c r="AU63" s="109"/>
      <c r="AV63" s="109"/>
    </row>
    <row r="64" spans="1:57" x14ac:dyDescent="0.25">
      <c r="A64" s="56"/>
      <c r="B64" s="58"/>
      <c r="C64" s="58"/>
      <c r="D64" s="58"/>
      <c r="E64" s="58"/>
      <c r="F64" s="60"/>
      <c r="G64" s="65"/>
      <c r="H64" s="65"/>
      <c r="I64" s="65"/>
      <c r="J64" s="65"/>
      <c r="K64" s="407"/>
      <c r="L64" s="73"/>
      <c r="M64" s="73"/>
      <c r="N64" s="73"/>
      <c r="O64" s="73"/>
      <c r="P64" s="73"/>
      <c r="Q64" s="73"/>
      <c r="R64" s="73"/>
      <c r="S64" s="73"/>
      <c r="T64" s="73"/>
      <c r="U64" s="83"/>
      <c r="V64" s="83"/>
      <c r="W64" s="83"/>
      <c r="X64" s="89"/>
      <c r="Y64" s="89"/>
      <c r="Z64" s="89"/>
      <c r="AA64" s="89"/>
      <c r="AB64" s="89"/>
      <c r="AC64" s="89"/>
      <c r="AD64" s="89"/>
      <c r="AE64" s="89"/>
      <c r="AF64" s="94"/>
      <c r="AG64" s="94"/>
      <c r="AH64" s="94"/>
      <c r="AI64" s="94"/>
      <c r="AJ64" s="94"/>
      <c r="AK64" s="247"/>
      <c r="AL64" s="247"/>
      <c r="AM64" s="247"/>
      <c r="AN64" s="247"/>
      <c r="AO64" s="250"/>
      <c r="AP64" s="250"/>
      <c r="AQ64" s="250"/>
      <c r="AR64" s="250"/>
      <c r="AS64" s="111"/>
      <c r="AT64" s="109"/>
      <c r="AU64" s="109"/>
      <c r="AV64" s="109"/>
    </row>
    <row r="65" spans="1:48" x14ac:dyDescent="0.25">
      <c r="A65" s="56"/>
      <c r="B65" s="58"/>
      <c r="C65" s="58"/>
      <c r="D65" s="58"/>
      <c r="E65" s="58"/>
      <c r="F65" s="60"/>
      <c r="G65" s="65"/>
      <c r="H65" s="65"/>
      <c r="I65" s="65"/>
      <c r="J65" s="65"/>
      <c r="K65" s="407"/>
      <c r="L65" s="73"/>
      <c r="M65" s="73"/>
      <c r="N65" s="73"/>
      <c r="O65" s="73"/>
      <c r="P65" s="73"/>
      <c r="Q65" s="73"/>
      <c r="R65" s="73"/>
      <c r="S65" s="73"/>
      <c r="T65" s="73"/>
      <c r="U65" s="83"/>
      <c r="V65" s="83"/>
      <c r="W65" s="83"/>
      <c r="X65" s="89"/>
      <c r="Y65" s="89"/>
      <c r="Z65" s="89"/>
      <c r="AA65" s="89"/>
      <c r="AB65" s="89"/>
      <c r="AC65" s="89"/>
      <c r="AD65" s="89"/>
      <c r="AE65" s="89"/>
      <c r="AF65" s="94"/>
      <c r="AG65" s="94"/>
      <c r="AH65" s="94"/>
      <c r="AI65" s="94"/>
      <c r="AJ65" s="94"/>
      <c r="AK65" s="247"/>
      <c r="AL65" s="247"/>
      <c r="AM65" s="247"/>
      <c r="AN65" s="247"/>
      <c r="AO65" s="250"/>
      <c r="AP65" s="250"/>
      <c r="AQ65" s="250"/>
      <c r="AR65" s="250"/>
      <c r="AS65" s="111"/>
      <c r="AT65" s="109"/>
      <c r="AU65" s="109"/>
      <c r="AV65" s="109"/>
    </row>
    <row r="66" spans="1:48" x14ac:dyDescent="0.25">
      <c r="A66" s="56"/>
      <c r="B66" s="58"/>
      <c r="C66" s="58"/>
      <c r="D66" s="58"/>
      <c r="E66" s="58"/>
      <c r="F66" s="60"/>
      <c r="G66" s="65"/>
      <c r="H66" s="65"/>
      <c r="I66" s="65"/>
      <c r="J66" s="65"/>
      <c r="K66" s="407"/>
      <c r="L66" s="73"/>
      <c r="M66" s="73"/>
      <c r="N66" s="73"/>
      <c r="O66" s="73"/>
      <c r="P66" s="73"/>
      <c r="Q66" s="73"/>
      <c r="R66" s="73"/>
      <c r="S66" s="73"/>
      <c r="T66" s="73"/>
      <c r="U66" s="83"/>
      <c r="V66" s="83"/>
      <c r="W66" s="83"/>
      <c r="X66" s="89"/>
      <c r="Y66" s="89"/>
      <c r="Z66" s="89"/>
      <c r="AA66" s="89"/>
      <c r="AB66" s="89"/>
      <c r="AC66" s="89"/>
      <c r="AD66" s="89"/>
      <c r="AE66" s="89"/>
      <c r="AF66" s="94"/>
      <c r="AG66" s="94"/>
      <c r="AH66" s="94"/>
      <c r="AI66" s="94"/>
      <c r="AJ66" s="94"/>
      <c r="AK66" s="247"/>
      <c r="AL66" s="247"/>
      <c r="AM66" s="247"/>
      <c r="AN66" s="247"/>
      <c r="AO66" s="250"/>
      <c r="AP66" s="250"/>
      <c r="AQ66" s="250"/>
      <c r="AR66" s="250"/>
      <c r="AS66" s="111"/>
      <c r="AT66" s="109"/>
      <c r="AU66" s="109"/>
      <c r="AV66" s="109"/>
    </row>
    <row r="67" spans="1:48" x14ac:dyDescent="0.25">
      <c r="A67" s="56"/>
      <c r="B67" s="58"/>
      <c r="C67" s="58"/>
      <c r="D67" s="58"/>
      <c r="E67" s="58"/>
      <c r="F67" s="60"/>
      <c r="G67" s="65"/>
      <c r="H67" s="65"/>
      <c r="I67" s="65"/>
      <c r="J67" s="65"/>
      <c r="K67" s="407"/>
      <c r="L67" s="73"/>
      <c r="M67" s="73"/>
      <c r="N67" s="73"/>
      <c r="O67" s="73"/>
      <c r="P67" s="73"/>
      <c r="Q67" s="73"/>
      <c r="R67" s="73"/>
      <c r="S67" s="73"/>
      <c r="T67" s="73"/>
      <c r="U67" s="83"/>
      <c r="V67" s="83"/>
      <c r="W67" s="83"/>
      <c r="X67" s="89"/>
      <c r="Y67" s="89"/>
      <c r="Z67" s="89"/>
      <c r="AA67" s="89"/>
      <c r="AB67" s="89"/>
      <c r="AC67" s="89"/>
      <c r="AD67" s="89"/>
      <c r="AE67" s="89"/>
      <c r="AF67" s="94"/>
      <c r="AG67" s="94"/>
      <c r="AH67" s="94"/>
      <c r="AI67" s="94"/>
      <c r="AJ67" s="94"/>
      <c r="AK67" s="247"/>
      <c r="AL67" s="247"/>
      <c r="AM67" s="247"/>
      <c r="AN67" s="247"/>
      <c r="AO67" s="250"/>
      <c r="AP67" s="250"/>
      <c r="AQ67" s="250"/>
      <c r="AR67" s="250"/>
      <c r="AS67" s="111"/>
      <c r="AT67" s="109"/>
      <c r="AU67" s="109"/>
      <c r="AV67" s="109"/>
    </row>
    <row r="68" spans="1:48" x14ac:dyDescent="0.25">
      <c r="A68" s="56"/>
      <c r="B68" s="58"/>
      <c r="C68" s="567"/>
      <c r="D68" s="58"/>
      <c r="E68" s="58"/>
      <c r="F68" s="60"/>
      <c r="G68" s="65"/>
      <c r="H68" s="65"/>
      <c r="I68" s="65"/>
      <c r="J68" s="65"/>
      <c r="K68" s="407"/>
      <c r="L68" s="73"/>
      <c r="M68" s="73"/>
      <c r="N68" s="73"/>
      <c r="O68" s="73"/>
      <c r="P68" s="73"/>
      <c r="Q68" s="73"/>
      <c r="R68" s="73"/>
      <c r="S68" s="73"/>
      <c r="T68" s="73"/>
      <c r="U68" s="83"/>
      <c r="V68" s="83"/>
      <c r="W68" s="83"/>
      <c r="X68" s="89"/>
      <c r="Y68" s="89"/>
      <c r="Z68" s="89"/>
      <c r="AA68" s="89"/>
      <c r="AB68" s="89"/>
      <c r="AC68" s="89"/>
      <c r="AD68" s="89"/>
      <c r="AE68" s="89"/>
      <c r="AF68" s="94"/>
      <c r="AG68" s="94"/>
      <c r="AH68" s="94"/>
      <c r="AI68" s="94"/>
      <c r="AJ68" s="94"/>
      <c r="AK68" s="247"/>
      <c r="AL68" s="247"/>
      <c r="AM68" s="247"/>
      <c r="AN68" s="247"/>
      <c r="AO68" s="250"/>
      <c r="AP68" s="250"/>
      <c r="AQ68" s="250"/>
      <c r="AR68" s="250"/>
      <c r="AS68" s="111"/>
      <c r="AT68" s="109"/>
      <c r="AU68" s="109"/>
      <c r="AV68" s="109"/>
    </row>
    <row r="69" spans="1:48" x14ac:dyDescent="0.25">
      <c r="A69" s="56"/>
      <c r="B69" s="58"/>
      <c r="C69" s="58"/>
      <c r="D69" s="58"/>
      <c r="E69" s="58"/>
      <c r="F69" s="60"/>
      <c r="G69" s="65"/>
      <c r="H69" s="65"/>
      <c r="I69" s="65"/>
      <c r="J69" s="65"/>
      <c r="K69" s="407"/>
      <c r="L69" s="73"/>
      <c r="M69" s="73"/>
      <c r="N69" s="73"/>
      <c r="O69" s="73"/>
      <c r="P69" s="73"/>
      <c r="Q69" s="73"/>
      <c r="R69" s="73"/>
      <c r="S69" s="73"/>
      <c r="T69" s="73"/>
      <c r="U69" s="83"/>
      <c r="V69" s="83"/>
      <c r="W69" s="83"/>
      <c r="X69" s="89"/>
      <c r="Y69" s="89"/>
      <c r="Z69" s="89"/>
      <c r="AA69" s="89"/>
      <c r="AB69" s="89"/>
      <c r="AC69" s="89"/>
      <c r="AD69" s="89"/>
      <c r="AE69" s="89"/>
      <c r="AF69" s="94"/>
      <c r="AG69" s="94"/>
      <c r="AH69" s="94"/>
      <c r="AI69" s="94"/>
      <c r="AJ69" s="94"/>
      <c r="AK69" s="247"/>
      <c r="AL69" s="247"/>
      <c r="AM69" s="247"/>
      <c r="AN69" s="247"/>
      <c r="AO69" s="250"/>
      <c r="AP69" s="250"/>
      <c r="AQ69" s="250"/>
      <c r="AR69" s="250"/>
      <c r="AS69" s="111"/>
      <c r="AT69" s="109"/>
      <c r="AU69" s="109"/>
      <c r="AV69" s="109"/>
    </row>
    <row r="70" spans="1:48" x14ac:dyDescent="0.25">
      <c r="A70" s="56"/>
      <c r="B70" s="58"/>
      <c r="C70" s="58"/>
      <c r="D70" s="58"/>
      <c r="E70" s="58"/>
      <c r="F70" s="60"/>
      <c r="G70" s="65"/>
      <c r="H70" s="65"/>
      <c r="I70" s="65"/>
      <c r="J70" s="65"/>
      <c r="K70" s="407"/>
      <c r="L70" s="73"/>
      <c r="M70" s="73"/>
      <c r="N70" s="73"/>
      <c r="O70" s="73"/>
      <c r="P70" s="73"/>
      <c r="Q70" s="73"/>
      <c r="R70" s="73"/>
      <c r="S70" s="73"/>
      <c r="T70" s="73"/>
      <c r="U70" s="83"/>
      <c r="V70" s="83"/>
      <c r="W70" s="83"/>
      <c r="X70" s="89"/>
      <c r="Y70" s="89"/>
      <c r="Z70" s="89"/>
      <c r="AA70" s="89"/>
      <c r="AB70" s="89"/>
      <c r="AC70" s="89"/>
      <c r="AD70" s="89"/>
      <c r="AE70" s="89"/>
      <c r="AF70" s="94"/>
      <c r="AG70" s="94"/>
      <c r="AH70" s="94"/>
      <c r="AI70" s="94"/>
      <c r="AJ70" s="94"/>
      <c r="AK70" s="247"/>
      <c r="AL70" s="247"/>
      <c r="AM70" s="247"/>
      <c r="AN70" s="247"/>
      <c r="AO70" s="250"/>
      <c r="AP70" s="250"/>
      <c r="AQ70" s="250"/>
      <c r="AR70" s="250"/>
      <c r="AS70" s="111"/>
      <c r="AT70" s="109"/>
      <c r="AU70" s="109"/>
      <c r="AV70" s="109"/>
    </row>
    <row r="71" spans="1:48" x14ac:dyDescent="0.25">
      <c r="A71" s="56"/>
      <c r="B71" s="58"/>
      <c r="C71" s="58"/>
      <c r="D71" s="58"/>
      <c r="E71" s="58"/>
      <c r="F71" s="60"/>
      <c r="G71" s="65"/>
      <c r="H71" s="65"/>
      <c r="I71" s="65"/>
      <c r="J71" s="65"/>
      <c r="K71" s="407"/>
      <c r="L71" s="73"/>
      <c r="M71" s="73"/>
      <c r="N71" s="73"/>
      <c r="O71" s="73"/>
      <c r="P71" s="73"/>
      <c r="Q71" s="73"/>
      <c r="R71" s="73"/>
      <c r="S71" s="73"/>
      <c r="T71" s="73"/>
      <c r="U71" s="83"/>
      <c r="V71" s="83"/>
      <c r="W71" s="83"/>
      <c r="X71" s="89"/>
      <c r="Y71" s="89"/>
      <c r="Z71" s="89"/>
      <c r="AA71" s="89"/>
      <c r="AB71" s="89"/>
      <c r="AC71" s="89"/>
      <c r="AD71" s="89"/>
      <c r="AE71" s="89"/>
      <c r="AF71" s="94"/>
      <c r="AG71" s="94"/>
      <c r="AH71" s="94"/>
      <c r="AI71" s="94"/>
      <c r="AJ71" s="94"/>
      <c r="AK71" s="247"/>
      <c r="AL71" s="247"/>
      <c r="AM71" s="247"/>
      <c r="AN71" s="247"/>
      <c r="AO71" s="250"/>
      <c r="AP71" s="250"/>
      <c r="AQ71" s="250"/>
      <c r="AR71" s="250"/>
      <c r="AS71" s="111"/>
      <c r="AT71" s="109"/>
      <c r="AU71" s="109"/>
      <c r="AV71" s="109"/>
    </row>
    <row r="72" spans="1:48" x14ac:dyDescent="0.25">
      <c r="A72" s="56"/>
      <c r="B72" s="58"/>
      <c r="C72" s="58"/>
      <c r="D72" s="58"/>
      <c r="E72" s="58"/>
      <c r="F72" s="60"/>
      <c r="G72" s="65"/>
      <c r="H72" s="65"/>
      <c r="I72" s="65"/>
      <c r="J72" s="65"/>
      <c r="K72" s="407"/>
      <c r="L72" s="73"/>
      <c r="M72" s="73"/>
      <c r="N72" s="73"/>
      <c r="O72" s="73"/>
      <c r="P72" s="73"/>
      <c r="Q72" s="73"/>
      <c r="R72" s="73"/>
      <c r="S72" s="73"/>
      <c r="T72" s="73"/>
      <c r="U72" s="83"/>
      <c r="V72" s="83"/>
      <c r="W72" s="83"/>
      <c r="X72" s="89"/>
      <c r="Y72" s="89"/>
      <c r="Z72" s="89"/>
      <c r="AA72" s="89"/>
      <c r="AB72" s="89"/>
      <c r="AC72" s="89"/>
      <c r="AD72" s="89"/>
      <c r="AE72" s="89"/>
      <c r="AF72" s="94"/>
      <c r="AG72" s="94"/>
      <c r="AH72" s="94"/>
      <c r="AI72" s="94"/>
      <c r="AJ72" s="94"/>
      <c r="AK72" s="247"/>
      <c r="AL72" s="247"/>
      <c r="AM72" s="247"/>
      <c r="AN72" s="247"/>
      <c r="AO72" s="250"/>
      <c r="AP72" s="250"/>
      <c r="AQ72" s="250"/>
      <c r="AR72" s="250"/>
      <c r="AS72" s="111"/>
      <c r="AT72" s="109"/>
      <c r="AU72" s="109"/>
      <c r="AV72" s="109"/>
    </row>
    <row r="73" spans="1:48" x14ac:dyDescent="0.25">
      <c r="A73" s="56"/>
      <c r="B73" s="58"/>
      <c r="C73" s="58"/>
      <c r="D73" s="58"/>
      <c r="E73" s="58"/>
      <c r="F73" s="60"/>
      <c r="G73" s="65"/>
      <c r="H73" s="65"/>
      <c r="I73" s="65"/>
      <c r="J73" s="65"/>
      <c r="K73" s="407"/>
      <c r="L73" s="73"/>
      <c r="M73" s="73"/>
      <c r="N73" s="73"/>
      <c r="O73" s="73"/>
      <c r="P73" s="73"/>
      <c r="Q73" s="73"/>
      <c r="R73" s="73"/>
      <c r="S73" s="73"/>
      <c r="T73" s="73"/>
      <c r="U73" s="83"/>
      <c r="V73" s="83"/>
      <c r="W73" s="83"/>
      <c r="X73" s="89"/>
      <c r="Y73" s="89"/>
      <c r="Z73" s="89"/>
      <c r="AA73" s="89"/>
      <c r="AB73" s="89"/>
      <c r="AC73" s="89"/>
      <c r="AD73" s="89"/>
      <c r="AE73" s="89"/>
      <c r="AF73" s="94"/>
      <c r="AG73" s="94"/>
      <c r="AH73" s="94"/>
      <c r="AI73" s="94"/>
      <c r="AJ73" s="94"/>
      <c r="AK73" s="247"/>
      <c r="AL73" s="247"/>
      <c r="AM73" s="247"/>
      <c r="AN73" s="247"/>
      <c r="AO73" s="250"/>
      <c r="AP73" s="250"/>
      <c r="AQ73" s="250"/>
      <c r="AR73" s="250"/>
      <c r="AS73" s="111"/>
      <c r="AT73" s="109"/>
      <c r="AU73" s="109"/>
      <c r="AV73" s="109"/>
    </row>
    <row r="74" spans="1:48" x14ac:dyDescent="0.25">
      <c r="A74" s="56"/>
      <c r="B74" s="58"/>
      <c r="C74" s="58"/>
      <c r="D74" s="58"/>
      <c r="E74" s="58"/>
      <c r="F74" s="60"/>
      <c r="G74" s="65"/>
      <c r="H74" s="65"/>
      <c r="I74" s="65"/>
      <c r="J74" s="65"/>
      <c r="K74" s="407"/>
      <c r="L74" s="73"/>
      <c r="M74" s="73"/>
      <c r="N74" s="73"/>
      <c r="O74" s="73"/>
      <c r="P74" s="73"/>
      <c r="Q74" s="73"/>
      <c r="R74" s="73"/>
      <c r="S74" s="73"/>
      <c r="T74" s="73"/>
      <c r="U74" s="83"/>
      <c r="V74" s="83"/>
      <c r="W74" s="83"/>
      <c r="X74" s="89"/>
      <c r="Y74" s="89"/>
      <c r="Z74" s="89"/>
      <c r="AA74" s="89"/>
      <c r="AB74" s="89"/>
      <c r="AC74" s="89"/>
      <c r="AD74" s="89"/>
      <c r="AE74" s="89"/>
      <c r="AF74" s="94"/>
      <c r="AG74" s="94"/>
      <c r="AH74" s="94"/>
      <c r="AI74" s="94"/>
      <c r="AJ74" s="94"/>
      <c r="AK74" s="247"/>
      <c r="AL74" s="247"/>
      <c r="AM74" s="247"/>
      <c r="AN74" s="247"/>
      <c r="AO74" s="250"/>
      <c r="AP74" s="250"/>
      <c r="AQ74" s="250"/>
      <c r="AR74" s="250"/>
      <c r="AS74" s="111"/>
      <c r="AT74" s="109"/>
      <c r="AU74" s="109"/>
      <c r="AV74" s="109"/>
    </row>
    <row r="75" spans="1:48" x14ac:dyDescent="0.25">
      <c r="A75" s="56"/>
      <c r="B75" s="58"/>
      <c r="C75" s="58"/>
      <c r="D75" s="58"/>
      <c r="E75" s="58"/>
      <c r="F75" s="60"/>
      <c r="G75" s="65"/>
      <c r="H75" s="65"/>
      <c r="I75" s="65"/>
      <c r="J75" s="65"/>
      <c r="K75" s="407"/>
      <c r="L75" s="73"/>
      <c r="M75" s="73"/>
      <c r="N75" s="73"/>
      <c r="O75" s="73"/>
      <c r="P75" s="73"/>
      <c r="Q75" s="73"/>
      <c r="R75" s="73"/>
      <c r="S75" s="73"/>
      <c r="T75" s="73"/>
      <c r="U75" s="83"/>
      <c r="V75" s="83"/>
      <c r="W75" s="83"/>
      <c r="X75" s="89"/>
      <c r="Y75" s="89"/>
      <c r="Z75" s="89"/>
      <c r="AA75" s="89"/>
      <c r="AB75" s="89"/>
      <c r="AC75" s="89"/>
      <c r="AD75" s="89"/>
      <c r="AE75" s="89"/>
      <c r="AF75" s="94"/>
      <c r="AG75" s="94"/>
      <c r="AH75" s="94"/>
      <c r="AI75" s="94"/>
      <c r="AJ75" s="94"/>
      <c r="AK75" s="247"/>
      <c r="AL75" s="247"/>
      <c r="AM75" s="247"/>
      <c r="AN75" s="247"/>
      <c r="AO75" s="250"/>
      <c r="AP75" s="250"/>
      <c r="AQ75" s="250"/>
      <c r="AR75" s="250"/>
      <c r="AS75" s="111"/>
      <c r="AT75" s="109"/>
      <c r="AU75" s="109"/>
      <c r="AV75" s="109"/>
    </row>
    <row r="76" spans="1:48" x14ac:dyDescent="0.25">
      <c r="A76" s="56"/>
      <c r="B76" s="58"/>
      <c r="C76" s="58"/>
      <c r="D76" s="58"/>
      <c r="E76" s="58"/>
      <c r="F76" s="60"/>
      <c r="G76" s="65"/>
      <c r="H76" s="65"/>
      <c r="I76" s="65"/>
      <c r="J76" s="65"/>
      <c r="K76" s="407"/>
      <c r="L76" s="73"/>
      <c r="M76" s="73"/>
      <c r="N76" s="73"/>
      <c r="O76" s="73"/>
      <c r="P76" s="73"/>
      <c r="Q76" s="73"/>
      <c r="R76" s="73"/>
      <c r="S76" s="73"/>
      <c r="T76" s="73"/>
      <c r="U76" s="83"/>
      <c r="V76" s="83"/>
      <c r="W76" s="83"/>
      <c r="X76" s="89"/>
      <c r="Y76" s="89"/>
      <c r="Z76" s="89"/>
      <c r="AA76" s="89"/>
      <c r="AB76" s="89"/>
      <c r="AC76" s="89"/>
      <c r="AD76" s="89"/>
      <c r="AE76" s="89"/>
      <c r="AF76" s="94"/>
      <c r="AG76" s="94"/>
      <c r="AH76" s="94"/>
      <c r="AI76" s="94"/>
      <c r="AJ76" s="94"/>
      <c r="AK76" s="247"/>
      <c r="AL76" s="247"/>
      <c r="AM76" s="247"/>
      <c r="AN76" s="247"/>
      <c r="AO76" s="250"/>
      <c r="AP76" s="250"/>
      <c r="AQ76" s="250"/>
      <c r="AR76" s="250"/>
      <c r="AS76" s="111"/>
      <c r="AT76" s="109"/>
      <c r="AU76" s="109"/>
      <c r="AV76" s="109"/>
    </row>
    <row r="77" spans="1:48" x14ac:dyDescent="0.25">
      <c r="A77" s="56"/>
      <c r="B77" s="58"/>
      <c r="C77" s="58"/>
      <c r="D77" s="58"/>
      <c r="E77" s="58"/>
      <c r="F77" s="60"/>
      <c r="G77" s="65"/>
      <c r="H77" s="65"/>
      <c r="I77" s="65"/>
      <c r="J77" s="65"/>
      <c r="K77" s="407"/>
      <c r="L77" s="73"/>
      <c r="M77" s="73"/>
      <c r="N77" s="73"/>
      <c r="O77" s="73"/>
      <c r="P77" s="73"/>
      <c r="Q77" s="73"/>
      <c r="R77" s="73"/>
      <c r="S77" s="73"/>
      <c r="T77" s="73"/>
      <c r="U77" s="83"/>
      <c r="V77" s="83"/>
      <c r="W77" s="83"/>
      <c r="X77" s="89"/>
      <c r="Y77" s="89"/>
      <c r="Z77" s="89"/>
      <c r="AA77" s="89"/>
      <c r="AB77" s="89"/>
      <c r="AC77" s="89"/>
      <c r="AD77" s="89"/>
      <c r="AE77" s="89"/>
      <c r="AF77" s="94"/>
      <c r="AG77" s="94"/>
      <c r="AH77" s="94"/>
      <c r="AI77" s="94"/>
      <c r="AJ77" s="94"/>
      <c r="AK77" s="247"/>
      <c r="AL77" s="247"/>
      <c r="AM77" s="247"/>
      <c r="AN77" s="247"/>
      <c r="AO77" s="250"/>
      <c r="AP77" s="250"/>
      <c r="AQ77" s="250"/>
      <c r="AR77" s="250"/>
      <c r="AS77" s="111"/>
      <c r="AT77" s="109"/>
      <c r="AU77" s="109"/>
      <c r="AV77" s="109"/>
    </row>
    <row r="78" spans="1:48" x14ac:dyDescent="0.25">
      <c r="A78" s="56"/>
      <c r="B78" s="58"/>
      <c r="C78" s="58"/>
      <c r="D78" s="58"/>
      <c r="E78" s="58"/>
      <c r="F78" s="60"/>
      <c r="G78" s="65"/>
      <c r="H78" s="65"/>
      <c r="I78" s="65"/>
      <c r="J78" s="65"/>
      <c r="K78" s="407"/>
      <c r="L78" s="73"/>
      <c r="M78" s="73"/>
      <c r="N78" s="73"/>
      <c r="O78" s="73"/>
      <c r="P78" s="73"/>
      <c r="Q78" s="73"/>
      <c r="R78" s="73"/>
      <c r="S78" s="73"/>
      <c r="T78" s="73"/>
      <c r="U78" s="83"/>
      <c r="V78" s="83"/>
      <c r="W78" s="83"/>
      <c r="X78" s="89"/>
      <c r="Y78" s="89"/>
      <c r="Z78" s="89"/>
      <c r="AA78" s="89"/>
      <c r="AB78" s="89"/>
      <c r="AC78" s="89"/>
      <c r="AD78" s="89"/>
      <c r="AE78" s="89"/>
      <c r="AF78" s="94"/>
      <c r="AG78" s="94"/>
      <c r="AH78" s="94"/>
      <c r="AI78" s="94"/>
      <c r="AJ78" s="94"/>
      <c r="AK78" s="247"/>
      <c r="AL78" s="247"/>
      <c r="AM78" s="247"/>
      <c r="AN78" s="247"/>
      <c r="AO78" s="250"/>
      <c r="AP78" s="250"/>
      <c r="AQ78" s="250"/>
      <c r="AR78" s="250"/>
      <c r="AS78" s="111"/>
      <c r="AT78" s="109"/>
      <c r="AU78" s="109"/>
      <c r="AV78" s="109"/>
    </row>
    <row r="79" spans="1:48" x14ac:dyDescent="0.25">
      <c r="A79" s="56"/>
      <c r="B79" s="58"/>
      <c r="C79" s="58"/>
      <c r="D79" s="58"/>
      <c r="E79" s="58"/>
      <c r="F79" s="60"/>
      <c r="G79" s="65"/>
      <c r="H79" s="65"/>
      <c r="I79" s="65"/>
      <c r="J79" s="65"/>
      <c r="K79" s="407"/>
      <c r="L79" s="73"/>
      <c r="M79" s="73"/>
      <c r="N79" s="73"/>
      <c r="O79" s="73"/>
      <c r="P79" s="73"/>
      <c r="Q79" s="73"/>
      <c r="R79" s="73"/>
      <c r="S79" s="73"/>
      <c r="T79" s="73"/>
      <c r="U79" s="83"/>
      <c r="V79" s="83"/>
      <c r="W79" s="83"/>
      <c r="X79" s="89"/>
      <c r="Y79" s="89"/>
      <c r="Z79" s="89"/>
      <c r="AA79" s="89"/>
      <c r="AB79" s="89"/>
      <c r="AC79" s="89"/>
      <c r="AD79" s="89"/>
      <c r="AE79" s="89"/>
      <c r="AF79" s="94"/>
      <c r="AG79" s="94"/>
      <c r="AH79" s="94"/>
      <c r="AI79" s="94"/>
      <c r="AJ79" s="94"/>
      <c r="AK79" s="247"/>
      <c r="AL79" s="247"/>
      <c r="AM79" s="247"/>
      <c r="AN79" s="247"/>
      <c r="AO79" s="250"/>
      <c r="AP79" s="250"/>
      <c r="AQ79" s="250"/>
      <c r="AR79" s="250"/>
      <c r="AS79" s="111"/>
      <c r="AT79" s="109"/>
      <c r="AU79" s="109"/>
      <c r="AV79" s="109"/>
    </row>
    <row r="80" spans="1:48" x14ac:dyDescent="0.25">
      <c r="A80" s="56"/>
      <c r="B80" s="58"/>
      <c r="C80" s="58"/>
      <c r="D80" s="58"/>
      <c r="E80" s="58"/>
      <c r="F80" s="60"/>
      <c r="G80" s="65"/>
      <c r="H80" s="65"/>
      <c r="I80" s="65"/>
      <c r="J80" s="65"/>
      <c r="K80" s="407"/>
      <c r="L80" s="73"/>
      <c r="M80" s="73"/>
      <c r="N80" s="73"/>
      <c r="O80" s="73"/>
      <c r="P80" s="73"/>
      <c r="Q80" s="73"/>
      <c r="R80" s="73"/>
      <c r="S80" s="73"/>
      <c r="T80" s="73"/>
      <c r="U80" s="83"/>
      <c r="V80" s="83"/>
      <c r="W80" s="83"/>
      <c r="X80" s="89"/>
      <c r="Y80" s="89"/>
      <c r="Z80" s="89"/>
      <c r="AA80" s="89"/>
      <c r="AB80" s="89"/>
      <c r="AC80" s="89"/>
      <c r="AD80" s="89"/>
      <c r="AE80" s="89"/>
      <c r="AF80" s="94"/>
      <c r="AG80" s="94"/>
      <c r="AH80" s="94"/>
      <c r="AI80" s="94"/>
      <c r="AJ80" s="94"/>
      <c r="AK80" s="247"/>
      <c r="AL80" s="247"/>
      <c r="AM80" s="247"/>
      <c r="AN80" s="247"/>
      <c r="AO80" s="250"/>
      <c r="AP80" s="250"/>
      <c r="AQ80" s="250"/>
      <c r="AR80" s="250"/>
      <c r="AS80" s="111"/>
      <c r="AT80" s="109"/>
      <c r="AU80" s="109"/>
      <c r="AV80" s="109"/>
    </row>
    <row r="81" spans="1:48" x14ac:dyDescent="0.25">
      <c r="A81" s="56"/>
      <c r="B81" s="58"/>
      <c r="C81" s="58"/>
      <c r="D81" s="58"/>
      <c r="E81" s="58"/>
      <c r="F81" s="60"/>
      <c r="G81" s="65"/>
      <c r="H81" s="65"/>
      <c r="I81" s="65"/>
      <c r="J81" s="65"/>
      <c r="K81" s="407"/>
      <c r="L81" s="73"/>
      <c r="M81" s="73"/>
      <c r="N81" s="73"/>
      <c r="O81" s="73"/>
      <c r="P81" s="73"/>
      <c r="Q81" s="73"/>
      <c r="R81" s="73"/>
      <c r="S81" s="73"/>
      <c r="T81" s="73"/>
      <c r="U81" s="83"/>
      <c r="V81" s="83"/>
      <c r="W81" s="83"/>
      <c r="X81" s="89"/>
      <c r="Y81" s="89"/>
      <c r="Z81" s="89"/>
      <c r="AA81" s="89"/>
      <c r="AB81" s="89"/>
      <c r="AC81" s="89"/>
      <c r="AD81" s="89"/>
      <c r="AE81" s="89"/>
      <c r="AF81" s="94"/>
      <c r="AG81" s="94"/>
      <c r="AH81" s="94"/>
      <c r="AI81" s="94"/>
      <c r="AJ81" s="94"/>
      <c r="AK81" s="247"/>
      <c r="AL81" s="247"/>
      <c r="AM81" s="247"/>
      <c r="AN81" s="247"/>
      <c r="AO81" s="250"/>
      <c r="AP81" s="250"/>
      <c r="AQ81" s="250"/>
      <c r="AR81" s="250"/>
      <c r="AS81" s="111"/>
      <c r="AT81" s="109"/>
      <c r="AU81" s="109"/>
      <c r="AV81" s="109"/>
    </row>
    <row r="82" spans="1:48" x14ac:dyDescent="0.25">
      <c r="A82" s="56"/>
      <c r="B82" s="58"/>
      <c r="C82" s="58"/>
      <c r="D82" s="58"/>
      <c r="E82" s="58"/>
      <c r="F82" s="60"/>
      <c r="G82" s="65"/>
      <c r="H82" s="65"/>
      <c r="I82" s="65"/>
      <c r="J82" s="65"/>
      <c r="K82" s="407"/>
      <c r="L82" s="73"/>
      <c r="M82" s="73"/>
      <c r="N82" s="73"/>
      <c r="O82" s="73"/>
      <c r="P82" s="73"/>
      <c r="Q82" s="73"/>
      <c r="R82" s="73"/>
      <c r="S82" s="73"/>
      <c r="T82" s="73"/>
      <c r="U82" s="83"/>
      <c r="V82" s="83"/>
      <c r="W82" s="83"/>
      <c r="X82" s="89"/>
      <c r="Y82" s="89"/>
      <c r="Z82" s="89"/>
      <c r="AA82" s="89"/>
      <c r="AB82" s="89"/>
      <c r="AC82" s="89"/>
      <c r="AD82" s="89"/>
      <c r="AE82" s="89"/>
      <c r="AF82" s="94"/>
      <c r="AG82" s="94"/>
      <c r="AH82" s="94"/>
      <c r="AI82" s="94"/>
      <c r="AJ82" s="94"/>
      <c r="AK82" s="247"/>
      <c r="AL82" s="247"/>
      <c r="AM82" s="247"/>
      <c r="AN82" s="247"/>
      <c r="AO82" s="250"/>
      <c r="AP82" s="250"/>
      <c r="AQ82" s="250"/>
      <c r="AR82" s="250"/>
      <c r="AS82" s="111"/>
      <c r="AT82" s="109"/>
      <c r="AU82" s="109"/>
      <c r="AV82" s="109"/>
    </row>
    <row r="83" spans="1:48" x14ac:dyDescent="0.25">
      <c r="A83" s="56"/>
      <c r="B83" s="58"/>
      <c r="C83" s="58"/>
      <c r="D83" s="58"/>
      <c r="E83" s="58"/>
      <c r="F83" s="60"/>
      <c r="G83" s="65"/>
      <c r="H83" s="65"/>
      <c r="I83" s="65"/>
      <c r="J83" s="65"/>
      <c r="K83" s="407"/>
      <c r="L83" s="73"/>
      <c r="M83" s="73"/>
      <c r="N83" s="73"/>
      <c r="O83" s="73"/>
      <c r="P83" s="73"/>
      <c r="Q83" s="73"/>
      <c r="R83" s="73"/>
      <c r="S83" s="73"/>
      <c r="T83" s="73"/>
      <c r="U83" s="83"/>
      <c r="V83" s="83"/>
      <c r="W83" s="83"/>
      <c r="X83" s="89"/>
      <c r="Y83" s="89"/>
      <c r="Z83" s="89"/>
      <c r="AA83" s="89"/>
      <c r="AB83" s="89"/>
      <c r="AC83" s="89"/>
      <c r="AD83" s="89"/>
      <c r="AE83" s="89"/>
      <c r="AF83" s="94"/>
      <c r="AG83" s="94"/>
      <c r="AH83" s="94"/>
      <c r="AI83" s="94"/>
      <c r="AJ83" s="94"/>
      <c r="AK83" s="247"/>
      <c r="AL83" s="247"/>
      <c r="AM83" s="247"/>
      <c r="AN83" s="247"/>
      <c r="AO83" s="250"/>
      <c r="AP83" s="250"/>
      <c r="AQ83" s="250"/>
      <c r="AR83" s="250"/>
      <c r="AS83" s="111"/>
      <c r="AT83" s="109"/>
      <c r="AU83" s="109"/>
      <c r="AV83" s="109"/>
    </row>
    <row r="84" spans="1:48" x14ac:dyDescent="0.25">
      <c r="A84" s="56"/>
      <c r="B84" s="58"/>
      <c r="C84" s="58"/>
      <c r="D84" s="58"/>
      <c r="E84" s="58"/>
      <c r="F84" s="60"/>
      <c r="G84" s="65"/>
      <c r="H84" s="65"/>
      <c r="I84" s="65"/>
      <c r="J84" s="65"/>
      <c r="K84" s="407"/>
      <c r="L84" s="73"/>
      <c r="M84" s="73"/>
      <c r="N84" s="73"/>
      <c r="O84" s="73"/>
      <c r="P84" s="73"/>
      <c r="Q84" s="73"/>
      <c r="R84" s="73"/>
      <c r="S84" s="73"/>
      <c r="T84" s="73"/>
      <c r="U84" s="83"/>
      <c r="V84" s="83"/>
      <c r="W84" s="83"/>
      <c r="X84" s="89"/>
      <c r="Y84" s="89"/>
      <c r="Z84" s="89"/>
      <c r="AA84" s="89"/>
      <c r="AB84" s="89"/>
      <c r="AC84" s="89"/>
      <c r="AD84" s="89"/>
      <c r="AE84" s="89"/>
      <c r="AF84" s="94"/>
      <c r="AG84" s="94"/>
      <c r="AH84" s="94"/>
      <c r="AI84" s="94"/>
      <c r="AJ84" s="94"/>
      <c r="AK84" s="247"/>
      <c r="AL84" s="247"/>
      <c r="AM84" s="247"/>
      <c r="AN84" s="247"/>
      <c r="AO84" s="250"/>
      <c r="AP84" s="250"/>
      <c r="AQ84" s="250"/>
      <c r="AR84" s="250"/>
      <c r="AS84" s="111"/>
      <c r="AT84" s="109"/>
      <c r="AU84" s="109"/>
      <c r="AV84" s="109"/>
    </row>
    <row r="85" spans="1:48" x14ac:dyDescent="0.25">
      <c r="A85" s="56"/>
      <c r="B85" s="58"/>
      <c r="C85" s="58"/>
      <c r="D85" s="58"/>
      <c r="E85" s="58"/>
      <c r="F85" s="60"/>
      <c r="G85" s="65"/>
      <c r="H85" s="65"/>
      <c r="I85" s="65"/>
      <c r="J85" s="65"/>
      <c r="K85" s="407"/>
      <c r="L85" s="73"/>
      <c r="M85" s="73"/>
      <c r="N85" s="73"/>
      <c r="O85" s="73"/>
      <c r="P85" s="73"/>
      <c r="Q85" s="73"/>
      <c r="R85" s="73"/>
      <c r="S85" s="73"/>
      <c r="T85" s="73"/>
      <c r="U85" s="83"/>
      <c r="V85" s="83"/>
      <c r="W85" s="83"/>
      <c r="X85" s="89"/>
      <c r="Y85" s="89"/>
      <c r="Z85" s="89"/>
      <c r="AA85" s="89"/>
      <c r="AB85" s="89"/>
      <c r="AC85" s="89"/>
      <c r="AD85" s="89"/>
      <c r="AE85" s="89"/>
      <c r="AF85" s="94"/>
      <c r="AG85" s="94"/>
      <c r="AH85" s="94"/>
      <c r="AI85" s="94"/>
      <c r="AJ85" s="94"/>
      <c r="AK85" s="247"/>
      <c r="AL85" s="247"/>
      <c r="AM85" s="247"/>
      <c r="AN85" s="247"/>
      <c r="AO85" s="250"/>
      <c r="AP85" s="250"/>
      <c r="AQ85" s="250"/>
      <c r="AR85" s="250"/>
      <c r="AS85" s="111"/>
      <c r="AT85" s="109"/>
      <c r="AU85" s="109"/>
      <c r="AV85" s="109"/>
    </row>
    <row r="86" spans="1:48" x14ac:dyDescent="0.25">
      <c r="A86" s="56"/>
      <c r="B86" s="58"/>
      <c r="C86" s="58"/>
      <c r="D86" s="58"/>
      <c r="E86" s="58"/>
      <c r="F86" s="60"/>
      <c r="G86" s="65"/>
      <c r="H86" s="65"/>
      <c r="I86" s="65"/>
      <c r="J86" s="65"/>
      <c r="K86" s="407"/>
      <c r="L86" s="73"/>
      <c r="M86" s="73"/>
      <c r="N86" s="73"/>
      <c r="O86" s="73"/>
      <c r="P86" s="73"/>
      <c r="Q86" s="73"/>
      <c r="R86" s="73"/>
      <c r="S86" s="73"/>
      <c r="T86" s="73"/>
      <c r="U86" s="83"/>
      <c r="V86" s="83"/>
      <c r="W86" s="83"/>
      <c r="X86" s="89"/>
      <c r="Y86" s="89"/>
      <c r="Z86" s="89"/>
      <c r="AA86" s="89"/>
      <c r="AB86" s="89"/>
      <c r="AC86" s="89"/>
      <c r="AD86" s="89"/>
      <c r="AE86" s="89"/>
      <c r="AF86" s="94"/>
      <c r="AG86" s="94"/>
      <c r="AH86" s="94"/>
      <c r="AI86" s="94"/>
      <c r="AJ86" s="94"/>
      <c r="AK86" s="247"/>
      <c r="AL86" s="247"/>
      <c r="AM86" s="247"/>
      <c r="AN86" s="247"/>
      <c r="AO86" s="250"/>
      <c r="AP86" s="250"/>
      <c r="AQ86" s="250"/>
      <c r="AR86" s="250"/>
      <c r="AS86" s="111"/>
      <c r="AT86" s="109"/>
      <c r="AU86" s="109"/>
      <c r="AV86" s="109"/>
    </row>
    <row r="87" spans="1:48" x14ac:dyDescent="0.25">
      <c r="A87" s="56"/>
      <c r="B87" s="58"/>
      <c r="C87" s="58"/>
      <c r="D87" s="58"/>
      <c r="E87" s="58"/>
      <c r="F87" s="60"/>
      <c r="G87" s="65"/>
      <c r="H87" s="65"/>
      <c r="I87" s="65"/>
      <c r="J87" s="65"/>
      <c r="K87" s="407"/>
      <c r="L87" s="73"/>
      <c r="M87" s="73"/>
      <c r="N87" s="73"/>
      <c r="O87" s="73"/>
      <c r="P87" s="73"/>
      <c r="Q87" s="73"/>
      <c r="R87" s="73"/>
      <c r="S87" s="73"/>
      <c r="T87" s="73"/>
      <c r="U87" s="83"/>
      <c r="V87" s="83"/>
      <c r="W87" s="83"/>
      <c r="X87" s="89"/>
      <c r="Y87" s="89"/>
      <c r="Z87" s="89"/>
      <c r="AA87" s="89"/>
      <c r="AB87" s="89"/>
      <c r="AC87" s="89"/>
      <c r="AD87" s="89"/>
      <c r="AE87" s="89"/>
      <c r="AF87" s="94"/>
      <c r="AG87" s="94"/>
      <c r="AH87" s="94"/>
      <c r="AI87" s="94"/>
      <c r="AJ87" s="94"/>
      <c r="AK87" s="247"/>
      <c r="AL87" s="247"/>
      <c r="AM87" s="247"/>
      <c r="AN87" s="247"/>
      <c r="AO87" s="250"/>
      <c r="AP87" s="250"/>
      <c r="AQ87" s="250"/>
      <c r="AR87" s="250"/>
      <c r="AS87" s="111"/>
      <c r="AT87" s="109"/>
      <c r="AU87" s="109"/>
      <c r="AV87" s="109"/>
    </row>
    <row r="88" spans="1:48" x14ac:dyDescent="0.25">
      <c r="A88" s="56"/>
      <c r="B88" s="58"/>
      <c r="C88" s="58"/>
      <c r="D88" s="58"/>
      <c r="E88" s="58"/>
      <c r="F88" s="60"/>
      <c r="G88" s="65"/>
      <c r="H88" s="65"/>
      <c r="I88" s="65"/>
      <c r="J88" s="65"/>
      <c r="K88" s="407"/>
      <c r="L88" s="73"/>
      <c r="M88" s="73"/>
      <c r="N88" s="73"/>
      <c r="O88" s="73"/>
      <c r="P88" s="73"/>
      <c r="Q88" s="73"/>
      <c r="R88" s="73"/>
      <c r="S88" s="73"/>
      <c r="T88" s="73"/>
      <c r="U88" s="83"/>
      <c r="V88" s="83"/>
      <c r="W88" s="83"/>
      <c r="X88" s="89"/>
      <c r="Y88" s="89"/>
      <c r="Z88" s="89"/>
      <c r="AA88" s="89"/>
      <c r="AB88" s="89"/>
      <c r="AC88" s="89"/>
      <c r="AD88" s="89"/>
      <c r="AE88" s="89"/>
      <c r="AF88" s="94"/>
      <c r="AG88" s="94"/>
      <c r="AH88" s="94"/>
      <c r="AI88" s="94"/>
      <c r="AJ88" s="94"/>
      <c r="AK88" s="247"/>
      <c r="AL88" s="247"/>
      <c r="AM88" s="247"/>
      <c r="AN88" s="247"/>
      <c r="AO88" s="250"/>
      <c r="AP88" s="250"/>
      <c r="AQ88" s="250"/>
      <c r="AR88" s="250"/>
      <c r="AS88" s="111"/>
      <c r="AT88" s="109"/>
      <c r="AU88" s="109"/>
      <c r="AV88" s="109"/>
    </row>
    <row r="89" spans="1:48" x14ac:dyDescent="0.25">
      <c r="A89" s="56"/>
      <c r="B89" s="58"/>
      <c r="C89" s="58"/>
      <c r="D89" s="58"/>
      <c r="E89" s="58"/>
      <c r="F89" s="60"/>
      <c r="G89" s="65"/>
      <c r="H89" s="65"/>
      <c r="I89" s="65"/>
      <c r="J89" s="65"/>
      <c r="K89" s="407"/>
      <c r="L89" s="73"/>
      <c r="M89" s="73"/>
      <c r="N89" s="73"/>
      <c r="O89" s="73"/>
      <c r="P89" s="73"/>
      <c r="Q89" s="73"/>
      <c r="R89" s="73"/>
      <c r="S89" s="73"/>
      <c r="T89" s="73"/>
      <c r="U89" s="83"/>
      <c r="V89" s="83"/>
      <c r="W89" s="83"/>
      <c r="X89" s="89"/>
      <c r="Y89" s="89"/>
      <c r="Z89" s="89"/>
      <c r="AA89" s="89"/>
      <c r="AB89" s="89"/>
      <c r="AC89" s="89"/>
      <c r="AD89" s="89"/>
      <c r="AE89" s="89"/>
      <c r="AF89" s="94"/>
      <c r="AG89" s="94"/>
      <c r="AH89" s="94"/>
      <c r="AI89" s="94"/>
      <c r="AJ89" s="94"/>
      <c r="AK89" s="247"/>
      <c r="AL89" s="247"/>
      <c r="AM89" s="247"/>
      <c r="AN89" s="247"/>
      <c r="AO89" s="250"/>
      <c r="AP89" s="250"/>
      <c r="AQ89" s="250"/>
      <c r="AR89" s="250"/>
      <c r="AS89" s="111"/>
      <c r="AT89" s="109"/>
      <c r="AU89" s="109"/>
      <c r="AV89" s="109"/>
    </row>
    <row r="90" spans="1:48" x14ac:dyDescent="0.25">
      <c r="A90" s="56"/>
      <c r="B90" s="58"/>
      <c r="C90" s="58"/>
      <c r="D90" s="58"/>
      <c r="E90" s="58"/>
      <c r="F90" s="60"/>
      <c r="G90" s="65"/>
      <c r="H90" s="65"/>
      <c r="I90" s="65"/>
      <c r="J90" s="65"/>
      <c r="K90" s="407"/>
      <c r="L90" s="73"/>
      <c r="M90" s="73"/>
      <c r="N90" s="73"/>
      <c r="O90" s="73"/>
      <c r="P90" s="73"/>
      <c r="Q90" s="73"/>
      <c r="R90" s="73"/>
      <c r="S90" s="73"/>
      <c r="T90" s="73"/>
      <c r="U90" s="83"/>
      <c r="V90" s="83"/>
      <c r="W90" s="83"/>
      <c r="X90" s="89"/>
      <c r="Y90" s="89"/>
      <c r="Z90" s="89"/>
      <c r="AA90" s="89"/>
      <c r="AB90" s="89"/>
      <c r="AC90" s="89"/>
      <c r="AD90" s="89"/>
      <c r="AE90" s="89"/>
      <c r="AF90" s="94"/>
      <c r="AG90" s="94"/>
      <c r="AH90" s="94"/>
      <c r="AI90" s="94"/>
      <c r="AJ90" s="94"/>
      <c r="AK90" s="247"/>
      <c r="AL90" s="247"/>
      <c r="AM90" s="247"/>
      <c r="AN90" s="247"/>
      <c r="AO90" s="250"/>
      <c r="AP90" s="250"/>
      <c r="AQ90" s="250"/>
      <c r="AR90" s="250"/>
      <c r="AS90" s="111"/>
      <c r="AT90" s="109"/>
      <c r="AU90" s="109"/>
      <c r="AV90" s="109"/>
    </row>
    <row r="91" spans="1:48" x14ac:dyDescent="0.25">
      <c r="A91" s="56"/>
      <c r="B91" s="58"/>
      <c r="C91" s="58"/>
      <c r="D91" s="58"/>
      <c r="E91" s="58"/>
      <c r="F91" s="60"/>
      <c r="G91" s="65"/>
      <c r="H91" s="65"/>
      <c r="I91" s="65"/>
      <c r="J91" s="65"/>
      <c r="K91" s="407"/>
      <c r="L91" s="73"/>
      <c r="M91" s="73"/>
      <c r="N91" s="73"/>
      <c r="O91" s="73"/>
      <c r="P91" s="73"/>
      <c r="Q91" s="73"/>
      <c r="R91" s="73"/>
      <c r="S91" s="73"/>
      <c r="T91" s="73"/>
      <c r="U91" s="83"/>
      <c r="V91" s="83"/>
      <c r="W91" s="83"/>
      <c r="X91" s="89"/>
      <c r="Y91" s="89"/>
      <c r="Z91" s="89"/>
      <c r="AA91" s="89"/>
      <c r="AB91" s="89"/>
      <c r="AC91" s="89"/>
      <c r="AD91" s="89"/>
      <c r="AE91" s="89"/>
      <c r="AF91" s="94"/>
      <c r="AG91" s="94"/>
      <c r="AH91" s="94"/>
      <c r="AI91" s="94"/>
      <c r="AJ91" s="94"/>
      <c r="AK91" s="247"/>
      <c r="AL91" s="247"/>
      <c r="AM91" s="247"/>
      <c r="AN91" s="247"/>
      <c r="AO91" s="250"/>
      <c r="AP91" s="250"/>
      <c r="AQ91" s="250"/>
      <c r="AR91" s="250"/>
      <c r="AS91" s="111"/>
      <c r="AT91" s="109"/>
      <c r="AU91" s="109"/>
      <c r="AV91" s="109"/>
    </row>
    <row r="92" spans="1:48" x14ac:dyDescent="0.25">
      <c r="A92" s="56"/>
      <c r="B92" s="58"/>
      <c r="C92" s="58"/>
      <c r="D92" s="58"/>
      <c r="E92" s="58"/>
      <c r="F92" s="60"/>
      <c r="G92" s="65"/>
      <c r="H92" s="65"/>
      <c r="I92" s="65"/>
      <c r="J92" s="65"/>
      <c r="K92" s="407"/>
      <c r="L92" s="73"/>
      <c r="M92" s="73"/>
      <c r="N92" s="73"/>
      <c r="O92" s="73"/>
      <c r="P92" s="73"/>
      <c r="Q92" s="73"/>
      <c r="R92" s="73"/>
      <c r="S92" s="73"/>
      <c r="T92" s="73"/>
      <c r="U92" s="83"/>
      <c r="V92" s="83"/>
      <c r="W92" s="83"/>
      <c r="X92" s="89"/>
      <c r="Y92" s="89"/>
      <c r="Z92" s="89"/>
      <c r="AA92" s="89"/>
      <c r="AB92" s="89"/>
      <c r="AC92" s="89"/>
      <c r="AD92" s="89"/>
      <c r="AE92" s="89"/>
      <c r="AF92" s="94"/>
      <c r="AG92" s="94"/>
      <c r="AH92" s="94"/>
      <c r="AI92" s="94"/>
      <c r="AJ92" s="94"/>
      <c r="AK92" s="247"/>
      <c r="AL92" s="247"/>
      <c r="AM92" s="247"/>
      <c r="AN92" s="247"/>
      <c r="AO92" s="250"/>
      <c r="AP92" s="250"/>
      <c r="AQ92" s="250"/>
      <c r="AR92" s="250"/>
      <c r="AS92" s="111"/>
      <c r="AT92" s="109"/>
      <c r="AU92" s="109"/>
      <c r="AV92" s="109"/>
    </row>
    <row r="93" spans="1:48" x14ac:dyDescent="0.25">
      <c r="A93" s="56"/>
      <c r="B93" s="58"/>
      <c r="C93" s="58"/>
      <c r="D93" s="58"/>
      <c r="E93" s="58"/>
      <c r="F93" s="60"/>
      <c r="G93" s="65"/>
      <c r="H93" s="65"/>
      <c r="I93" s="65"/>
      <c r="J93" s="65"/>
      <c r="K93" s="407"/>
      <c r="L93" s="73"/>
      <c r="M93" s="73"/>
      <c r="N93" s="73"/>
      <c r="O93" s="73"/>
      <c r="P93" s="73"/>
      <c r="Q93" s="73"/>
      <c r="R93" s="73"/>
      <c r="S93" s="73"/>
      <c r="T93" s="73"/>
      <c r="U93" s="83"/>
      <c r="V93" s="83"/>
      <c r="W93" s="83"/>
      <c r="X93" s="89"/>
      <c r="Y93" s="89"/>
      <c r="Z93" s="89"/>
      <c r="AA93" s="89"/>
      <c r="AB93" s="89"/>
      <c r="AC93" s="89"/>
      <c r="AD93" s="89"/>
      <c r="AE93" s="89"/>
      <c r="AF93" s="94"/>
      <c r="AG93" s="94"/>
      <c r="AH93" s="94"/>
      <c r="AI93" s="94"/>
      <c r="AJ93" s="94"/>
      <c r="AK93" s="247"/>
      <c r="AL93" s="247"/>
      <c r="AM93" s="247"/>
      <c r="AN93" s="247"/>
      <c r="AO93" s="250"/>
      <c r="AP93" s="250"/>
      <c r="AQ93" s="250"/>
      <c r="AR93" s="250"/>
      <c r="AS93" s="111"/>
      <c r="AT93" s="109"/>
      <c r="AU93" s="109"/>
      <c r="AV93" s="109"/>
    </row>
    <row r="94" spans="1:48" x14ac:dyDescent="0.25">
      <c r="A94" s="56"/>
      <c r="B94" s="58"/>
      <c r="C94" s="58"/>
      <c r="D94" s="58"/>
      <c r="E94" s="58"/>
      <c r="F94" s="60"/>
      <c r="G94" s="65"/>
      <c r="H94" s="65"/>
      <c r="I94" s="65"/>
      <c r="J94" s="65"/>
      <c r="K94" s="407"/>
      <c r="L94" s="73"/>
      <c r="M94" s="73"/>
      <c r="N94" s="73"/>
      <c r="O94" s="73"/>
      <c r="P94" s="73"/>
      <c r="Q94" s="73"/>
      <c r="R94" s="73"/>
      <c r="S94" s="73"/>
      <c r="T94" s="73"/>
      <c r="U94" s="83"/>
      <c r="V94" s="83"/>
      <c r="W94" s="83"/>
      <c r="X94" s="89"/>
      <c r="Y94" s="89"/>
      <c r="Z94" s="89"/>
      <c r="AA94" s="89"/>
      <c r="AB94" s="89"/>
      <c r="AC94" s="89"/>
      <c r="AD94" s="89"/>
      <c r="AE94" s="89"/>
      <c r="AF94" s="94"/>
      <c r="AG94" s="94"/>
      <c r="AH94" s="94"/>
      <c r="AI94" s="94"/>
      <c r="AJ94" s="94"/>
      <c r="AK94" s="247"/>
      <c r="AL94" s="247"/>
      <c r="AM94" s="247"/>
      <c r="AN94" s="247"/>
      <c r="AO94" s="250"/>
      <c r="AP94" s="250"/>
      <c r="AQ94" s="250"/>
      <c r="AR94" s="250"/>
      <c r="AS94" s="111"/>
      <c r="AT94" s="109"/>
      <c r="AU94" s="109"/>
      <c r="AV94" s="109"/>
    </row>
    <row r="95" spans="1:48" x14ac:dyDescent="0.25">
      <c r="A95" s="56"/>
      <c r="B95" s="58"/>
      <c r="C95" s="58"/>
      <c r="D95" s="58"/>
      <c r="E95" s="58"/>
      <c r="F95" s="60"/>
      <c r="G95" s="65"/>
      <c r="H95" s="65"/>
      <c r="I95" s="65"/>
      <c r="J95" s="65"/>
      <c r="K95" s="407"/>
      <c r="L95" s="73"/>
      <c r="M95" s="73"/>
      <c r="N95" s="73"/>
      <c r="O95" s="73"/>
      <c r="P95" s="73"/>
      <c r="Q95" s="73"/>
      <c r="R95" s="73"/>
      <c r="S95" s="73"/>
      <c r="T95" s="73"/>
      <c r="U95" s="83"/>
      <c r="V95" s="83"/>
      <c r="W95" s="83"/>
      <c r="X95" s="89"/>
      <c r="Y95" s="89"/>
      <c r="Z95" s="89"/>
      <c r="AA95" s="89"/>
      <c r="AB95" s="89"/>
      <c r="AC95" s="89"/>
      <c r="AD95" s="89"/>
      <c r="AE95" s="89"/>
      <c r="AF95" s="94"/>
      <c r="AG95" s="94"/>
      <c r="AH95" s="94"/>
      <c r="AI95" s="94"/>
      <c r="AJ95" s="94"/>
      <c r="AK95" s="247"/>
      <c r="AL95" s="247"/>
      <c r="AM95" s="247"/>
      <c r="AN95" s="247"/>
      <c r="AO95" s="250"/>
      <c r="AP95" s="250"/>
      <c r="AQ95" s="250"/>
      <c r="AR95" s="250"/>
      <c r="AS95" s="111"/>
      <c r="AT95" s="109"/>
      <c r="AU95" s="109"/>
      <c r="AV95" s="109"/>
    </row>
    <row r="96" spans="1:48" x14ac:dyDescent="0.25">
      <c r="A96" s="56"/>
      <c r="B96" s="58"/>
      <c r="C96" s="58"/>
      <c r="D96" s="58"/>
      <c r="E96" s="58"/>
      <c r="F96" s="60"/>
      <c r="G96" s="65"/>
      <c r="H96" s="65"/>
      <c r="I96" s="65"/>
      <c r="J96" s="65"/>
      <c r="K96" s="407"/>
      <c r="L96" s="73"/>
      <c r="M96" s="73"/>
      <c r="N96" s="73"/>
      <c r="O96" s="73"/>
      <c r="P96" s="73"/>
      <c r="Q96" s="73"/>
      <c r="R96" s="73"/>
      <c r="S96" s="73"/>
      <c r="T96" s="73"/>
      <c r="U96" s="83"/>
      <c r="V96" s="83"/>
      <c r="W96" s="83"/>
      <c r="X96" s="89"/>
      <c r="Y96" s="89"/>
      <c r="Z96" s="89"/>
      <c r="AA96" s="89"/>
      <c r="AB96" s="89"/>
      <c r="AC96" s="89"/>
      <c r="AD96" s="89"/>
      <c r="AE96" s="89"/>
      <c r="AF96" s="94"/>
      <c r="AG96" s="94"/>
      <c r="AH96" s="94"/>
      <c r="AI96" s="94"/>
      <c r="AJ96" s="94"/>
      <c r="AK96" s="247"/>
      <c r="AL96" s="247"/>
      <c r="AM96" s="247"/>
      <c r="AN96" s="247"/>
      <c r="AO96" s="250"/>
      <c r="AP96" s="250"/>
      <c r="AQ96" s="250"/>
      <c r="AR96" s="250"/>
      <c r="AS96" s="111"/>
      <c r="AT96" s="109"/>
      <c r="AU96" s="109"/>
      <c r="AV96" s="109"/>
    </row>
    <row r="97" spans="1:48" x14ac:dyDescent="0.25">
      <c r="A97" s="56"/>
      <c r="B97" s="58"/>
      <c r="C97" s="58"/>
      <c r="D97" s="58"/>
      <c r="E97" s="58"/>
      <c r="F97" s="60"/>
      <c r="G97" s="65"/>
      <c r="H97" s="65"/>
      <c r="I97" s="65"/>
      <c r="J97" s="65"/>
      <c r="K97" s="407"/>
      <c r="L97" s="73"/>
      <c r="M97" s="73"/>
      <c r="N97" s="73"/>
      <c r="O97" s="73"/>
      <c r="P97" s="73"/>
      <c r="Q97" s="73"/>
      <c r="R97" s="73"/>
      <c r="S97" s="73"/>
      <c r="T97" s="73"/>
      <c r="U97" s="83"/>
      <c r="V97" s="83"/>
      <c r="W97" s="83"/>
      <c r="X97" s="89"/>
      <c r="Y97" s="89"/>
      <c r="Z97" s="89"/>
      <c r="AA97" s="89"/>
      <c r="AB97" s="89"/>
      <c r="AC97" s="89"/>
      <c r="AD97" s="89"/>
      <c r="AE97" s="89"/>
      <c r="AF97" s="94"/>
      <c r="AG97" s="94"/>
      <c r="AH97" s="94"/>
      <c r="AI97" s="94"/>
      <c r="AJ97" s="94"/>
      <c r="AK97" s="247"/>
      <c r="AL97" s="247"/>
      <c r="AM97" s="247"/>
      <c r="AN97" s="247"/>
      <c r="AO97" s="250"/>
      <c r="AP97" s="250"/>
      <c r="AQ97" s="250"/>
      <c r="AR97" s="250"/>
      <c r="AS97" s="111"/>
      <c r="AT97" s="109"/>
      <c r="AU97" s="109"/>
      <c r="AV97" s="109"/>
    </row>
    <row r="98" spans="1:48" x14ac:dyDescent="0.25">
      <c r="A98" s="56"/>
      <c r="B98" s="58"/>
      <c r="C98" s="58"/>
      <c r="D98" s="58"/>
      <c r="E98" s="58"/>
      <c r="F98" s="60"/>
      <c r="G98" s="65"/>
      <c r="H98" s="65"/>
      <c r="I98" s="65"/>
      <c r="J98" s="65"/>
      <c r="K98" s="407"/>
      <c r="L98" s="73"/>
      <c r="M98" s="73"/>
      <c r="N98" s="73"/>
      <c r="O98" s="73"/>
      <c r="P98" s="73"/>
      <c r="Q98" s="73"/>
      <c r="R98" s="73"/>
      <c r="S98" s="73"/>
      <c r="T98" s="73"/>
      <c r="U98" s="83"/>
      <c r="V98" s="83"/>
      <c r="W98" s="83"/>
      <c r="X98" s="89"/>
      <c r="Y98" s="89"/>
      <c r="Z98" s="89"/>
      <c r="AA98" s="89"/>
      <c r="AB98" s="89"/>
      <c r="AC98" s="89"/>
      <c r="AD98" s="89"/>
      <c r="AE98" s="89"/>
      <c r="AF98" s="94"/>
      <c r="AG98" s="94"/>
      <c r="AH98" s="94"/>
      <c r="AI98" s="94"/>
      <c r="AJ98" s="94"/>
      <c r="AK98" s="247"/>
      <c r="AL98" s="247"/>
      <c r="AM98" s="247"/>
      <c r="AN98" s="247"/>
      <c r="AO98" s="250"/>
      <c r="AP98" s="250"/>
      <c r="AQ98" s="250"/>
      <c r="AR98" s="250"/>
      <c r="AS98" s="111"/>
      <c r="AT98" s="109"/>
      <c r="AU98" s="109"/>
      <c r="AV98" s="109"/>
    </row>
    <row r="99" spans="1:48" x14ac:dyDescent="0.25">
      <c r="A99" s="56"/>
      <c r="B99" s="58"/>
      <c r="C99" s="58"/>
      <c r="D99" s="58"/>
      <c r="E99" s="58"/>
      <c r="F99" s="60"/>
      <c r="G99" s="65"/>
      <c r="H99" s="65"/>
      <c r="I99" s="65"/>
      <c r="J99" s="65"/>
      <c r="K99" s="407"/>
      <c r="L99" s="73"/>
      <c r="M99" s="73"/>
      <c r="N99" s="73"/>
      <c r="O99" s="73"/>
      <c r="P99" s="73"/>
      <c r="Q99" s="73"/>
      <c r="R99" s="73"/>
      <c r="S99" s="73"/>
      <c r="T99" s="73"/>
      <c r="U99" s="83"/>
      <c r="V99" s="83"/>
      <c r="W99" s="83"/>
      <c r="X99" s="89"/>
      <c r="Y99" s="89"/>
      <c r="Z99" s="89"/>
      <c r="AA99" s="89"/>
      <c r="AB99" s="89"/>
      <c r="AC99" s="89"/>
      <c r="AD99" s="89"/>
      <c r="AE99" s="89"/>
      <c r="AF99" s="94"/>
      <c r="AG99" s="94"/>
      <c r="AH99" s="94"/>
      <c r="AI99" s="94"/>
      <c r="AJ99" s="94"/>
      <c r="AK99" s="247"/>
      <c r="AL99" s="247"/>
      <c r="AM99" s="247"/>
      <c r="AN99" s="247"/>
      <c r="AO99" s="250"/>
      <c r="AP99" s="250"/>
      <c r="AQ99" s="250"/>
      <c r="AR99" s="250"/>
      <c r="AS99" s="111"/>
      <c r="AT99" s="109"/>
      <c r="AU99" s="109"/>
      <c r="AV99" s="109"/>
    </row>
    <row r="100" spans="1:48" x14ac:dyDescent="0.25">
      <c r="C100" s="22"/>
      <c r="G100" s="66"/>
      <c r="H100" s="66"/>
      <c r="I100" s="66"/>
      <c r="J100" s="66"/>
    </row>
    <row r="101" spans="1:48" x14ac:dyDescent="0.25">
      <c r="C101" s="22"/>
      <c r="G101" s="66"/>
      <c r="H101" s="66"/>
      <c r="I101" s="66"/>
      <c r="J101" s="66"/>
    </row>
    <row r="102" spans="1:48" x14ac:dyDescent="0.25">
      <c r="C102" s="22"/>
      <c r="G102" s="66"/>
      <c r="H102" s="66"/>
      <c r="I102" s="66"/>
      <c r="J102" s="66"/>
    </row>
    <row r="103" spans="1:48" x14ac:dyDescent="0.25">
      <c r="C103" s="22"/>
      <c r="G103" s="66"/>
      <c r="H103" s="66"/>
      <c r="I103" s="66"/>
      <c r="J103" s="66"/>
    </row>
    <row r="104" spans="1:48" x14ac:dyDescent="0.25">
      <c r="C104" s="22"/>
      <c r="G104" s="66"/>
      <c r="H104" s="66"/>
      <c r="I104" s="66"/>
      <c r="J104" s="66"/>
    </row>
    <row r="105" spans="1:48" x14ac:dyDescent="0.25">
      <c r="C105" s="22"/>
      <c r="G105" s="66"/>
      <c r="H105" s="66"/>
      <c r="I105" s="66"/>
      <c r="J105" s="66"/>
    </row>
    <row r="106" spans="1:48" x14ac:dyDescent="0.25">
      <c r="C106" s="22"/>
      <c r="G106" s="66"/>
      <c r="H106" s="66"/>
      <c r="I106" s="66"/>
      <c r="J106" s="66"/>
    </row>
    <row r="107" spans="1:48" x14ac:dyDescent="0.25">
      <c r="C107" s="22"/>
      <c r="G107" s="66"/>
      <c r="H107" s="66"/>
      <c r="I107" s="66"/>
      <c r="J107" s="66"/>
    </row>
    <row r="108" spans="1:48" x14ac:dyDescent="0.25">
      <c r="C108" s="22"/>
      <c r="G108" s="66"/>
      <c r="H108" s="66"/>
      <c r="I108" s="66"/>
      <c r="J108" s="66"/>
    </row>
    <row r="109" spans="1:48" x14ac:dyDescent="0.25">
      <c r="C109" s="22"/>
      <c r="G109" s="66"/>
      <c r="H109" s="66"/>
      <c r="I109" s="66"/>
      <c r="J109" s="66"/>
    </row>
    <row r="110" spans="1:48" x14ac:dyDescent="0.25">
      <c r="C110" s="22"/>
      <c r="G110" s="66"/>
      <c r="H110" s="66"/>
      <c r="I110" s="66"/>
      <c r="J110" s="66"/>
    </row>
    <row r="111" spans="1:48" x14ac:dyDescent="0.25">
      <c r="C111" s="22"/>
      <c r="G111" s="66"/>
      <c r="H111" s="66"/>
      <c r="I111" s="66"/>
      <c r="J111" s="66"/>
    </row>
    <row r="112" spans="1:48" x14ac:dyDescent="0.25">
      <c r="C112" s="22"/>
      <c r="G112" s="66"/>
      <c r="H112" s="66"/>
      <c r="I112" s="66"/>
      <c r="J112" s="66"/>
    </row>
    <row r="113" spans="3:10" x14ac:dyDescent="0.25">
      <c r="C113" s="22"/>
      <c r="G113" s="66"/>
      <c r="H113" s="66"/>
      <c r="I113" s="66"/>
      <c r="J113" s="66"/>
    </row>
    <row r="114" spans="3:10" x14ac:dyDescent="0.25">
      <c r="C114" s="22"/>
      <c r="G114" s="66"/>
      <c r="H114" s="66"/>
      <c r="I114" s="66"/>
      <c r="J114" s="66"/>
    </row>
    <row r="115" spans="3:10" x14ac:dyDescent="0.25">
      <c r="C115" s="22"/>
      <c r="G115" s="66"/>
      <c r="H115" s="66"/>
      <c r="I115" s="66"/>
      <c r="J115" s="66"/>
    </row>
    <row r="116" spans="3:10" x14ac:dyDescent="0.25">
      <c r="C116" s="22"/>
      <c r="G116" s="66"/>
      <c r="H116" s="66"/>
      <c r="I116" s="66"/>
      <c r="J116" s="66"/>
    </row>
    <row r="117" spans="3:10" x14ac:dyDescent="0.25">
      <c r="C117" s="22"/>
      <c r="G117" s="66"/>
      <c r="H117" s="66"/>
      <c r="I117" s="66"/>
      <c r="J117" s="66"/>
    </row>
    <row r="118" spans="3:10" x14ac:dyDescent="0.25">
      <c r="C118" s="22"/>
      <c r="G118" s="66"/>
      <c r="H118" s="66"/>
      <c r="I118" s="66"/>
      <c r="J118" s="66"/>
    </row>
    <row r="119" spans="3:10" x14ac:dyDescent="0.25">
      <c r="C119" s="22"/>
      <c r="G119" s="66"/>
      <c r="H119" s="66"/>
      <c r="I119" s="66"/>
      <c r="J119" s="66"/>
    </row>
    <row r="120" spans="3:10" x14ac:dyDescent="0.25">
      <c r="C120" s="22"/>
      <c r="G120" s="66"/>
      <c r="H120" s="66"/>
      <c r="I120" s="66"/>
      <c r="J120" s="66"/>
    </row>
    <row r="121" spans="3:10" x14ac:dyDescent="0.25">
      <c r="C121" s="22"/>
      <c r="G121" s="66"/>
      <c r="H121" s="66"/>
      <c r="I121" s="66"/>
      <c r="J121" s="66"/>
    </row>
    <row r="122" spans="3:10" x14ac:dyDescent="0.25">
      <c r="C122" s="22"/>
      <c r="G122" s="66"/>
      <c r="H122" s="66"/>
      <c r="I122" s="66"/>
      <c r="J122" s="66"/>
    </row>
    <row r="123" spans="3:10" x14ac:dyDescent="0.25">
      <c r="C123" s="22"/>
      <c r="G123" s="66"/>
      <c r="H123" s="66"/>
      <c r="I123" s="66"/>
      <c r="J123" s="66"/>
    </row>
    <row r="124" spans="3:10" x14ac:dyDescent="0.25">
      <c r="C124" s="22"/>
      <c r="G124" s="66"/>
      <c r="H124" s="66"/>
      <c r="I124" s="66"/>
      <c r="J124" s="66"/>
    </row>
    <row r="125" spans="3:10" x14ac:dyDescent="0.25">
      <c r="C125" s="22"/>
      <c r="G125" s="66"/>
      <c r="H125" s="66"/>
      <c r="I125" s="66"/>
      <c r="J125" s="66"/>
    </row>
    <row r="126" spans="3:10" x14ac:dyDescent="0.25">
      <c r="C126" s="22"/>
      <c r="G126" s="66"/>
      <c r="H126" s="66"/>
      <c r="I126" s="66"/>
      <c r="J126" s="66"/>
    </row>
    <row r="127" spans="3:10" x14ac:dyDescent="0.25">
      <c r="C127" s="22"/>
      <c r="G127" s="66"/>
      <c r="H127" s="66"/>
      <c r="I127" s="66"/>
      <c r="J127" s="66"/>
    </row>
    <row r="128" spans="3:10" x14ac:dyDescent="0.25">
      <c r="C128" s="22"/>
      <c r="G128" s="66"/>
      <c r="H128" s="66"/>
      <c r="I128" s="66"/>
      <c r="J128" s="66"/>
    </row>
    <row r="129" spans="3:10" x14ac:dyDescent="0.25">
      <c r="C129" s="22"/>
      <c r="G129" s="66"/>
      <c r="H129" s="66"/>
      <c r="I129" s="66"/>
      <c r="J129" s="66"/>
    </row>
    <row r="130" spans="3:10" x14ac:dyDescent="0.25">
      <c r="C130" s="22"/>
      <c r="G130" s="66"/>
      <c r="H130" s="66"/>
      <c r="I130" s="66"/>
      <c r="J130" s="66"/>
    </row>
    <row r="131" spans="3:10" x14ac:dyDescent="0.25">
      <c r="C131" s="22"/>
      <c r="G131" s="66"/>
      <c r="H131" s="66"/>
      <c r="I131" s="66"/>
      <c r="J131" s="66"/>
    </row>
    <row r="132" spans="3:10" x14ac:dyDescent="0.25">
      <c r="C132" s="22"/>
      <c r="G132" s="66"/>
      <c r="H132" s="66"/>
      <c r="I132" s="66"/>
      <c r="J132" s="66"/>
    </row>
    <row r="133" spans="3:10" x14ac:dyDescent="0.25">
      <c r="C133" s="22"/>
      <c r="G133" s="66"/>
      <c r="H133" s="66"/>
      <c r="I133" s="66"/>
      <c r="J133" s="66"/>
    </row>
    <row r="134" spans="3:10" x14ac:dyDescent="0.25">
      <c r="C134" s="22"/>
      <c r="G134" s="66"/>
      <c r="H134" s="66"/>
      <c r="I134" s="66"/>
      <c r="J134" s="66"/>
    </row>
    <row r="135" spans="3:10" x14ac:dyDescent="0.25">
      <c r="C135" s="22"/>
      <c r="G135" s="66"/>
      <c r="H135" s="66"/>
      <c r="I135" s="66"/>
      <c r="J135" s="66"/>
    </row>
    <row r="136" spans="3:10" x14ac:dyDescent="0.25">
      <c r="C136" s="22"/>
      <c r="G136" s="66"/>
      <c r="H136" s="66"/>
      <c r="I136" s="66"/>
      <c r="J136" s="66"/>
    </row>
    <row r="137" spans="3:10" x14ac:dyDescent="0.25">
      <c r="C137" s="22"/>
      <c r="G137" s="66"/>
      <c r="H137" s="66"/>
      <c r="I137" s="66"/>
      <c r="J137" s="66"/>
    </row>
    <row r="138" spans="3:10" x14ac:dyDescent="0.25">
      <c r="C138" s="22"/>
      <c r="G138" s="66"/>
      <c r="H138" s="66"/>
      <c r="I138" s="66"/>
      <c r="J138" s="66"/>
    </row>
    <row r="139" spans="3:10" x14ac:dyDescent="0.25">
      <c r="C139" s="22"/>
      <c r="G139" s="66"/>
      <c r="H139" s="66"/>
      <c r="I139" s="66"/>
      <c r="J139" s="66"/>
    </row>
    <row r="140" spans="3:10" x14ac:dyDescent="0.25">
      <c r="C140" s="22"/>
      <c r="G140" s="66"/>
      <c r="H140" s="66"/>
      <c r="I140" s="66"/>
      <c r="J140" s="66"/>
    </row>
    <row r="141" spans="3:10" x14ac:dyDescent="0.25">
      <c r="C141" s="22"/>
      <c r="G141" s="66"/>
      <c r="H141" s="66"/>
      <c r="I141" s="66"/>
      <c r="J141" s="66"/>
    </row>
    <row r="142" spans="3:10" x14ac:dyDescent="0.25">
      <c r="C142" s="22"/>
      <c r="G142" s="66"/>
      <c r="H142" s="66"/>
      <c r="I142" s="66"/>
      <c r="J142" s="66"/>
    </row>
    <row r="143" spans="3:10" x14ac:dyDescent="0.25">
      <c r="C143" s="22"/>
      <c r="G143" s="66"/>
      <c r="H143" s="66"/>
      <c r="I143" s="66"/>
      <c r="J143" s="66"/>
    </row>
    <row r="144" spans="3:10" x14ac:dyDescent="0.25">
      <c r="C144" s="22"/>
      <c r="G144" s="66"/>
      <c r="H144" s="66"/>
      <c r="I144" s="66"/>
      <c r="J144" s="66"/>
    </row>
    <row r="145" spans="3:10" x14ac:dyDescent="0.25">
      <c r="C145" s="22"/>
      <c r="G145" s="66"/>
      <c r="H145" s="66"/>
      <c r="I145" s="66"/>
      <c r="J145" s="66"/>
    </row>
    <row r="146" spans="3:10" x14ac:dyDescent="0.25">
      <c r="C146" s="22"/>
      <c r="G146" s="66"/>
      <c r="H146" s="66"/>
      <c r="I146" s="66"/>
      <c r="J146" s="66"/>
    </row>
    <row r="147" spans="3:10" x14ac:dyDescent="0.25">
      <c r="C147" s="22"/>
      <c r="G147" s="66"/>
      <c r="H147" s="66"/>
      <c r="I147" s="66"/>
      <c r="J147" s="66"/>
    </row>
    <row r="148" spans="3:10" x14ac:dyDescent="0.25">
      <c r="C148" s="22"/>
      <c r="G148" s="66"/>
      <c r="H148" s="66"/>
      <c r="I148" s="66"/>
      <c r="J148" s="66"/>
    </row>
    <row r="149" spans="3:10" ht="15.75" thickBot="1" x14ac:dyDescent="0.3">
      <c r="C149" s="23"/>
      <c r="G149" s="66"/>
      <c r="H149" s="66"/>
      <c r="I149" s="66"/>
      <c r="J149" s="66"/>
    </row>
    <row r="150" spans="3:10" x14ac:dyDescent="0.25">
      <c r="G150" s="66"/>
      <c r="H150" s="66"/>
      <c r="I150" s="66"/>
      <c r="J150" s="66"/>
    </row>
    <row r="151" spans="3:10" x14ac:dyDescent="0.25">
      <c r="G151" s="66"/>
      <c r="H151" s="66"/>
      <c r="I151" s="66"/>
      <c r="J151" s="66"/>
    </row>
    <row r="152" spans="3:10" x14ac:dyDescent="0.25">
      <c r="G152" s="66"/>
      <c r="H152" s="66"/>
      <c r="I152" s="66"/>
      <c r="J152" s="66"/>
    </row>
    <row r="153" spans="3:10" x14ac:dyDescent="0.25">
      <c r="G153" s="66"/>
      <c r="H153" s="66"/>
      <c r="I153" s="66"/>
      <c r="J153" s="66"/>
    </row>
    <row r="154" spans="3:10" x14ac:dyDescent="0.25">
      <c r="G154" s="66"/>
      <c r="H154" s="66"/>
      <c r="I154" s="66"/>
      <c r="J154" s="66"/>
    </row>
    <row r="155" spans="3:10" x14ac:dyDescent="0.25">
      <c r="G155" s="66"/>
      <c r="H155" s="66"/>
      <c r="I155" s="66"/>
      <c r="J155" s="66"/>
    </row>
    <row r="156" spans="3:10" x14ac:dyDescent="0.25">
      <c r="G156" s="66"/>
      <c r="H156" s="66"/>
      <c r="I156" s="66"/>
      <c r="J156" s="66"/>
    </row>
    <row r="157" spans="3:10" x14ac:dyDescent="0.25">
      <c r="G157" s="66"/>
      <c r="H157" s="66"/>
      <c r="I157" s="66"/>
      <c r="J157" s="66"/>
    </row>
    <row r="158" spans="3:10" x14ac:dyDescent="0.25">
      <c r="G158" s="66"/>
      <c r="H158" s="66"/>
      <c r="I158" s="66"/>
      <c r="J158" s="66"/>
    </row>
    <row r="159" spans="3:10" x14ac:dyDescent="0.25">
      <c r="G159" s="66"/>
      <c r="H159" s="66"/>
      <c r="I159" s="66"/>
      <c r="J159" s="66"/>
    </row>
    <row r="160" spans="3:10" x14ac:dyDescent="0.25">
      <c r="G160" s="66"/>
      <c r="H160" s="66"/>
      <c r="I160" s="66"/>
      <c r="J160" s="66"/>
    </row>
    <row r="161" spans="7:10" x14ac:dyDescent="0.25">
      <c r="G161" s="66"/>
      <c r="H161" s="66"/>
      <c r="I161" s="66"/>
      <c r="J161" s="66"/>
    </row>
    <row r="162" spans="7:10" x14ac:dyDescent="0.25">
      <c r="G162" s="66"/>
      <c r="H162" s="66"/>
      <c r="I162" s="66"/>
      <c r="J162" s="66"/>
    </row>
    <row r="163" spans="7:10" x14ac:dyDescent="0.25">
      <c r="G163" s="66"/>
      <c r="H163" s="66"/>
      <c r="I163" s="66"/>
      <c r="J163" s="66"/>
    </row>
    <row r="164" spans="7:10" x14ac:dyDescent="0.25">
      <c r="G164" s="66"/>
      <c r="H164" s="66"/>
      <c r="I164" s="66"/>
      <c r="J164" s="66"/>
    </row>
    <row r="165" spans="7:10" x14ac:dyDescent="0.25">
      <c r="G165" s="66"/>
      <c r="H165" s="66"/>
      <c r="I165" s="66"/>
      <c r="J165" s="66"/>
    </row>
    <row r="166" spans="7:10" x14ac:dyDescent="0.25">
      <c r="G166" s="66"/>
      <c r="H166" s="66"/>
      <c r="I166" s="66"/>
      <c r="J166" s="66"/>
    </row>
    <row r="167" spans="7:10" x14ac:dyDescent="0.25">
      <c r="G167" s="66"/>
      <c r="H167" s="66"/>
      <c r="I167" s="66"/>
      <c r="J167" s="66"/>
    </row>
    <row r="168" spans="7:10" x14ac:dyDescent="0.25">
      <c r="G168" s="66"/>
      <c r="H168" s="66"/>
      <c r="I168" s="66"/>
      <c r="J168" s="66"/>
    </row>
    <row r="169" spans="7:10" x14ac:dyDescent="0.25">
      <c r="G169" s="66"/>
      <c r="H169" s="66"/>
      <c r="I169" s="66"/>
      <c r="J169" s="66"/>
    </row>
    <row r="170" spans="7:10" x14ac:dyDescent="0.25">
      <c r="G170" s="66"/>
      <c r="H170" s="66"/>
      <c r="I170" s="66"/>
      <c r="J170" s="66"/>
    </row>
    <row r="171" spans="7:10" x14ac:dyDescent="0.25">
      <c r="G171" s="66"/>
      <c r="H171" s="66"/>
      <c r="I171" s="66"/>
      <c r="J171" s="66"/>
    </row>
    <row r="172" spans="7:10" x14ac:dyDescent="0.25">
      <c r="G172" s="66"/>
      <c r="H172" s="66"/>
      <c r="I172" s="66"/>
      <c r="J172" s="66"/>
    </row>
    <row r="173" spans="7:10" x14ac:dyDescent="0.25">
      <c r="G173" s="66"/>
      <c r="H173" s="66"/>
      <c r="I173" s="66"/>
      <c r="J173" s="66"/>
    </row>
    <row r="174" spans="7:10" x14ac:dyDescent="0.25">
      <c r="G174" s="66"/>
      <c r="H174" s="66"/>
      <c r="I174" s="66"/>
      <c r="J174" s="66"/>
    </row>
    <row r="175" spans="7:10" x14ac:dyDescent="0.25">
      <c r="G175" s="66"/>
      <c r="H175" s="66"/>
      <c r="I175" s="66"/>
      <c r="J175" s="66"/>
    </row>
    <row r="176" spans="7:10" x14ac:dyDescent="0.25">
      <c r="G176" s="66"/>
      <c r="H176" s="66"/>
      <c r="I176" s="66"/>
      <c r="J176" s="66"/>
    </row>
    <row r="177" spans="7:10" x14ac:dyDescent="0.25">
      <c r="G177" s="66"/>
      <c r="H177" s="66"/>
      <c r="I177" s="66"/>
      <c r="J177" s="66"/>
    </row>
    <row r="178" spans="7:10" x14ac:dyDescent="0.25">
      <c r="G178" s="66"/>
      <c r="H178" s="66"/>
      <c r="I178" s="66"/>
      <c r="J178" s="66"/>
    </row>
    <row r="179" spans="7:10" x14ac:dyDescent="0.25">
      <c r="G179" s="66"/>
      <c r="H179" s="66"/>
      <c r="I179" s="66"/>
      <c r="J179" s="66"/>
    </row>
    <row r="180" spans="7:10" x14ac:dyDescent="0.25">
      <c r="G180" s="66"/>
      <c r="H180" s="66"/>
      <c r="I180" s="66"/>
      <c r="J180" s="66"/>
    </row>
    <row r="181" spans="7:10" x14ac:dyDescent="0.25">
      <c r="G181" s="66"/>
      <c r="H181" s="66"/>
      <c r="I181" s="66"/>
      <c r="J181" s="66"/>
    </row>
    <row r="182" spans="7:10" x14ac:dyDescent="0.25">
      <c r="G182" s="66"/>
      <c r="H182" s="66"/>
      <c r="I182" s="66"/>
      <c r="J182" s="66"/>
    </row>
    <row r="183" spans="7:10" x14ac:dyDescent="0.25">
      <c r="G183" s="66"/>
      <c r="H183" s="66"/>
      <c r="I183" s="66"/>
      <c r="J183" s="66"/>
    </row>
    <row r="184" spans="7:10" x14ac:dyDescent="0.25">
      <c r="G184" s="66"/>
      <c r="H184" s="66"/>
      <c r="I184" s="66"/>
      <c r="J184" s="66"/>
    </row>
    <row r="185" spans="7:10" x14ac:dyDescent="0.25">
      <c r="G185" s="66"/>
      <c r="H185" s="66"/>
      <c r="I185" s="66"/>
      <c r="J185" s="66"/>
    </row>
    <row r="186" spans="7:10" x14ac:dyDescent="0.25">
      <c r="G186" s="66"/>
      <c r="H186" s="66"/>
      <c r="I186" s="66"/>
      <c r="J186" s="66"/>
    </row>
    <row r="187" spans="7:10" x14ac:dyDescent="0.25">
      <c r="G187" s="66"/>
      <c r="H187" s="66"/>
      <c r="I187" s="66"/>
      <c r="J187" s="66"/>
    </row>
    <row r="188" spans="7:10" x14ac:dyDescent="0.25">
      <c r="G188" s="66"/>
      <c r="H188" s="66"/>
      <c r="I188" s="66"/>
      <c r="J188" s="66"/>
    </row>
    <row r="189" spans="7:10" x14ac:dyDescent="0.25">
      <c r="G189" s="66"/>
      <c r="H189" s="66"/>
      <c r="I189" s="66"/>
      <c r="J189" s="66"/>
    </row>
    <row r="190" spans="7:10" x14ac:dyDescent="0.25">
      <c r="G190" s="66"/>
      <c r="H190" s="66"/>
      <c r="I190" s="66"/>
      <c r="J190" s="66"/>
    </row>
    <row r="191" spans="7:10" x14ac:dyDescent="0.25">
      <c r="G191" s="66"/>
      <c r="H191" s="66"/>
      <c r="I191" s="66"/>
      <c r="J191" s="66"/>
    </row>
    <row r="192" spans="7:10" x14ac:dyDescent="0.25">
      <c r="G192" s="66"/>
      <c r="H192" s="66"/>
      <c r="I192" s="66"/>
      <c r="J192" s="66"/>
    </row>
    <row r="193" spans="7:10" x14ac:dyDescent="0.25">
      <c r="G193" s="66"/>
      <c r="H193" s="66"/>
      <c r="I193" s="66"/>
      <c r="J193" s="66"/>
    </row>
    <row r="194" spans="7:10" x14ac:dyDescent="0.25">
      <c r="G194" s="66"/>
      <c r="H194" s="66"/>
      <c r="I194" s="66"/>
      <c r="J194" s="66"/>
    </row>
    <row r="195" spans="7:10" x14ac:dyDescent="0.25">
      <c r="G195" s="66"/>
      <c r="H195" s="66"/>
      <c r="I195" s="66"/>
      <c r="J195" s="66"/>
    </row>
    <row r="196" spans="7:10" x14ac:dyDescent="0.25">
      <c r="G196" s="66"/>
      <c r="H196" s="66"/>
      <c r="I196" s="66"/>
      <c r="J196" s="66"/>
    </row>
    <row r="197" spans="7:10" x14ac:dyDescent="0.25">
      <c r="G197" s="66"/>
      <c r="H197" s="66"/>
      <c r="I197" s="66"/>
      <c r="J197" s="66"/>
    </row>
    <row r="198" spans="7:10" x14ac:dyDescent="0.25">
      <c r="G198" s="66"/>
      <c r="H198" s="66"/>
      <c r="I198" s="66"/>
      <c r="J198" s="66"/>
    </row>
    <row r="199" spans="7:10" x14ac:dyDescent="0.25">
      <c r="G199" s="66"/>
      <c r="H199" s="66"/>
      <c r="I199" s="66"/>
      <c r="J199" s="66"/>
    </row>
    <row r="200" spans="7:10" x14ac:dyDescent="0.25">
      <c r="G200" s="66"/>
      <c r="H200" s="66"/>
      <c r="I200" s="66"/>
      <c r="J200" s="66"/>
    </row>
    <row r="201" spans="7:10" x14ac:dyDescent="0.25">
      <c r="G201" s="66"/>
      <c r="H201" s="66"/>
      <c r="I201" s="66"/>
      <c r="J201" s="66"/>
    </row>
    <row r="202" spans="7:10" x14ac:dyDescent="0.25">
      <c r="G202" s="66"/>
      <c r="H202" s="66"/>
      <c r="I202" s="66"/>
      <c r="J202" s="66"/>
    </row>
    <row r="203" spans="7:10" x14ac:dyDescent="0.25">
      <c r="G203" s="66"/>
      <c r="H203" s="66"/>
      <c r="I203" s="66"/>
      <c r="J203" s="66"/>
    </row>
    <row r="204" spans="7:10" x14ac:dyDescent="0.25">
      <c r="G204" s="66"/>
      <c r="H204" s="66"/>
      <c r="I204" s="66"/>
      <c r="J204" s="66"/>
    </row>
    <row r="205" spans="7:10" x14ac:dyDescent="0.25">
      <c r="G205" s="66"/>
      <c r="H205" s="66"/>
      <c r="I205" s="66"/>
      <c r="J205" s="66"/>
    </row>
    <row r="206" spans="7:10" x14ac:dyDescent="0.25">
      <c r="G206" s="66"/>
      <c r="H206" s="66"/>
      <c r="I206" s="66"/>
      <c r="J206" s="66"/>
    </row>
    <row r="207" spans="7:10" x14ac:dyDescent="0.25">
      <c r="G207" s="66"/>
      <c r="H207" s="66"/>
      <c r="I207" s="66"/>
      <c r="J207" s="66"/>
    </row>
    <row r="208" spans="7:10" x14ac:dyDescent="0.25">
      <c r="G208" s="66"/>
      <c r="H208" s="66"/>
      <c r="I208" s="66"/>
      <c r="J208" s="66"/>
    </row>
    <row r="209" spans="7:10" x14ac:dyDescent="0.25">
      <c r="G209" s="66"/>
      <c r="H209" s="66"/>
      <c r="I209" s="66"/>
      <c r="J209" s="66"/>
    </row>
    <row r="210" spans="7:10" x14ac:dyDescent="0.25">
      <c r="G210" s="66"/>
      <c r="H210" s="66"/>
      <c r="I210" s="66"/>
      <c r="J210" s="66"/>
    </row>
    <row r="211" spans="7:10" x14ac:dyDescent="0.25">
      <c r="G211" s="66"/>
      <c r="H211" s="66"/>
      <c r="I211" s="66"/>
      <c r="J211" s="66"/>
    </row>
    <row r="212" spans="7:10" x14ac:dyDescent="0.25">
      <c r="G212" s="66"/>
      <c r="H212" s="66"/>
      <c r="I212" s="66"/>
      <c r="J212" s="66"/>
    </row>
    <row r="213" spans="7:10" x14ac:dyDescent="0.25">
      <c r="G213" s="66"/>
      <c r="H213" s="66"/>
      <c r="I213" s="66"/>
      <c r="J213" s="66"/>
    </row>
    <row r="214" spans="7:10" x14ac:dyDescent="0.25">
      <c r="G214" s="66"/>
      <c r="H214" s="66"/>
      <c r="I214" s="66"/>
      <c r="J214" s="66"/>
    </row>
    <row r="215" spans="7:10" x14ac:dyDescent="0.25">
      <c r="G215" s="66"/>
      <c r="H215" s="66"/>
      <c r="I215" s="66"/>
      <c r="J215" s="66"/>
    </row>
    <row r="216" spans="7:10" x14ac:dyDescent="0.25">
      <c r="G216" s="66"/>
      <c r="H216" s="66"/>
      <c r="I216" s="66"/>
      <c r="J216" s="66"/>
    </row>
    <row r="217" spans="7:10" x14ac:dyDescent="0.25">
      <c r="G217" s="66"/>
      <c r="H217" s="66"/>
      <c r="I217" s="66"/>
      <c r="J217" s="66"/>
    </row>
    <row r="218" spans="7:10" x14ac:dyDescent="0.25">
      <c r="G218" s="66"/>
      <c r="H218" s="66"/>
      <c r="I218" s="66"/>
      <c r="J218" s="66"/>
    </row>
    <row r="219" spans="7:10" x14ac:dyDescent="0.25">
      <c r="G219" s="66"/>
      <c r="H219" s="66"/>
      <c r="I219" s="66"/>
      <c r="J219" s="66"/>
    </row>
    <row r="220" spans="7:10" x14ac:dyDescent="0.25">
      <c r="G220" s="66"/>
      <c r="H220" s="66"/>
      <c r="I220" s="66"/>
      <c r="J220" s="66"/>
    </row>
    <row r="221" spans="7:10" x14ac:dyDescent="0.25">
      <c r="G221" s="66"/>
      <c r="H221" s="66"/>
      <c r="I221" s="66"/>
      <c r="J221" s="66"/>
    </row>
    <row r="222" spans="7:10" x14ac:dyDescent="0.25">
      <c r="G222" s="66"/>
      <c r="H222" s="66"/>
      <c r="I222" s="66"/>
      <c r="J222" s="66"/>
    </row>
    <row r="223" spans="7:10" x14ac:dyDescent="0.25">
      <c r="G223" s="66"/>
      <c r="H223" s="66"/>
      <c r="I223" s="66"/>
      <c r="J223" s="66"/>
    </row>
    <row r="224" spans="7:10" x14ac:dyDescent="0.25">
      <c r="G224" s="66"/>
      <c r="H224" s="66"/>
      <c r="I224" s="66"/>
      <c r="J224" s="66"/>
    </row>
    <row r="225" spans="7:10" x14ac:dyDescent="0.25">
      <c r="G225" s="66"/>
      <c r="H225" s="66"/>
      <c r="I225" s="66"/>
      <c r="J225" s="66"/>
    </row>
    <row r="226" spans="7:10" x14ac:dyDescent="0.25">
      <c r="G226" s="66"/>
      <c r="H226" s="66"/>
      <c r="I226" s="66"/>
      <c r="J226" s="66"/>
    </row>
    <row r="227" spans="7:10" x14ac:dyDescent="0.25">
      <c r="G227" s="66"/>
      <c r="H227" s="66"/>
      <c r="I227" s="66"/>
      <c r="J227" s="66"/>
    </row>
    <row r="228" spans="7:10" x14ac:dyDescent="0.25">
      <c r="G228" s="66"/>
      <c r="H228" s="66"/>
      <c r="I228" s="66"/>
      <c r="J228" s="66"/>
    </row>
    <row r="229" spans="7:10" x14ac:dyDescent="0.25">
      <c r="G229" s="66"/>
      <c r="H229" s="66"/>
      <c r="I229" s="66"/>
      <c r="J229" s="66"/>
    </row>
    <row r="230" spans="7:10" x14ac:dyDescent="0.25">
      <c r="G230" s="66"/>
      <c r="H230" s="66"/>
      <c r="I230" s="66"/>
      <c r="J230" s="66"/>
    </row>
    <row r="231" spans="7:10" x14ac:dyDescent="0.25">
      <c r="G231" s="66"/>
      <c r="H231" s="66"/>
      <c r="I231" s="66"/>
      <c r="J231" s="66"/>
    </row>
    <row r="232" spans="7:10" x14ac:dyDescent="0.25">
      <c r="G232" s="66"/>
      <c r="H232" s="66"/>
      <c r="I232" s="66"/>
      <c r="J232" s="66"/>
    </row>
    <row r="233" spans="7:10" x14ac:dyDescent="0.25">
      <c r="G233" s="66"/>
      <c r="H233" s="66"/>
      <c r="I233" s="66"/>
      <c r="J233" s="66"/>
    </row>
    <row r="234" spans="7:10" x14ac:dyDescent="0.25">
      <c r="G234" s="66"/>
      <c r="H234" s="66"/>
      <c r="I234" s="66"/>
      <c r="J234" s="66"/>
    </row>
    <row r="235" spans="7:10" x14ac:dyDescent="0.25">
      <c r="G235" s="66"/>
      <c r="H235" s="66"/>
      <c r="I235" s="66"/>
      <c r="J235" s="66"/>
    </row>
    <row r="236" spans="7:10" x14ac:dyDescent="0.25">
      <c r="G236" s="66"/>
      <c r="H236" s="66"/>
      <c r="I236" s="66"/>
      <c r="J236" s="66"/>
    </row>
    <row r="237" spans="7:10" x14ac:dyDescent="0.25">
      <c r="G237" s="66"/>
      <c r="H237" s="66"/>
      <c r="I237" s="66"/>
      <c r="J237" s="66"/>
    </row>
    <row r="238" spans="7:10" x14ac:dyDescent="0.25">
      <c r="G238" s="66"/>
      <c r="H238" s="66"/>
      <c r="I238" s="66"/>
      <c r="J238" s="66"/>
    </row>
    <row r="239" spans="7:10" x14ac:dyDescent="0.25">
      <c r="G239" s="66"/>
      <c r="H239" s="66"/>
      <c r="I239" s="66"/>
      <c r="J239" s="66"/>
    </row>
    <row r="240" spans="7:10" x14ac:dyDescent="0.25">
      <c r="G240" s="66"/>
      <c r="H240" s="66"/>
      <c r="I240" s="66"/>
      <c r="J240" s="66"/>
    </row>
    <row r="241" spans="7:10" x14ac:dyDescent="0.25">
      <c r="G241" s="66"/>
      <c r="H241" s="66"/>
      <c r="I241" s="66"/>
      <c r="J241" s="66"/>
    </row>
    <row r="242" spans="7:10" x14ac:dyDescent="0.25">
      <c r="G242" s="66"/>
      <c r="H242" s="66"/>
      <c r="I242" s="66"/>
      <c r="J242" s="66"/>
    </row>
    <row r="243" spans="7:10" x14ac:dyDescent="0.25">
      <c r="G243" s="66"/>
      <c r="H243" s="66"/>
      <c r="I243" s="66"/>
      <c r="J243" s="66"/>
    </row>
    <row r="244" spans="7:10" x14ac:dyDescent="0.25">
      <c r="G244" s="66"/>
      <c r="H244" s="66"/>
      <c r="I244" s="66"/>
      <c r="J244" s="66"/>
    </row>
    <row r="245" spans="7:10" x14ac:dyDescent="0.25">
      <c r="G245" s="66"/>
      <c r="H245" s="66"/>
      <c r="I245" s="66"/>
      <c r="J245" s="66"/>
    </row>
    <row r="246" spans="7:10" x14ac:dyDescent="0.25">
      <c r="G246" s="66"/>
      <c r="H246" s="66"/>
      <c r="I246" s="66"/>
      <c r="J246" s="66"/>
    </row>
    <row r="247" spans="7:10" x14ac:dyDescent="0.25">
      <c r="G247" s="66"/>
      <c r="H247" s="66"/>
      <c r="I247" s="66"/>
      <c r="J247" s="66"/>
    </row>
    <row r="248" spans="7:10" x14ac:dyDescent="0.25">
      <c r="G248" s="66"/>
      <c r="H248" s="66"/>
      <c r="I248" s="66"/>
      <c r="J248" s="66"/>
    </row>
    <row r="249" spans="7:10" x14ac:dyDescent="0.25">
      <c r="G249" s="66"/>
      <c r="H249" s="66"/>
      <c r="I249" s="66"/>
      <c r="J249" s="66"/>
    </row>
    <row r="250" spans="7:10" x14ac:dyDescent="0.25">
      <c r="G250" s="66"/>
      <c r="H250" s="66"/>
      <c r="I250" s="66"/>
      <c r="J250" s="66"/>
    </row>
    <row r="251" spans="7:10" x14ac:dyDescent="0.25">
      <c r="G251" s="66"/>
      <c r="H251" s="66"/>
      <c r="I251" s="66"/>
      <c r="J251" s="66"/>
    </row>
    <row r="252" spans="7:10" x14ac:dyDescent="0.25">
      <c r="G252" s="66"/>
      <c r="H252" s="66"/>
      <c r="I252" s="66"/>
      <c r="J252" s="66"/>
    </row>
    <row r="253" spans="7:10" x14ac:dyDescent="0.25">
      <c r="G253" s="66"/>
      <c r="H253" s="66"/>
      <c r="I253" s="66"/>
      <c r="J253" s="66"/>
    </row>
    <row r="254" spans="7:10" x14ac:dyDescent="0.25">
      <c r="G254" s="66"/>
      <c r="H254" s="66"/>
      <c r="I254" s="66"/>
      <c r="J254" s="66"/>
    </row>
    <row r="255" spans="7:10" x14ac:dyDescent="0.25">
      <c r="G255" s="66"/>
      <c r="H255" s="66"/>
      <c r="I255" s="66"/>
      <c r="J255" s="66"/>
    </row>
    <row r="256" spans="7:10" x14ac:dyDescent="0.25">
      <c r="G256" s="66"/>
      <c r="H256" s="66"/>
      <c r="I256" s="66"/>
      <c r="J256" s="66"/>
    </row>
    <row r="257" spans="7:10" x14ac:dyDescent="0.25">
      <c r="G257" s="66"/>
      <c r="H257" s="66"/>
      <c r="I257" s="66"/>
      <c r="J257" s="66"/>
    </row>
    <row r="258" spans="7:10" x14ac:dyDescent="0.25">
      <c r="G258" s="66"/>
      <c r="H258" s="66"/>
      <c r="I258" s="66"/>
      <c r="J258" s="66"/>
    </row>
    <row r="259" spans="7:10" x14ac:dyDescent="0.25">
      <c r="G259" s="66"/>
      <c r="H259" s="66"/>
      <c r="I259" s="66"/>
      <c r="J259" s="66"/>
    </row>
    <row r="260" spans="7:10" x14ac:dyDescent="0.25">
      <c r="G260" s="66"/>
      <c r="H260" s="66"/>
      <c r="I260" s="66"/>
      <c r="J260" s="66"/>
    </row>
    <row r="261" spans="7:10" x14ac:dyDescent="0.25">
      <c r="G261" s="66"/>
      <c r="H261" s="66"/>
      <c r="I261" s="66"/>
      <c r="J261" s="66"/>
    </row>
    <row r="262" spans="7:10" x14ac:dyDescent="0.25">
      <c r="G262" s="66"/>
      <c r="H262" s="66"/>
      <c r="I262" s="66"/>
      <c r="J262" s="66"/>
    </row>
    <row r="263" spans="7:10" x14ac:dyDescent="0.25">
      <c r="G263" s="66"/>
      <c r="H263" s="66"/>
      <c r="I263" s="66"/>
      <c r="J263" s="66"/>
    </row>
    <row r="264" spans="7:10" x14ac:dyDescent="0.25">
      <c r="G264" s="66"/>
      <c r="H264" s="66"/>
      <c r="I264" s="66"/>
      <c r="J264" s="66"/>
    </row>
    <row r="265" spans="7:10" x14ac:dyDescent="0.25">
      <c r="G265" s="66"/>
      <c r="H265" s="66"/>
      <c r="I265" s="66"/>
      <c r="J265" s="66"/>
    </row>
    <row r="266" spans="7:10" x14ac:dyDescent="0.25">
      <c r="G266" s="66"/>
      <c r="H266" s="66"/>
      <c r="I266" s="66"/>
      <c r="J266" s="66"/>
    </row>
    <row r="267" spans="7:10" x14ac:dyDescent="0.25">
      <c r="G267" s="66"/>
      <c r="H267" s="66"/>
      <c r="I267" s="66"/>
      <c r="J267" s="66"/>
    </row>
    <row r="268" spans="7:10" x14ac:dyDescent="0.25">
      <c r="G268" s="66"/>
      <c r="H268" s="66"/>
      <c r="I268" s="66"/>
      <c r="J268" s="66"/>
    </row>
    <row r="269" spans="7:10" x14ac:dyDescent="0.25">
      <c r="G269" s="66"/>
      <c r="H269" s="66"/>
      <c r="I269" s="66"/>
      <c r="J269" s="66"/>
    </row>
    <row r="270" spans="7:10" x14ac:dyDescent="0.25">
      <c r="G270" s="66"/>
      <c r="H270" s="66"/>
      <c r="I270" s="66"/>
      <c r="J270" s="66"/>
    </row>
    <row r="271" spans="7:10" x14ac:dyDescent="0.25">
      <c r="G271" s="66"/>
      <c r="H271" s="66"/>
      <c r="I271" s="66"/>
      <c r="J271" s="66"/>
    </row>
    <row r="272" spans="7:10" x14ac:dyDescent="0.25">
      <c r="G272" s="66"/>
      <c r="H272" s="66"/>
      <c r="I272" s="66"/>
      <c r="J272" s="66"/>
    </row>
    <row r="273" spans="7:10" x14ac:dyDescent="0.25">
      <c r="G273" s="66"/>
      <c r="H273" s="66"/>
      <c r="I273" s="66"/>
      <c r="J273" s="66"/>
    </row>
    <row r="274" spans="7:10" x14ac:dyDescent="0.25">
      <c r="G274" s="66"/>
      <c r="H274" s="66"/>
      <c r="I274" s="66"/>
      <c r="J274" s="66"/>
    </row>
    <row r="275" spans="7:10" x14ac:dyDescent="0.25">
      <c r="G275" s="66"/>
      <c r="H275" s="66"/>
      <c r="I275" s="66"/>
      <c r="J275" s="66"/>
    </row>
    <row r="276" spans="7:10" x14ac:dyDescent="0.25">
      <c r="G276" s="66"/>
      <c r="H276" s="66"/>
      <c r="I276" s="66"/>
      <c r="J276" s="66"/>
    </row>
    <row r="277" spans="7:10" x14ac:dyDescent="0.25">
      <c r="G277" s="66"/>
      <c r="H277" s="66"/>
      <c r="I277" s="66"/>
      <c r="J277" s="66"/>
    </row>
    <row r="278" spans="7:10" x14ac:dyDescent="0.25">
      <c r="G278" s="66"/>
      <c r="H278" s="66"/>
      <c r="I278" s="66"/>
      <c r="J278" s="66"/>
    </row>
    <row r="279" spans="7:10" x14ac:dyDescent="0.25">
      <c r="G279" s="66"/>
      <c r="H279" s="66"/>
      <c r="I279" s="66"/>
      <c r="J279" s="66"/>
    </row>
    <row r="280" spans="7:10" x14ac:dyDescent="0.25">
      <c r="G280" s="66"/>
      <c r="H280" s="66"/>
      <c r="I280" s="66"/>
      <c r="J280" s="66"/>
    </row>
    <row r="281" spans="7:10" x14ac:dyDescent="0.25">
      <c r="G281" s="66"/>
      <c r="H281" s="66"/>
      <c r="I281" s="66"/>
      <c r="J281" s="66"/>
    </row>
    <row r="282" spans="7:10" x14ac:dyDescent="0.25">
      <c r="G282" s="66"/>
      <c r="H282" s="66"/>
      <c r="I282" s="66"/>
      <c r="J282" s="66"/>
    </row>
    <row r="283" spans="7:10" x14ac:dyDescent="0.25">
      <c r="G283" s="66"/>
      <c r="H283" s="66"/>
      <c r="I283" s="66"/>
      <c r="J283" s="66"/>
    </row>
    <row r="284" spans="7:10" x14ac:dyDescent="0.25">
      <c r="G284" s="66"/>
      <c r="H284" s="66"/>
      <c r="I284" s="66"/>
      <c r="J284" s="66"/>
    </row>
    <row r="285" spans="7:10" x14ac:dyDescent="0.25">
      <c r="G285" s="66"/>
      <c r="H285" s="66"/>
      <c r="I285" s="66"/>
      <c r="J285" s="66"/>
    </row>
    <row r="286" spans="7:10" x14ac:dyDescent="0.25">
      <c r="G286" s="66"/>
      <c r="H286" s="66"/>
      <c r="I286" s="66"/>
      <c r="J286" s="66"/>
    </row>
    <row r="287" spans="7:10" x14ac:dyDescent="0.25">
      <c r="G287" s="66"/>
      <c r="H287" s="66"/>
      <c r="I287" s="66"/>
      <c r="J287" s="66"/>
    </row>
    <row r="288" spans="7:10" x14ac:dyDescent="0.25">
      <c r="G288" s="66"/>
      <c r="H288" s="66"/>
      <c r="I288" s="66"/>
      <c r="J288" s="66"/>
    </row>
    <row r="289" spans="7:10" x14ac:dyDescent="0.25">
      <c r="G289" s="66"/>
      <c r="H289" s="66"/>
      <c r="I289" s="66"/>
      <c r="J289" s="66"/>
    </row>
    <row r="290" spans="7:10" x14ac:dyDescent="0.25">
      <c r="G290" s="66"/>
      <c r="H290" s="66"/>
      <c r="I290" s="66"/>
      <c r="J290" s="66"/>
    </row>
    <row r="291" spans="7:10" x14ac:dyDescent="0.25">
      <c r="G291" s="66"/>
      <c r="H291" s="66"/>
      <c r="I291" s="66"/>
      <c r="J291" s="66"/>
    </row>
    <row r="292" spans="7:10" x14ac:dyDescent="0.25">
      <c r="G292" s="66"/>
      <c r="H292" s="66"/>
      <c r="I292" s="66"/>
      <c r="J292" s="66"/>
    </row>
    <row r="293" spans="7:10" x14ac:dyDescent="0.25">
      <c r="G293" s="66"/>
      <c r="H293" s="66"/>
      <c r="I293" s="66"/>
      <c r="J293" s="66"/>
    </row>
    <row r="294" spans="7:10" x14ac:dyDescent="0.25">
      <c r="G294" s="66"/>
      <c r="H294" s="66"/>
      <c r="I294" s="66"/>
      <c r="J294" s="66"/>
    </row>
    <row r="295" spans="7:10" x14ac:dyDescent="0.25">
      <c r="G295" s="66"/>
      <c r="H295" s="66"/>
      <c r="I295" s="66"/>
      <c r="J295" s="66"/>
    </row>
    <row r="296" spans="7:10" x14ac:dyDescent="0.25">
      <c r="G296" s="66"/>
      <c r="H296" s="66"/>
      <c r="I296" s="66"/>
      <c r="J296" s="66"/>
    </row>
    <row r="297" spans="7:10" x14ac:dyDescent="0.25">
      <c r="G297" s="66"/>
      <c r="H297" s="66"/>
      <c r="I297" s="66"/>
      <c r="J297" s="66"/>
    </row>
    <row r="298" spans="7:10" x14ac:dyDescent="0.25">
      <c r="G298" s="66"/>
      <c r="H298" s="66"/>
      <c r="I298" s="66"/>
      <c r="J298" s="66"/>
    </row>
    <row r="299" spans="7:10" x14ac:dyDescent="0.25">
      <c r="G299" s="66"/>
      <c r="H299" s="66"/>
      <c r="I299" s="66"/>
      <c r="J299" s="66"/>
    </row>
    <row r="300" spans="7:10" x14ac:dyDescent="0.25">
      <c r="G300" s="66"/>
      <c r="H300" s="66"/>
      <c r="I300" s="66"/>
      <c r="J300" s="66"/>
    </row>
    <row r="301" spans="7:10" x14ac:dyDescent="0.25">
      <c r="G301" s="66"/>
      <c r="H301" s="66"/>
      <c r="I301" s="66"/>
      <c r="J301" s="66"/>
    </row>
    <row r="302" spans="7:10" x14ac:dyDescent="0.25">
      <c r="G302" s="66"/>
      <c r="H302" s="66"/>
      <c r="I302" s="66"/>
      <c r="J302" s="66"/>
    </row>
    <row r="303" spans="7:10" x14ac:dyDescent="0.25">
      <c r="G303" s="66"/>
      <c r="H303" s="66"/>
      <c r="I303" s="66"/>
      <c r="J303" s="66"/>
    </row>
    <row r="304" spans="7:10" x14ac:dyDescent="0.25">
      <c r="G304" s="66"/>
      <c r="H304" s="66"/>
      <c r="I304" s="66"/>
      <c r="J304" s="66"/>
    </row>
    <row r="305" spans="7:10" x14ac:dyDescent="0.25">
      <c r="G305" s="66"/>
      <c r="H305" s="66"/>
      <c r="I305" s="66"/>
      <c r="J305" s="66"/>
    </row>
    <row r="306" spans="7:10" x14ac:dyDescent="0.25">
      <c r="G306" s="66"/>
      <c r="H306" s="66"/>
      <c r="I306" s="66"/>
      <c r="J306" s="66"/>
    </row>
    <row r="307" spans="7:10" x14ac:dyDescent="0.25">
      <c r="G307" s="66"/>
      <c r="H307" s="66"/>
      <c r="I307" s="66"/>
      <c r="J307" s="66"/>
    </row>
    <row r="308" spans="7:10" x14ac:dyDescent="0.25">
      <c r="G308" s="66"/>
      <c r="H308" s="66"/>
      <c r="I308" s="66"/>
      <c r="J308" s="66"/>
    </row>
    <row r="309" spans="7:10" x14ac:dyDescent="0.25">
      <c r="G309" s="66"/>
      <c r="H309" s="66"/>
      <c r="I309" s="66"/>
      <c r="J309" s="66"/>
    </row>
    <row r="310" spans="7:10" x14ac:dyDescent="0.25">
      <c r="G310" s="66"/>
      <c r="H310" s="66"/>
      <c r="I310" s="66"/>
      <c r="J310" s="66"/>
    </row>
    <row r="311" spans="7:10" x14ac:dyDescent="0.25">
      <c r="G311" s="66"/>
      <c r="H311" s="66"/>
      <c r="I311" s="66"/>
      <c r="J311" s="66"/>
    </row>
    <row r="312" spans="7:10" x14ac:dyDescent="0.25">
      <c r="G312" s="66"/>
      <c r="H312" s="66"/>
      <c r="I312" s="66"/>
      <c r="J312" s="66"/>
    </row>
    <row r="313" spans="7:10" x14ac:dyDescent="0.25">
      <c r="G313" s="66"/>
      <c r="H313" s="66"/>
      <c r="I313" s="66"/>
      <c r="J313" s="66"/>
    </row>
    <row r="314" spans="7:10" x14ac:dyDescent="0.25">
      <c r="G314" s="66"/>
      <c r="H314" s="66"/>
      <c r="I314" s="66"/>
      <c r="J314" s="66"/>
    </row>
    <row r="315" spans="7:10" x14ac:dyDescent="0.25">
      <c r="G315" s="66"/>
      <c r="H315" s="66"/>
      <c r="I315" s="66"/>
      <c r="J315" s="66"/>
    </row>
    <row r="316" spans="7:10" x14ac:dyDescent="0.25">
      <c r="G316" s="66"/>
      <c r="H316" s="66"/>
      <c r="I316" s="66"/>
      <c r="J316" s="66"/>
    </row>
    <row r="317" spans="7:10" x14ac:dyDescent="0.25">
      <c r="G317" s="66"/>
      <c r="H317" s="66"/>
      <c r="I317" s="66"/>
      <c r="J317" s="66"/>
    </row>
    <row r="318" spans="7:10" x14ac:dyDescent="0.25">
      <c r="G318" s="66"/>
      <c r="H318" s="66"/>
      <c r="I318" s="66"/>
      <c r="J318" s="66"/>
    </row>
    <row r="319" spans="7:10" x14ac:dyDescent="0.25">
      <c r="G319" s="66"/>
      <c r="H319" s="66"/>
      <c r="I319" s="66"/>
      <c r="J319" s="66"/>
    </row>
    <row r="320" spans="7:10" x14ac:dyDescent="0.25">
      <c r="G320" s="66"/>
      <c r="H320" s="66"/>
      <c r="I320" s="66"/>
      <c r="J320" s="66"/>
    </row>
    <row r="321" spans="7:10" x14ac:dyDescent="0.25">
      <c r="G321" s="66"/>
      <c r="H321" s="66"/>
      <c r="I321" s="66"/>
      <c r="J321" s="66"/>
    </row>
    <row r="322" spans="7:10" x14ac:dyDescent="0.25">
      <c r="G322" s="66"/>
      <c r="H322" s="66"/>
      <c r="I322" s="66"/>
      <c r="J322" s="66"/>
    </row>
    <row r="323" spans="7:10" x14ac:dyDescent="0.25">
      <c r="G323" s="66"/>
      <c r="H323" s="66"/>
      <c r="I323" s="66"/>
      <c r="J323" s="66"/>
    </row>
    <row r="324" spans="7:10" x14ac:dyDescent="0.25">
      <c r="G324" s="66"/>
      <c r="H324" s="66"/>
      <c r="I324" s="66"/>
      <c r="J324" s="66"/>
    </row>
    <row r="325" spans="7:10" x14ac:dyDescent="0.25">
      <c r="G325" s="66"/>
      <c r="H325" s="66"/>
      <c r="I325" s="66"/>
      <c r="J325" s="66"/>
    </row>
    <row r="326" spans="7:10" x14ac:dyDescent="0.25">
      <c r="G326" s="66"/>
      <c r="H326" s="66"/>
      <c r="I326" s="66"/>
      <c r="J326" s="66"/>
    </row>
    <row r="327" spans="7:10" x14ac:dyDescent="0.25">
      <c r="G327" s="66"/>
      <c r="H327" s="66"/>
      <c r="I327" s="66"/>
      <c r="J327" s="66"/>
    </row>
    <row r="328" spans="7:10" x14ac:dyDescent="0.25">
      <c r="G328" s="66"/>
      <c r="H328" s="66"/>
      <c r="I328" s="66"/>
      <c r="J328" s="66"/>
    </row>
    <row r="329" spans="7:10" x14ac:dyDescent="0.25">
      <c r="G329" s="66"/>
      <c r="H329" s="66"/>
      <c r="I329" s="66"/>
      <c r="J329" s="66"/>
    </row>
    <row r="330" spans="7:10" x14ac:dyDescent="0.25">
      <c r="G330" s="66"/>
      <c r="H330" s="66"/>
      <c r="I330" s="66"/>
      <c r="J330" s="66"/>
    </row>
    <row r="331" spans="7:10" x14ac:dyDescent="0.25">
      <c r="G331" s="66"/>
      <c r="H331" s="66"/>
      <c r="I331" s="66"/>
      <c r="J331" s="66"/>
    </row>
    <row r="332" spans="7:10" x14ac:dyDescent="0.25">
      <c r="G332" s="66"/>
      <c r="H332" s="66"/>
      <c r="I332" s="66"/>
      <c r="J332" s="66"/>
    </row>
    <row r="333" spans="7:10" x14ac:dyDescent="0.25">
      <c r="G333" s="66"/>
      <c r="H333" s="66"/>
      <c r="I333" s="66"/>
      <c r="J333" s="66"/>
    </row>
    <row r="334" spans="7:10" x14ac:dyDescent="0.25">
      <c r="G334" s="66"/>
      <c r="H334" s="66"/>
      <c r="I334" s="66"/>
      <c r="J334" s="66"/>
    </row>
    <row r="335" spans="7:10" x14ac:dyDescent="0.25">
      <c r="G335" s="66"/>
      <c r="H335" s="66"/>
      <c r="I335" s="66"/>
      <c r="J335" s="66"/>
    </row>
    <row r="336" spans="7:10" x14ac:dyDescent="0.25">
      <c r="G336" s="66"/>
      <c r="H336" s="66"/>
      <c r="I336" s="66"/>
      <c r="J336" s="66"/>
    </row>
    <row r="337" spans="7:10" x14ac:dyDescent="0.25">
      <c r="G337" s="66"/>
      <c r="H337" s="66"/>
      <c r="I337" s="66"/>
      <c r="J337" s="66"/>
    </row>
    <row r="338" spans="7:10" x14ac:dyDescent="0.25">
      <c r="G338" s="66"/>
      <c r="H338" s="66"/>
      <c r="I338" s="66"/>
      <c r="J338" s="66"/>
    </row>
    <row r="339" spans="7:10" x14ac:dyDescent="0.25">
      <c r="G339" s="66"/>
      <c r="H339" s="66"/>
      <c r="I339" s="66"/>
      <c r="J339" s="66"/>
    </row>
    <row r="340" spans="7:10" x14ac:dyDescent="0.25">
      <c r="G340" s="66"/>
      <c r="H340" s="66"/>
      <c r="I340" s="66"/>
      <c r="J340" s="66"/>
    </row>
    <row r="341" spans="7:10" x14ac:dyDescent="0.25">
      <c r="G341" s="66"/>
      <c r="H341" s="66"/>
      <c r="I341" s="66"/>
      <c r="J341" s="66"/>
    </row>
    <row r="342" spans="7:10" x14ac:dyDescent="0.25">
      <c r="G342" s="66"/>
      <c r="H342" s="66"/>
      <c r="I342" s="66"/>
      <c r="J342" s="66"/>
    </row>
    <row r="343" spans="7:10" x14ac:dyDescent="0.25">
      <c r="G343" s="66"/>
      <c r="H343" s="66"/>
      <c r="I343" s="66"/>
      <c r="J343" s="66"/>
    </row>
    <row r="344" spans="7:10" x14ac:dyDescent="0.25">
      <c r="G344" s="66"/>
      <c r="H344" s="66"/>
      <c r="I344" s="66"/>
      <c r="J344" s="66"/>
    </row>
    <row r="345" spans="7:10" x14ac:dyDescent="0.25">
      <c r="G345" s="66"/>
      <c r="H345" s="66"/>
      <c r="I345" s="66"/>
      <c r="J345" s="66"/>
    </row>
    <row r="346" spans="7:10" x14ac:dyDescent="0.25">
      <c r="G346" s="66"/>
      <c r="H346" s="66"/>
      <c r="I346" s="66"/>
      <c r="J346" s="66"/>
    </row>
    <row r="347" spans="7:10" x14ac:dyDescent="0.25">
      <c r="G347" s="66"/>
      <c r="H347" s="66"/>
      <c r="I347" s="66"/>
      <c r="J347" s="66"/>
    </row>
    <row r="348" spans="7:10" x14ac:dyDescent="0.25">
      <c r="G348" s="66"/>
      <c r="H348" s="66"/>
      <c r="I348" s="66"/>
      <c r="J348" s="66"/>
    </row>
    <row r="349" spans="7:10" x14ac:dyDescent="0.25">
      <c r="G349" s="66"/>
      <c r="H349" s="66"/>
      <c r="I349" s="66"/>
      <c r="J349" s="66"/>
    </row>
    <row r="350" spans="7:10" x14ac:dyDescent="0.25">
      <c r="G350" s="66"/>
      <c r="H350" s="66"/>
      <c r="I350" s="66"/>
      <c r="J350" s="66"/>
    </row>
    <row r="351" spans="7:10" x14ac:dyDescent="0.25">
      <c r="G351" s="66"/>
      <c r="H351" s="66"/>
      <c r="I351" s="66"/>
      <c r="J351" s="66"/>
    </row>
    <row r="352" spans="7:10" x14ac:dyDescent="0.25">
      <c r="G352" s="66"/>
      <c r="H352" s="66"/>
      <c r="I352" s="66"/>
      <c r="J352" s="66"/>
    </row>
    <row r="353" spans="7:10" x14ac:dyDescent="0.25">
      <c r="G353" s="66"/>
      <c r="H353" s="66"/>
      <c r="I353" s="66"/>
      <c r="J353" s="66"/>
    </row>
    <row r="354" spans="7:10" x14ac:dyDescent="0.25">
      <c r="G354" s="66"/>
      <c r="H354" s="66"/>
      <c r="I354" s="66"/>
      <c r="J354" s="66"/>
    </row>
    <row r="355" spans="7:10" x14ac:dyDescent="0.25">
      <c r="G355" s="66"/>
      <c r="H355" s="66"/>
      <c r="I355" s="66"/>
      <c r="J355" s="66"/>
    </row>
    <row r="356" spans="7:10" x14ac:dyDescent="0.25">
      <c r="G356" s="66"/>
      <c r="H356" s="66"/>
      <c r="I356" s="66"/>
      <c r="J356" s="66"/>
    </row>
    <row r="357" spans="7:10" x14ac:dyDescent="0.25">
      <c r="G357" s="66"/>
      <c r="H357" s="66"/>
      <c r="I357" s="66"/>
      <c r="J357" s="66"/>
    </row>
    <row r="358" spans="7:10" x14ac:dyDescent="0.25">
      <c r="G358" s="66"/>
      <c r="H358" s="66"/>
      <c r="I358" s="66"/>
      <c r="J358" s="66"/>
    </row>
    <row r="359" spans="7:10" x14ac:dyDescent="0.25">
      <c r="G359" s="66"/>
      <c r="H359" s="66"/>
      <c r="I359" s="66"/>
      <c r="J359" s="66"/>
    </row>
    <row r="360" spans="7:10" x14ac:dyDescent="0.25">
      <c r="G360" s="66"/>
      <c r="H360" s="66"/>
      <c r="I360" s="66"/>
      <c r="J360" s="66"/>
    </row>
    <row r="361" spans="7:10" x14ac:dyDescent="0.25">
      <c r="G361" s="66"/>
      <c r="H361" s="66"/>
      <c r="I361" s="66"/>
      <c r="J361" s="66"/>
    </row>
    <row r="362" spans="7:10" x14ac:dyDescent="0.25">
      <c r="G362" s="66"/>
      <c r="H362" s="66"/>
      <c r="I362" s="66"/>
      <c r="J362" s="66"/>
    </row>
    <row r="363" spans="7:10" x14ac:dyDescent="0.25">
      <c r="G363" s="66"/>
      <c r="H363" s="66"/>
      <c r="I363" s="66"/>
      <c r="J363" s="66"/>
    </row>
    <row r="364" spans="7:10" x14ac:dyDescent="0.25">
      <c r="G364" s="66"/>
      <c r="H364" s="66"/>
      <c r="I364" s="66"/>
      <c r="J364" s="66"/>
    </row>
    <row r="365" spans="7:10" x14ac:dyDescent="0.25">
      <c r="G365" s="66"/>
      <c r="H365" s="66"/>
      <c r="I365" s="66"/>
      <c r="J365" s="66"/>
    </row>
    <row r="366" spans="7:10" x14ac:dyDescent="0.25">
      <c r="G366" s="66"/>
      <c r="H366" s="66"/>
      <c r="I366" s="66"/>
      <c r="J366" s="66"/>
    </row>
    <row r="367" spans="7:10" x14ac:dyDescent="0.25">
      <c r="G367" s="66"/>
      <c r="H367" s="66"/>
      <c r="I367" s="66"/>
      <c r="J367" s="66"/>
    </row>
    <row r="368" spans="7:10" x14ac:dyDescent="0.25">
      <c r="G368" s="66"/>
      <c r="H368" s="66"/>
      <c r="I368" s="66"/>
      <c r="J368" s="66"/>
    </row>
    <row r="369" spans="7:10" x14ac:dyDescent="0.25">
      <c r="G369" s="66"/>
      <c r="H369" s="66"/>
      <c r="I369" s="66"/>
      <c r="J369" s="66"/>
    </row>
    <row r="370" spans="7:10" x14ac:dyDescent="0.25">
      <c r="G370" s="66"/>
      <c r="H370" s="66"/>
      <c r="I370" s="66"/>
      <c r="J370" s="66"/>
    </row>
    <row r="371" spans="7:10" x14ac:dyDescent="0.25">
      <c r="G371" s="66"/>
      <c r="H371" s="66"/>
      <c r="I371" s="66"/>
      <c r="J371" s="66"/>
    </row>
    <row r="372" spans="7:10" x14ac:dyDescent="0.25">
      <c r="G372" s="66"/>
      <c r="H372" s="66"/>
      <c r="I372" s="66"/>
      <c r="J372" s="66"/>
    </row>
    <row r="373" spans="7:10" x14ac:dyDescent="0.25">
      <c r="G373" s="66"/>
      <c r="H373" s="66"/>
      <c r="I373" s="66"/>
      <c r="J373" s="66"/>
    </row>
    <row r="374" spans="7:10" x14ac:dyDescent="0.25">
      <c r="G374" s="66"/>
      <c r="H374" s="66"/>
      <c r="I374" s="66"/>
      <c r="J374" s="66"/>
    </row>
    <row r="375" spans="7:10" x14ac:dyDescent="0.25">
      <c r="G375" s="66"/>
      <c r="H375" s="66"/>
      <c r="I375" s="66"/>
      <c r="J375" s="66"/>
    </row>
    <row r="376" spans="7:10" x14ac:dyDescent="0.25">
      <c r="G376" s="66"/>
      <c r="H376" s="66"/>
      <c r="I376" s="66"/>
      <c r="J376" s="66"/>
    </row>
    <row r="377" spans="7:10" x14ac:dyDescent="0.25">
      <c r="G377" s="66"/>
      <c r="H377" s="66"/>
      <c r="I377" s="66"/>
      <c r="J377" s="66"/>
    </row>
    <row r="378" spans="7:10" x14ac:dyDescent="0.25">
      <c r="G378" s="66"/>
      <c r="H378" s="66"/>
      <c r="I378" s="66"/>
      <c r="J378" s="66"/>
    </row>
    <row r="379" spans="7:10" x14ac:dyDescent="0.25">
      <c r="G379" s="66"/>
      <c r="H379" s="66"/>
      <c r="I379" s="66"/>
      <c r="J379" s="66"/>
    </row>
    <row r="380" spans="7:10" x14ac:dyDescent="0.25">
      <c r="G380" s="66"/>
      <c r="H380" s="66"/>
      <c r="I380" s="66"/>
      <c r="J380" s="66"/>
    </row>
    <row r="381" spans="7:10" x14ac:dyDescent="0.25">
      <c r="G381" s="66"/>
      <c r="H381" s="66"/>
      <c r="I381" s="66"/>
      <c r="J381" s="66"/>
    </row>
    <row r="382" spans="7:10" x14ac:dyDescent="0.25">
      <c r="G382" s="66"/>
      <c r="H382" s="66"/>
      <c r="I382" s="66"/>
      <c r="J382" s="66"/>
    </row>
    <row r="383" spans="7:10" x14ac:dyDescent="0.25">
      <c r="G383" s="66"/>
      <c r="H383" s="66"/>
      <c r="I383" s="66"/>
      <c r="J383" s="66"/>
    </row>
    <row r="384" spans="7:10" x14ac:dyDescent="0.25">
      <c r="G384" s="66"/>
      <c r="H384" s="66"/>
      <c r="I384" s="66"/>
      <c r="J384" s="66"/>
    </row>
    <row r="385" spans="7:10" x14ac:dyDescent="0.25">
      <c r="G385" s="66"/>
      <c r="H385" s="66"/>
      <c r="I385" s="66"/>
      <c r="J385" s="66"/>
    </row>
    <row r="386" spans="7:10" x14ac:dyDescent="0.25">
      <c r="G386" s="66"/>
      <c r="H386" s="66"/>
      <c r="I386" s="66"/>
      <c r="J386" s="66"/>
    </row>
    <row r="387" spans="7:10" x14ac:dyDescent="0.25">
      <c r="G387" s="66"/>
      <c r="H387" s="66"/>
      <c r="I387" s="66"/>
      <c r="J387" s="66"/>
    </row>
    <row r="388" spans="7:10" x14ac:dyDescent="0.25">
      <c r="G388" s="66"/>
      <c r="H388" s="66"/>
      <c r="I388" s="66"/>
      <c r="J388" s="66"/>
    </row>
    <row r="389" spans="7:10" x14ac:dyDescent="0.25">
      <c r="G389" s="66"/>
      <c r="H389" s="66"/>
      <c r="I389" s="66"/>
      <c r="J389" s="66"/>
    </row>
    <row r="390" spans="7:10" x14ac:dyDescent="0.25">
      <c r="G390" s="66"/>
      <c r="H390" s="66"/>
      <c r="I390" s="66"/>
      <c r="J390" s="66"/>
    </row>
    <row r="391" spans="7:10" x14ac:dyDescent="0.25">
      <c r="G391" s="66"/>
      <c r="H391" s="66"/>
      <c r="I391" s="66"/>
      <c r="J391" s="66"/>
    </row>
    <row r="392" spans="7:10" x14ac:dyDescent="0.25">
      <c r="G392" s="66"/>
      <c r="H392" s="66"/>
      <c r="I392" s="66"/>
      <c r="J392" s="66"/>
    </row>
    <row r="393" spans="7:10" x14ac:dyDescent="0.25">
      <c r="G393" s="66"/>
      <c r="H393" s="66"/>
      <c r="I393" s="66"/>
      <c r="J393" s="66"/>
    </row>
    <row r="394" spans="7:10" x14ac:dyDescent="0.25">
      <c r="G394" s="66"/>
      <c r="H394" s="66"/>
      <c r="I394" s="66"/>
      <c r="J394" s="66"/>
    </row>
    <row r="395" spans="7:10" x14ac:dyDescent="0.25">
      <c r="G395" s="66"/>
      <c r="H395" s="66"/>
      <c r="I395" s="66"/>
      <c r="J395" s="66"/>
    </row>
    <row r="396" spans="7:10" x14ac:dyDescent="0.25">
      <c r="G396" s="66"/>
      <c r="H396" s="66"/>
      <c r="I396" s="66"/>
      <c r="J396" s="66"/>
    </row>
    <row r="397" spans="7:10" x14ac:dyDescent="0.25">
      <c r="G397" s="66"/>
      <c r="H397" s="66"/>
      <c r="I397" s="66"/>
      <c r="J397" s="66"/>
    </row>
    <row r="398" spans="7:10" x14ac:dyDescent="0.25">
      <c r="G398" s="66"/>
      <c r="H398" s="66"/>
      <c r="I398" s="66"/>
      <c r="J398" s="66"/>
    </row>
    <row r="399" spans="7:10" x14ac:dyDescent="0.25">
      <c r="G399" s="66"/>
      <c r="H399" s="66"/>
      <c r="I399" s="66"/>
      <c r="J399" s="66"/>
    </row>
    <row r="400" spans="7:10" x14ac:dyDescent="0.25">
      <c r="G400" s="66"/>
      <c r="H400" s="66"/>
      <c r="I400" s="66"/>
      <c r="J400" s="66"/>
    </row>
    <row r="401" spans="7:10" x14ac:dyDescent="0.25">
      <c r="G401" s="66"/>
      <c r="H401" s="66"/>
      <c r="I401" s="66"/>
      <c r="J401" s="66"/>
    </row>
    <row r="402" spans="7:10" x14ac:dyDescent="0.25">
      <c r="G402" s="66"/>
      <c r="H402" s="66"/>
      <c r="I402" s="66"/>
      <c r="J402" s="66"/>
    </row>
    <row r="403" spans="7:10" x14ac:dyDescent="0.25">
      <c r="G403" s="66"/>
      <c r="H403" s="66"/>
      <c r="I403" s="66"/>
      <c r="J403" s="66"/>
    </row>
    <row r="404" spans="7:10" x14ac:dyDescent="0.25">
      <c r="G404" s="66"/>
      <c r="H404" s="66"/>
      <c r="I404" s="66"/>
      <c r="J404" s="66"/>
    </row>
    <row r="405" spans="7:10" x14ac:dyDescent="0.25">
      <c r="G405" s="66"/>
      <c r="H405" s="66"/>
      <c r="I405" s="66"/>
      <c r="J405" s="66"/>
    </row>
    <row r="406" spans="7:10" x14ac:dyDescent="0.25">
      <c r="G406" s="66"/>
      <c r="H406" s="66"/>
      <c r="I406" s="66"/>
      <c r="J406" s="66"/>
    </row>
    <row r="407" spans="7:10" x14ac:dyDescent="0.25">
      <c r="G407" s="66"/>
      <c r="H407" s="66"/>
      <c r="I407" s="66"/>
      <c r="J407" s="66"/>
    </row>
    <row r="408" spans="7:10" x14ac:dyDescent="0.25">
      <c r="G408" s="66"/>
      <c r="H408" s="66"/>
      <c r="I408" s="66"/>
      <c r="J408" s="66"/>
    </row>
    <row r="409" spans="7:10" x14ac:dyDescent="0.25">
      <c r="G409" s="66"/>
      <c r="H409" s="66"/>
      <c r="I409" s="66"/>
      <c r="J409" s="66"/>
    </row>
    <row r="410" spans="7:10" x14ac:dyDescent="0.25">
      <c r="G410" s="66"/>
      <c r="H410" s="66"/>
      <c r="I410" s="66"/>
      <c r="J410" s="66"/>
    </row>
    <row r="411" spans="7:10" x14ac:dyDescent="0.25">
      <c r="G411" s="66"/>
      <c r="H411" s="66"/>
      <c r="I411" s="66"/>
      <c r="J411" s="66"/>
    </row>
    <row r="412" spans="7:10" x14ac:dyDescent="0.25">
      <c r="G412" s="66"/>
      <c r="H412" s="66"/>
      <c r="I412" s="66"/>
      <c r="J412" s="66"/>
    </row>
    <row r="413" spans="7:10" x14ac:dyDescent="0.25">
      <c r="G413" s="66"/>
      <c r="H413" s="66"/>
      <c r="I413" s="66"/>
      <c r="J413" s="66"/>
    </row>
    <row r="414" spans="7:10" x14ac:dyDescent="0.25">
      <c r="G414" s="66"/>
      <c r="H414" s="66"/>
      <c r="I414" s="66"/>
      <c r="J414" s="66"/>
    </row>
    <row r="415" spans="7:10" x14ac:dyDescent="0.25">
      <c r="G415" s="66"/>
      <c r="H415" s="66"/>
      <c r="I415" s="66"/>
      <c r="J415" s="66"/>
    </row>
    <row r="416" spans="7:10" x14ac:dyDescent="0.25">
      <c r="G416" s="66"/>
      <c r="H416" s="66"/>
      <c r="I416" s="66"/>
      <c r="J416" s="66"/>
    </row>
    <row r="417" spans="7:10" x14ac:dyDescent="0.25">
      <c r="G417" s="66"/>
      <c r="H417" s="66"/>
      <c r="I417" s="66"/>
      <c r="J417" s="66"/>
    </row>
    <row r="418" spans="7:10" x14ac:dyDescent="0.25">
      <c r="G418" s="66"/>
      <c r="H418" s="66"/>
      <c r="I418" s="66"/>
      <c r="J418" s="66"/>
    </row>
    <row r="419" spans="7:10" x14ac:dyDescent="0.25">
      <c r="G419" s="66"/>
      <c r="H419" s="66"/>
      <c r="I419" s="66"/>
      <c r="J419" s="66"/>
    </row>
    <row r="420" spans="7:10" x14ac:dyDescent="0.25">
      <c r="G420" s="66"/>
      <c r="H420" s="66"/>
      <c r="I420" s="66"/>
      <c r="J420" s="66"/>
    </row>
    <row r="421" spans="7:10" x14ac:dyDescent="0.25">
      <c r="G421" s="66"/>
      <c r="H421" s="66"/>
      <c r="I421" s="66"/>
      <c r="J421" s="66"/>
    </row>
    <row r="422" spans="7:10" x14ac:dyDescent="0.25">
      <c r="G422" s="66"/>
      <c r="H422" s="66"/>
      <c r="I422" s="66"/>
      <c r="J422" s="66"/>
    </row>
    <row r="423" spans="7:10" x14ac:dyDescent="0.25">
      <c r="G423" s="66"/>
      <c r="H423" s="66"/>
      <c r="I423" s="66"/>
      <c r="J423" s="66"/>
    </row>
    <row r="424" spans="7:10" x14ac:dyDescent="0.25">
      <c r="G424" s="66"/>
      <c r="H424" s="66"/>
      <c r="I424" s="66"/>
      <c r="J424" s="66"/>
    </row>
    <row r="425" spans="7:10" x14ac:dyDescent="0.25">
      <c r="G425" s="66"/>
      <c r="H425" s="66"/>
      <c r="I425" s="66"/>
      <c r="J425" s="66"/>
    </row>
    <row r="426" spans="7:10" x14ac:dyDescent="0.25">
      <c r="G426" s="66"/>
      <c r="H426" s="66"/>
      <c r="I426" s="66"/>
      <c r="J426" s="66"/>
    </row>
    <row r="427" spans="7:10" x14ac:dyDescent="0.25">
      <c r="G427" s="66"/>
      <c r="H427" s="66"/>
      <c r="I427" s="66"/>
      <c r="J427" s="66"/>
    </row>
    <row r="428" spans="7:10" x14ac:dyDescent="0.25">
      <c r="G428" s="66"/>
      <c r="H428" s="66"/>
      <c r="I428" s="66"/>
      <c r="J428" s="66"/>
    </row>
    <row r="429" spans="7:10" x14ac:dyDescent="0.25">
      <c r="G429" s="66"/>
      <c r="H429" s="66"/>
      <c r="I429" s="66"/>
      <c r="J429" s="66"/>
    </row>
    <row r="430" spans="7:10" x14ac:dyDescent="0.25">
      <c r="G430" s="66"/>
      <c r="H430" s="66"/>
      <c r="I430" s="66"/>
      <c r="J430" s="66"/>
    </row>
    <row r="431" spans="7:10" x14ac:dyDescent="0.25">
      <c r="G431" s="66"/>
      <c r="H431" s="66"/>
      <c r="I431" s="66"/>
      <c r="J431" s="66"/>
    </row>
    <row r="432" spans="7:10" x14ac:dyDescent="0.25">
      <c r="G432" s="66"/>
      <c r="H432" s="66"/>
      <c r="I432" s="66"/>
      <c r="J432" s="66"/>
    </row>
    <row r="433" spans="7:10" x14ac:dyDescent="0.25">
      <c r="G433" s="66"/>
      <c r="H433" s="66"/>
      <c r="I433" s="66"/>
      <c r="J433" s="66"/>
    </row>
    <row r="434" spans="7:10" x14ac:dyDescent="0.25">
      <c r="G434" s="66"/>
      <c r="H434" s="66"/>
      <c r="I434" s="66"/>
      <c r="J434" s="66"/>
    </row>
    <row r="435" spans="7:10" x14ac:dyDescent="0.25">
      <c r="G435" s="66"/>
      <c r="H435" s="66"/>
      <c r="I435" s="66"/>
      <c r="J435" s="66"/>
    </row>
    <row r="436" spans="7:10" x14ac:dyDescent="0.25">
      <c r="G436" s="66"/>
      <c r="H436" s="66"/>
      <c r="I436" s="66"/>
      <c r="J436" s="66"/>
    </row>
    <row r="437" spans="7:10" x14ac:dyDescent="0.25">
      <c r="G437" s="66"/>
      <c r="H437" s="66"/>
      <c r="I437" s="66"/>
      <c r="J437" s="66"/>
    </row>
    <row r="438" spans="7:10" x14ac:dyDescent="0.25">
      <c r="G438" s="66"/>
      <c r="H438" s="66"/>
      <c r="I438" s="66"/>
      <c r="J438" s="66"/>
    </row>
    <row r="439" spans="7:10" x14ac:dyDescent="0.25">
      <c r="G439" s="66"/>
      <c r="H439" s="66"/>
      <c r="I439" s="66"/>
      <c r="J439" s="66"/>
    </row>
    <row r="440" spans="7:10" x14ac:dyDescent="0.25">
      <c r="G440" s="66"/>
      <c r="H440" s="66"/>
      <c r="I440" s="66"/>
      <c r="J440" s="66"/>
    </row>
    <row r="441" spans="7:10" x14ac:dyDescent="0.25">
      <c r="G441" s="66"/>
      <c r="H441" s="66"/>
      <c r="I441" s="66"/>
      <c r="J441" s="66"/>
    </row>
    <row r="442" spans="7:10" x14ac:dyDescent="0.25">
      <c r="G442" s="66"/>
      <c r="H442" s="66"/>
      <c r="I442" s="66"/>
      <c r="J442" s="66"/>
    </row>
    <row r="443" spans="7:10" x14ac:dyDescent="0.25">
      <c r="G443" s="66"/>
      <c r="H443" s="66"/>
      <c r="I443" s="66"/>
      <c r="J443" s="66"/>
    </row>
    <row r="444" spans="7:10" x14ac:dyDescent="0.25">
      <c r="G444" s="66"/>
      <c r="H444" s="66"/>
      <c r="I444" s="66"/>
      <c r="J444" s="66"/>
    </row>
    <row r="445" spans="7:10" x14ac:dyDescent="0.25">
      <c r="G445" s="66"/>
      <c r="H445" s="66"/>
      <c r="I445" s="66"/>
      <c r="J445" s="66"/>
    </row>
    <row r="446" spans="7:10" x14ac:dyDescent="0.25">
      <c r="G446" s="66"/>
      <c r="H446" s="66"/>
      <c r="I446" s="66"/>
      <c r="J446" s="66"/>
    </row>
    <row r="447" spans="7:10" x14ac:dyDescent="0.25">
      <c r="G447" s="66"/>
      <c r="H447" s="66"/>
      <c r="I447" s="66"/>
      <c r="J447" s="66"/>
    </row>
    <row r="448" spans="7:10" x14ac:dyDescent="0.25">
      <c r="G448" s="66"/>
      <c r="H448" s="66"/>
      <c r="I448" s="66"/>
      <c r="J448" s="66"/>
    </row>
    <row r="449" spans="7:10" x14ac:dyDescent="0.25">
      <c r="G449" s="66"/>
      <c r="H449" s="66"/>
      <c r="I449" s="66"/>
      <c r="J449" s="66"/>
    </row>
    <row r="450" spans="7:10" x14ac:dyDescent="0.25">
      <c r="G450" s="66"/>
      <c r="H450" s="66"/>
      <c r="I450" s="66"/>
      <c r="J450" s="66"/>
    </row>
    <row r="451" spans="7:10" x14ac:dyDescent="0.25">
      <c r="G451" s="66"/>
      <c r="H451" s="66"/>
      <c r="I451" s="66"/>
      <c r="J451" s="66"/>
    </row>
    <row r="452" spans="7:10" x14ac:dyDescent="0.25">
      <c r="G452" s="66"/>
      <c r="H452" s="66"/>
      <c r="I452" s="66"/>
      <c r="J452" s="66"/>
    </row>
    <row r="453" spans="7:10" x14ac:dyDescent="0.25">
      <c r="G453" s="66"/>
      <c r="H453" s="66"/>
      <c r="I453" s="66"/>
      <c r="J453" s="66"/>
    </row>
    <row r="454" spans="7:10" x14ac:dyDescent="0.25">
      <c r="G454" s="66"/>
      <c r="H454" s="66"/>
      <c r="I454" s="66"/>
      <c r="J454" s="66"/>
    </row>
    <row r="455" spans="7:10" x14ac:dyDescent="0.25">
      <c r="G455" s="66"/>
      <c r="H455" s="66"/>
      <c r="I455" s="66"/>
      <c r="J455" s="66"/>
    </row>
    <row r="456" spans="7:10" x14ac:dyDescent="0.25">
      <c r="G456" s="66"/>
      <c r="H456" s="66"/>
      <c r="I456" s="66"/>
      <c r="J456" s="66"/>
    </row>
    <row r="457" spans="7:10" x14ac:dyDescent="0.25">
      <c r="G457" s="66"/>
      <c r="H457" s="66"/>
      <c r="I457" s="66"/>
      <c r="J457" s="66"/>
    </row>
    <row r="458" spans="7:10" x14ac:dyDescent="0.25">
      <c r="G458" s="66"/>
      <c r="H458" s="66"/>
      <c r="I458" s="66"/>
      <c r="J458" s="66"/>
    </row>
    <row r="459" spans="7:10" x14ac:dyDescent="0.25">
      <c r="G459" s="66"/>
      <c r="H459" s="66"/>
      <c r="I459" s="66"/>
      <c r="J459" s="66"/>
    </row>
    <row r="460" spans="7:10" x14ac:dyDescent="0.25">
      <c r="G460" s="66"/>
      <c r="H460" s="66"/>
      <c r="I460" s="66"/>
      <c r="J460" s="66"/>
    </row>
    <row r="461" spans="7:10" x14ac:dyDescent="0.25">
      <c r="G461" s="66"/>
      <c r="H461" s="66"/>
      <c r="I461" s="66"/>
      <c r="J461" s="66"/>
    </row>
    <row r="462" spans="7:10" x14ac:dyDescent="0.25">
      <c r="G462" s="66"/>
      <c r="H462" s="66"/>
      <c r="I462" s="66"/>
      <c r="J462" s="66"/>
    </row>
    <row r="463" spans="7:10" x14ac:dyDescent="0.25">
      <c r="G463" s="66"/>
      <c r="H463" s="66"/>
      <c r="I463" s="66"/>
      <c r="J463" s="66"/>
    </row>
    <row r="464" spans="7:10" x14ac:dyDescent="0.25">
      <c r="G464" s="66"/>
      <c r="H464" s="66"/>
      <c r="I464" s="66"/>
      <c r="J464" s="66"/>
    </row>
    <row r="465" spans="7:10" x14ac:dyDescent="0.25">
      <c r="G465" s="66"/>
      <c r="H465" s="66"/>
      <c r="I465" s="66"/>
      <c r="J465" s="66"/>
    </row>
    <row r="466" spans="7:10" x14ac:dyDescent="0.25">
      <c r="G466" s="66"/>
      <c r="H466" s="66"/>
      <c r="I466" s="66"/>
      <c r="J466" s="66"/>
    </row>
    <row r="467" spans="7:10" x14ac:dyDescent="0.25">
      <c r="G467" s="66"/>
      <c r="H467" s="66"/>
      <c r="I467" s="66"/>
      <c r="J467" s="66"/>
    </row>
    <row r="468" spans="7:10" x14ac:dyDescent="0.25">
      <c r="G468" s="66"/>
      <c r="H468" s="66"/>
      <c r="I468" s="66"/>
      <c r="J468" s="66"/>
    </row>
    <row r="469" spans="7:10" x14ac:dyDescent="0.25">
      <c r="G469" s="66"/>
      <c r="H469" s="66"/>
      <c r="I469" s="66"/>
      <c r="J469" s="66"/>
    </row>
    <row r="470" spans="7:10" x14ac:dyDescent="0.25">
      <c r="G470" s="66"/>
      <c r="H470" s="66"/>
      <c r="I470" s="66"/>
      <c r="J470" s="66"/>
    </row>
    <row r="471" spans="7:10" x14ac:dyDescent="0.25">
      <c r="G471" s="66"/>
      <c r="H471" s="66"/>
      <c r="I471" s="66"/>
      <c r="J471" s="66"/>
    </row>
    <row r="472" spans="7:10" x14ac:dyDescent="0.25">
      <c r="G472" s="66"/>
      <c r="H472" s="66"/>
      <c r="I472" s="66"/>
      <c r="J472" s="66"/>
    </row>
    <row r="473" spans="7:10" x14ac:dyDescent="0.25">
      <c r="G473" s="66"/>
      <c r="H473" s="66"/>
      <c r="I473" s="66"/>
      <c r="J473" s="66"/>
    </row>
    <row r="474" spans="7:10" x14ac:dyDescent="0.25">
      <c r="G474" s="66"/>
      <c r="H474" s="66"/>
      <c r="I474" s="66"/>
      <c r="J474" s="66"/>
    </row>
    <row r="475" spans="7:10" x14ac:dyDescent="0.25">
      <c r="G475" s="66"/>
      <c r="H475" s="66"/>
      <c r="I475" s="66"/>
      <c r="J475" s="66"/>
    </row>
    <row r="476" spans="7:10" x14ac:dyDescent="0.25">
      <c r="G476" s="66"/>
      <c r="H476" s="66"/>
      <c r="I476" s="66"/>
      <c r="J476" s="66"/>
    </row>
    <row r="477" spans="7:10" x14ac:dyDescent="0.25">
      <c r="G477" s="66"/>
      <c r="H477" s="66"/>
      <c r="I477" s="66"/>
      <c r="J477" s="66"/>
    </row>
    <row r="478" spans="7:10" x14ac:dyDescent="0.25">
      <c r="G478" s="66"/>
      <c r="H478" s="66"/>
      <c r="I478" s="66"/>
      <c r="J478" s="66"/>
    </row>
    <row r="479" spans="7:10" x14ac:dyDescent="0.25">
      <c r="G479" s="66"/>
      <c r="H479" s="66"/>
      <c r="I479" s="66"/>
      <c r="J479" s="66"/>
    </row>
    <row r="480" spans="7:10" x14ac:dyDescent="0.25">
      <c r="G480" s="66"/>
      <c r="H480" s="66"/>
      <c r="I480" s="66"/>
      <c r="J480" s="66"/>
    </row>
    <row r="481" spans="7:10" x14ac:dyDescent="0.25">
      <c r="G481" s="66"/>
      <c r="H481" s="66"/>
      <c r="I481" s="66"/>
      <c r="J481" s="66"/>
    </row>
    <row r="482" spans="7:10" x14ac:dyDescent="0.25">
      <c r="G482" s="66"/>
      <c r="H482" s="66"/>
      <c r="I482" s="66"/>
      <c r="J482" s="66"/>
    </row>
    <row r="483" spans="7:10" x14ac:dyDescent="0.25">
      <c r="G483" s="66"/>
      <c r="H483" s="66"/>
      <c r="I483" s="66"/>
      <c r="J483" s="66"/>
    </row>
    <row r="484" spans="7:10" x14ac:dyDescent="0.25">
      <c r="G484" s="66"/>
      <c r="H484" s="66"/>
      <c r="I484" s="66"/>
      <c r="J484" s="66"/>
    </row>
    <row r="485" spans="7:10" x14ac:dyDescent="0.25">
      <c r="G485" s="66"/>
      <c r="H485" s="66"/>
      <c r="I485" s="66"/>
      <c r="J485" s="66"/>
    </row>
    <row r="486" spans="7:10" x14ac:dyDescent="0.25">
      <c r="G486" s="66"/>
      <c r="H486" s="66"/>
      <c r="I486" s="66"/>
      <c r="J486" s="66"/>
    </row>
    <row r="487" spans="7:10" x14ac:dyDescent="0.25">
      <c r="G487" s="66"/>
      <c r="H487" s="66"/>
      <c r="I487" s="66"/>
      <c r="J487" s="66"/>
    </row>
    <row r="488" spans="7:10" x14ac:dyDescent="0.25">
      <c r="G488" s="66"/>
      <c r="H488" s="66"/>
      <c r="I488" s="66"/>
      <c r="J488" s="66"/>
    </row>
    <row r="489" spans="7:10" x14ac:dyDescent="0.25">
      <c r="G489" s="66"/>
      <c r="H489" s="66"/>
      <c r="I489" s="66"/>
      <c r="J489" s="66"/>
    </row>
    <row r="490" spans="7:10" x14ac:dyDescent="0.25">
      <c r="G490" s="66"/>
      <c r="H490" s="66"/>
      <c r="I490" s="66"/>
      <c r="J490" s="66"/>
    </row>
    <row r="491" spans="7:10" x14ac:dyDescent="0.25">
      <c r="G491" s="66"/>
      <c r="H491" s="66"/>
      <c r="I491" s="66"/>
      <c r="J491" s="66"/>
    </row>
    <row r="492" spans="7:10" x14ac:dyDescent="0.25">
      <c r="G492" s="66"/>
      <c r="H492" s="66"/>
      <c r="I492" s="66"/>
      <c r="J492" s="66"/>
    </row>
    <row r="493" spans="7:10" x14ac:dyDescent="0.25">
      <c r="G493" s="66"/>
      <c r="H493" s="66"/>
      <c r="I493" s="66"/>
      <c r="J493" s="66"/>
    </row>
    <row r="494" spans="7:10" x14ac:dyDescent="0.25">
      <c r="G494" s="66"/>
      <c r="H494" s="66"/>
      <c r="I494" s="66"/>
      <c r="J494" s="66"/>
    </row>
    <row r="495" spans="7:10" x14ac:dyDescent="0.25">
      <c r="G495" s="66"/>
      <c r="H495" s="66"/>
      <c r="I495" s="66"/>
      <c r="J495" s="66"/>
    </row>
    <row r="7289" spans="42:48" x14ac:dyDescent="0.25">
      <c r="AP7289" s="252" t="s">
        <v>120</v>
      </c>
    </row>
    <row r="7290" spans="42:48" x14ac:dyDescent="0.25">
      <c r="AP7290" s="252" t="s">
        <v>7</v>
      </c>
    </row>
    <row r="7291" spans="42:48" x14ac:dyDescent="0.25">
      <c r="AP7291" s="252" t="s">
        <v>79</v>
      </c>
    </row>
    <row r="7292" spans="42:48" x14ac:dyDescent="0.25">
      <c r="AP7292" s="252" t="s">
        <v>6</v>
      </c>
    </row>
    <row r="7293" spans="42:48" x14ac:dyDescent="0.25">
      <c r="AP7293" s="252" t="s">
        <v>121</v>
      </c>
      <c r="AQ7293" s="253"/>
      <c r="AS7293" s="113"/>
      <c r="AU7293" s="113"/>
    </row>
    <row r="7294" spans="42:48" x14ac:dyDescent="0.25">
      <c r="AP7294" s="252" t="s">
        <v>8</v>
      </c>
      <c r="AQ7294" s="105"/>
      <c r="AR7294" s="105"/>
      <c r="AS7294" s="126"/>
      <c r="AT7294" s="114"/>
      <c r="AU7294" s="114"/>
      <c r="AV7294" s="114"/>
    </row>
  </sheetData>
  <autoFilter ref="A4:XFD59"/>
  <sortState ref="A4:AV64">
    <sortCondition ref="C4:C64"/>
  </sortState>
  <customSheetViews>
    <customSheetView guid="{7FB50B2F-45DA-4DA3-BDA5-580E793170E4}" showGridLines="0" topLeftCell="M1">
      <pane ySplit="3" topLeftCell="A32" activePane="bottomLeft" state="frozen"/>
      <selection pane="bottomLeft" activeCell="N4" sqref="N4:T36"/>
    </customSheetView>
  </customSheetViews>
  <mergeCells count="6">
    <mergeCell ref="BA3:BB3"/>
    <mergeCell ref="AA3:AE3"/>
    <mergeCell ref="AF3:AJ3"/>
    <mergeCell ref="AK3:AN3"/>
    <mergeCell ref="AO3:AR3"/>
    <mergeCell ref="AS3:AV3"/>
  </mergeCells>
  <dataValidations count="9">
    <dataValidation type="list" allowBlank="1" showInputMessage="1" showErrorMessage="1" sqref="W5:W17 W58 W53 W19:W39 W41">
      <formula1>"Eficiencia,Eficacia,Efectividad"</formula1>
    </dataValidation>
    <dataValidation type="list" allowBlank="1" showInputMessage="1" showErrorMessage="1" sqref="V5:V17 V53 V58 V19:V39 V41">
      <formula1>"Mensual,Trimestral,Semestral,Anual"</formula1>
    </dataValidation>
    <dataValidation type="list" allowBlank="1" showInputMessage="1" showErrorMessage="1" sqref="U5:U17 U58 U53 U19:U39 U41">
      <formula1>"Creciente,Decreciente,Suma,Constante"</formula1>
    </dataValidation>
    <dataValidation allowBlank="1" showInputMessage="1" showErrorMessage="1" promptTitle="PRODUCTO/SERVICIO" prompt="Identifica el nombre del producto o servicio." sqref="D4 I4:J4"/>
    <dataValidation allowBlank="1" showInputMessage="1" showErrorMessage="1" promptTitle="NOMBRE VARIABLE" prompt="Nombre de las variables a utilizar, puede ser una sola_x000a_variable o dos dependiendo del indicador" sqref="M4:P4"/>
    <dataValidation allowBlank="1" showInputMessage="1" showErrorMessage="1" promptTitle="UNIDAD DE MEDIDA" prompt="Magnitud referencia para la medición. Ejemplo: Porcentaje, Número de asesorías." sqref="L4"/>
    <dataValidation allowBlank="1" showInputMessage="1" showErrorMessage="1" promptTitle="FORMULA DEL INDICADOR" prompt="Fórmula matemática utilizada para el cálculo del indicador._x000a_" sqref="K4"/>
    <dataValidation allowBlank="1" showInputMessage="1" showErrorMessage="1" promptTitle="NOMBRE DEL INDICADOR" prompt="Nombre que identifica al indicador." sqref="C4"/>
    <dataValidation allowBlank="1" showInputMessage="1" showErrorMessage="1" promptTitle="PROCESO" prompt="Identifica el nombre del proceso al cual pertenece el indicador." sqref="E4:F4 A4:B4"/>
  </dataValidations>
  <pageMargins left="0.7" right="0.7" top="0.75" bottom="0.75" header="0.3" footer="0.3"/>
  <pageSetup paperSize="9" orientation="portrait" horizontalDpi="4294967295" verticalDpi="4294967295"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'C:\Users\jccepeda\Desktop\BCKUP\SECRETARÍA JURÍDICA escritorio\Indicadores\bateria de indicadores\[MATRIZ DE INDICADORES SJD.xlsx]MOTOR'!#REF!</xm:f>
          </x14:formula1>
          <xm:sqref>I496:J512</xm:sqref>
        </x14:dataValidation>
        <x14:dataValidation type="list" allowBlank="1" showInputMessage="1" showErrorMessage="1">
          <x14:formula1>
            <xm:f>listados!$A$2:$A$10</xm:f>
          </x14:formula1>
          <xm:sqref>I5:J39 I41:J495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XFC251"/>
  <sheetViews>
    <sheetView showGridLines="0" showZeros="0" topLeftCell="B4" zoomScaleNormal="100" workbookViewId="0"/>
  </sheetViews>
  <sheetFormatPr baseColWidth="10" defaultColWidth="0" defaultRowHeight="15.75" zeroHeight="1" x14ac:dyDescent="0.25"/>
  <cols>
    <col min="1" max="1" width="2.7109375" style="168" hidden="1" customWidth="1"/>
    <col min="2" max="2" width="140.7109375" style="168" customWidth="1"/>
    <col min="3" max="4" width="7.42578125" style="168" customWidth="1"/>
    <col min="5" max="5" width="8.5703125" style="168" customWidth="1"/>
    <col min="6" max="7" width="10.7109375" style="168" bestFit="1" customWidth="1"/>
    <col min="8" max="8" width="7.42578125" style="168" customWidth="1"/>
    <col min="9" max="9" width="8.140625" style="168" bestFit="1" customWidth="1"/>
    <col min="10" max="10" width="7.42578125" style="168" customWidth="1"/>
    <col min="11" max="11" width="8.140625" style="168" bestFit="1" customWidth="1"/>
    <col min="12" max="12" width="7.42578125" style="168" customWidth="1"/>
    <col min="13" max="13" width="10.140625" style="168" bestFit="1" customWidth="1"/>
    <col min="14" max="14" width="7.140625" style="392" bestFit="1" customWidth="1"/>
    <col min="15" max="15" width="5.42578125" style="168" customWidth="1"/>
    <col min="16" max="16380" width="5.42578125" style="168" hidden="1"/>
    <col min="16381" max="16381" width="1.5703125" style="168" hidden="1"/>
    <col min="16382" max="16382" width="1.7109375" style="168" hidden="1"/>
    <col min="16383" max="16383" width="1.42578125" style="168" hidden="1"/>
    <col min="16384" max="16384" width="2.85546875" style="168" hidden="1"/>
  </cols>
  <sheetData>
    <row r="1" spans="1:16383" s="348" customFormat="1" ht="36" x14ac:dyDescent="0.55000000000000004">
      <c r="A1" s="168"/>
      <c r="B1" s="1004" t="s">
        <v>0</v>
      </c>
      <c r="C1" s="1004"/>
      <c r="D1" s="1004"/>
      <c r="E1" s="1004"/>
      <c r="F1" s="1004"/>
      <c r="G1" s="1004"/>
      <c r="H1" s="1004"/>
      <c r="I1" s="1004"/>
      <c r="J1" s="1004"/>
      <c r="K1" s="1004"/>
      <c r="L1" s="1004"/>
      <c r="M1" s="314"/>
      <c r="N1" s="393"/>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314"/>
      <c r="AR1" s="314"/>
      <c r="AS1" s="314"/>
      <c r="AT1" s="314"/>
      <c r="AU1" s="314"/>
      <c r="AV1" s="314"/>
      <c r="AW1" s="314"/>
      <c r="AX1" s="314"/>
      <c r="AY1" s="314"/>
      <c r="AZ1" s="314"/>
      <c r="BA1" s="314"/>
      <c r="BB1" s="314"/>
      <c r="BC1" s="314"/>
      <c r="BD1" s="314"/>
      <c r="BE1" s="314"/>
      <c r="BF1" s="314"/>
      <c r="BG1" s="314"/>
      <c r="BH1" s="314"/>
      <c r="BI1" s="314"/>
      <c r="BJ1" s="314"/>
      <c r="BK1" s="314"/>
      <c r="BL1" s="314"/>
      <c r="BM1" s="314"/>
      <c r="BN1" s="314"/>
      <c r="BO1" s="314"/>
      <c r="BP1" s="314"/>
      <c r="BQ1" s="314"/>
      <c r="BR1" s="314"/>
      <c r="BS1" s="314"/>
      <c r="BT1" s="314"/>
      <c r="BU1" s="314"/>
      <c r="BV1" s="314"/>
      <c r="BW1" s="314"/>
      <c r="BX1" s="314"/>
      <c r="BY1" s="314"/>
      <c r="BZ1" s="314"/>
      <c r="CA1" s="314"/>
      <c r="CB1" s="314"/>
      <c r="CC1" s="314"/>
      <c r="CD1" s="314"/>
      <c r="CE1" s="314"/>
      <c r="CF1" s="314"/>
      <c r="CG1" s="314"/>
      <c r="CH1" s="314"/>
      <c r="CI1" s="314"/>
      <c r="CJ1" s="314"/>
      <c r="CK1" s="314"/>
      <c r="CL1" s="314"/>
      <c r="CM1" s="314"/>
      <c r="CN1" s="314"/>
      <c r="CO1" s="314"/>
      <c r="CP1" s="314"/>
      <c r="CQ1" s="314"/>
      <c r="CR1" s="314"/>
      <c r="CS1" s="314"/>
      <c r="CT1" s="314"/>
      <c r="CU1" s="314"/>
      <c r="CV1" s="314"/>
      <c r="CW1" s="314"/>
      <c r="CX1" s="314"/>
      <c r="CY1" s="314"/>
      <c r="CZ1" s="314"/>
      <c r="DA1" s="314"/>
      <c r="DB1" s="314"/>
      <c r="DC1" s="314"/>
      <c r="DD1" s="314"/>
      <c r="DE1" s="314"/>
      <c r="DF1" s="314"/>
      <c r="DG1" s="314"/>
      <c r="DH1" s="314"/>
      <c r="DI1" s="314"/>
      <c r="DJ1" s="314"/>
      <c r="DK1" s="314"/>
      <c r="DL1" s="314"/>
      <c r="DM1" s="314"/>
      <c r="DN1" s="314"/>
      <c r="DO1" s="314"/>
      <c r="DP1" s="314"/>
      <c r="DQ1" s="314"/>
      <c r="DR1" s="314"/>
      <c r="DS1" s="314"/>
      <c r="DT1" s="314"/>
      <c r="DU1" s="314"/>
      <c r="DV1" s="314"/>
      <c r="DW1" s="314"/>
      <c r="DX1" s="314"/>
      <c r="DY1" s="314"/>
      <c r="DZ1" s="314"/>
      <c r="EA1" s="314"/>
      <c r="EB1" s="314"/>
      <c r="EC1" s="314"/>
      <c r="ED1" s="314"/>
      <c r="EE1" s="314"/>
      <c r="EF1" s="314"/>
      <c r="EG1" s="314"/>
      <c r="EH1" s="314"/>
      <c r="EI1" s="314"/>
      <c r="EJ1" s="314"/>
      <c r="EK1" s="314"/>
      <c r="EL1" s="314"/>
      <c r="EM1" s="314"/>
      <c r="EN1" s="314"/>
      <c r="EO1" s="314"/>
      <c r="EP1" s="314"/>
      <c r="EQ1" s="314"/>
      <c r="ER1" s="314"/>
      <c r="ES1" s="314"/>
      <c r="ET1" s="314"/>
      <c r="EU1" s="314"/>
      <c r="EV1" s="314"/>
      <c r="EW1" s="314"/>
      <c r="EX1" s="314"/>
      <c r="EY1" s="314"/>
      <c r="EZ1" s="314"/>
      <c r="FA1" s="314"/>
      <c r="FB1" s="314"/>
      <c r="FC1" s="314"/>
      <c r="FD1" s="314"/>
      <c r="FE1" s="314"/>
      <c r="FF1" s="314"/>
      <c r="FG1" s="314"/>
      <c r="FH1" s="314"/>
      <c r="FI1" s="314"/>
      <c r="FJ1" s="314"/>
      <c r="FK1" s="314"/>
      <c r="FL1" s="314"/>
      <c r="FM1" s="314"/>
      <c r="FN1" s="314"/>
      <c r="FO1" s="314"/>
      <c r="FP1" s="314"/>
      <c r="FQ1" s="314"/>
      <c r="FR1" s="314"/>
      <c r="FS1" s="314"/>
      <c r="FT1" s="314"/>
      <c r="FU1" s="314"/>
      <c r="FV1" s="314"/>
      <c r="FW1" s="314"/>
      <c r="FX1" s="314"/>
      <c r="FY1" s="314"/>
      <c r="FZ1" s="314"/>
      <c r="GA1" s="314"/>
      <c r="GB1" s="314"/>
      <c r="GC1" s="314"/>
      <c r="GD1" s="314"/>
      <c r="GE1" s="314"/>
      <c r="GF1" s="314"/>
      <c r="GG1" s="314"/>
      <c r="GH1" s="314"/>
      <c r="GI1" s="314"/>
      <c r="GJ1" s="314"/>
      <c r="GK1" s="314"/>
      <c r="GL1" s="314"/>
      <c r="GM1" s="314"/>
      <c r="GN1" s="314"/>
      <c r="GO1" s="314"/>
      <c r="GP1" s="314"/>
      <c r="GQ1" s="314"/>
      <c r="GR1" s="314"/>
      <c r="GS1" s="314"/>
      <c r="GT1" s="314"/>
      <c r="GU1" s="314"/>
      <c r="GV1" s="314"/>
      <c r="GW1" s="314"/>
      <c r="GX1" s="314"/>
      <c r="GY1" s="314"/>
      <c r="GZ1" s="314"/>
      <c r="HA1" s="314"/>
      <c r="HB1" s="314"/>
      <c r="HC1" s="314"/>
      <c r="HD1" s="314"/>
      <c r="HE1" s="314"/>
      <c r="HF1" s="314"/>
      <c r="HG1" s="314"/>
      <c r="HH1" s="314"/>
      <c r="HI1" s="314"/>
      <c r="HJ1" s="314"/>
      <c r="HK1" s="314"/>
      <c r="HL1" s="314"/>
      <c r="HM1" s="314"/>
      <c r="HN1" s="314"/>
      <c r="HO1" s="314"/>
      <c r="HP1" s="314"/>
      <c r="HQ1" s="314"/>
      <c r="HR1" s="314"/>
      <c r="HS1" s="314"/>
      <c r="HT1" s="314"/>
      <c r="HU1" s="314"/>
      <c r="HV1" s="314"/>
      <c r="HW1" s="314"/>
      <c r="HX1" s="314"/>
      <c r="HY1" s="314"/>
      <c r="HZ1" s="314"/>
      <c r="IA1" s="314"/>
      <c r="IB1" s="314"/>
      <c r="IC1" s="314"/>
      <c r="ID1" s="314"/>
      <c r="IE1" s="314"/>
      <c r="IF1" s="314"/>
      <c r="IG1" s="314"/>
      <c r="IH1" s="314"/>
      <c r="II1" s="314"/>
      <c r="IJ1" s="314"/>
      <c r="IK1" s="314"/>
      <c r="IL1" s="314"/>
      <c r="IM1" s="314"/>
      <c r="IN1" s="314"/>
      <c r="IO1" s="314"/>
      <c r="IP1" s="314"/>
      <c r="IQ1" s="314"/>
      <c r="IR1" s="314"/>
      <c r="IS1" s="314"/>
      <c r="IT1" s="314"/>
      <c r="IU1" s="314"/>
      <c r="IV1" s="314"/>
      <c r="IW1" s="314"/>
      <c r="IX1" s="314"/>
      <c r="IY1" s="314"/>
      <c r="IZ1" s="314"/>
      <c r="JA1" s="314"/>
      <c r="JB1" s="314"/>
      <c r="JC1" s="314"/>
      <c r="JD1" s="314"/>
      <c r="JE1" s="314"/>
      <c r="JF1" s="314"/>
      <c r="JG1" s="314"/>
      <c r="JH1" s="314"/>
      <c r="JI1" s="314"/>
      <c r="JJ1" s="314"/>
      <c r="JK1" s="314"/>
      <c r="JL1" s="314"/>
      <c r="JM1" s="314"/>
      <c r="JN1" s="314"/>
      <c r="JO1" s="314"/>
      <c r="JP1" s="314"/>
      <c r="JQ1" s="314"/>
      <c r="JR1" s="314"/>
      <c r="JS1" s="314"/>
      <c r="JT1" s="314"/>
      <c r="JU1" s="314"/>
      <c r="JV1" s="314"/>
      <c r="JW1" s="314"/>
      <c r="JX1" s="314"/>
      <c r="JY1" s="314"/>
      <c r="JZ1" s="314"/>
      <c r="KA1" s="314"/>
      <c r="KB1" s="314"/>
      <c r="KC1" s="314"/>
      <c r="KD1" s="314"/>
      <c r="KE1" s="314"/>
      <c r="KF1" s="314"/>
      <c r="KG1" s="314"/>
      <c r="KH1" s="314"/>
      <c r="KI1" s="314"/>
      <c r="KJ1" s="314"/>
      <c r="KK1" s="314"/>
      <c r="KL1" s="314"/>
      <c r="KM1" s="314"/>
      <c r="KN1" s="314"/>
      <c r="KO1" s="314"/>
      <c r="KP1" s="314"/>
      <c r="KQ1" s="314"/>
      <c r="KR1" s="314"/>
      <c r="KS1" s="314"/>
      <c r="KT1" s="314"/>
      <c r="KU1" s="314"/>
      <c r="KV1" s="314"/>
      <c r="KW1" s="314"/>
      <c r="KX1" s="314"/>
      <c r="KY1" s="314"/>
      <c r="KZ1" s="314"/>
      <c r="LA1" s="314"/>
      <c r="LB1" s="314"/>
      <c r="LC1" s="314"/>
      <c r="LD1" s="314"/>
      <c r="LE1" s="314"/>
      <c r="LF1" s="314"/>
      <c r="LG1" s="314"/>
      <c r="LH1" s="314"/>
      <c r="LI1" s="314"/>
      <c r="LJ1" s="314"/>
      <c r="LK1" s="314"/>
      <c r="LL1" s="314"/>
      <c r="LM1" s="314"/>
      <c r="LN1" s="314"/>
      <c r="LO1" s="314"/>
      <c r="LP1" s="314"/>
      <c r="LQ1" s="314"/>
      <c r="LR1" s="314"/>
      <c r="LS1" s="314"/>
      <c r="LT1" s="314"/>
      <c r="LU1" s="314"/>
      <c r="LV1" s="314"/>
      <c r="LW1" s="314"/>
      <c r="LX1" s="314"/>
      <c r="LY1" s="314"/>
      <c r="LZ1" s="314"/>
      <c r="MA1" s="314"/>
      <c r="MB1" s="314"/>
      <c r="MC1" s="314"/>
      <c r="MD1" s="314"/>
      <c r="ME1" s="314"/>
      <c r="MF1" s="314"/>
      <c r="MG1" s="314"/>
      <c r="MH1" s="314"/>
      <c r="MI1" s="314"/>
      <c r="MJ1" s="314"/>
      <c r="MK1" s="314"/>
      <c r="ML1" s="314"/>
      <c r="MM1" s="314"/>
      <c r="MN1" s="314"/>
      <c r="MO1" s="314"/>
      <c r="MP1" s="314"/>
      <c r="MQ1" s="314"/>
      <c r="MR1" s="314"/>
      <c r="MS1" s="314"/>
      <c r="MT1" s="314"/>
      <c r="MU1" s="314"/>
      <c r="MV1" s="314"/>
      <c r="MW1" s="314"/>
      <c r="MX1" s="314"/>
      <c r="MY1" s="314"/>
      <c r="MZ1" s="314"/>
      <c r="NA1" s="314"/>
      <c r="NB1" s="314"/>
      <c r="NC1" s="314"/>
      <c r="ND1" s="314"/>
      <c r="NE1" s="314"/>
      <c r="NF1" s="314"/>
      <c r="NG1" s="314"/>
      <c r="NH1" s="314"/>
      <c r="NI1" s="314"/>
      <c r="NJ1" s="314"/>
      <c r="NK1" s="314"/>
      <c r="NL1" s="314"/>
      <c r="NM1" s="314"/>
      <c r="NN1" s="314"/>
      <c r="NO1" s="314"/>
      <c r="NP1" s="314"/>
      <c r="NQ1" s="314"/>
      <c r="NR1" s="314"/>
      <c r="NS1" s="314"/>
      <c r="NT1" s="314"/>
      <c r="NU1" s="314"/>
      <c r="NV1" s="314"/>
      <c r="NW1" s="314"/>
      <c r="NX1" s="314"/>
      <c r="NY1" s="314"/>
      <c r="NZ1" s="314"/>
      <c r="OA1" s="314"/>
      <c r="OB1" s="314"/>
      <c r="OC1" s="314"/>
      <c r="OD1" s="314"/>
      <c r="OE1" s="314"/>
      <c r="OF1" s="314"/>
      <c r="OG1" s="314"/>
      <c r="OH1" s="314"/>
      <c r="OI1" s="314"/>
      <c r="OJ1" s="314"/>
      <c r="OK1" s="314"/>
      <c r="OL1" s="314"/>
      <c r="OM1" s="314"/>
      <c r="ON1" s="314"/>
      <c r="OO1" s="314"/>
      <c r="OP1" s="314"/>
      <c r="OQ1" s="314"/>
      <c r="OR1" s="314"/>
      <c r="OS1" s="314"/>
      <c r="OT1" s="314"/>
      <c r="OU1" s="314"/>
      <c r="OV1" s="314"/>
      <c r="OW1" s="314"/>
      <c r="OX1" s="314"/>
      <c r="OY1" s="314"/>
      <c r="OZ1" s="314"/>
      <c r="PA1" s="314"/>
      <c r="PB1" s="314"/>
      <c r="PC1" s="314"/>
      <c r="PD1" s="314"/>
      <c r="PE1" s="314"/>
      <c r="PF1" s="314"/>
      <c r="PG1" s="314"/>
      <c r="PH1" s="314"/>
      <c r="PI1" s="314"/>
      <c r="PJ1" s="314"/>
      <c r="PK1" s="314"/>
      <c r="PL1" s="314"/>
      <c r="PM1" s="314"/>
      <c r="PN1" s="314"/>
      <c r="PO1" s="314"/>
      <c r="PP1" s="314"/>
      <c r="PQ1" s="314"/>
      <c r="PR1" s="314"/>
      <c r="PS1" s="314"/>
      <c r="PT1" s="314"/>
      <c r="PU1" s="314"/>
      <c r="PV1" s="314"/>
      <c r="PW1" s="314"/>
      <c r="PX1" s="314"/>
      <c r="PY1" s="314"/>
      <c r="PZ1" s="314"/>
      <c r="QA1" s="314"/>
      <c r="QB1" s="314"/>
      <c r="QC1" s="314"/>
      <c r="QD1" s="314"/>
      <c r="QE1" s="314"/>
      <c r="QF1" s="314"/>
      <c r="QG1" s="314"/>
      <c r="QH1" s="314"/>
      <c r="QI1" s="314"/>
      <c r="QJ1" s="314"/>
      <c r="QK1" s="314"/>
      <c r="QL1" s="314"/>
      <c r="QM1" s="314"/>
      <c r="QN1" s="314"/>
      <c r="QO1" s="314"/>
      <c r="QP1" s="314"/>
      <c r="QQ1" s="314"/>
      <c r="QR1" s="314"/>
      <c r="QS1" s="314"/>
      <c r="QT1" s="314"/>
      <c r="QU1" s="314"/>
      <c r="QV1" s="314"/>
      <c r="QW1" s="314"/>
      <c r="QX1" s="314"/>
      <c r="QY1" s="314"/>
      <c r="QZ1" s="314"/>
      <c r="RA1" s="314"/>
      <c r="RB1" s="314"/>
      <c r="RC1" s="314"/>
      <c r="RD1" s="314"/>
      <c r="RE1" s="314"/>
      <c r="RF1" s="314"/>
      <c r="RG1" s="314"/>
      <c r="RH1" s="314"/>
      <c r="RI1" s="314"/>
      <c r="RJ1" s="314"/>
      <c r="RK1" s="314"/>
      <c r="RL1" s="314"/>
      <c r="RM1" s="314"/>
      <c r="RN1" s="314"/>
      <c r="RO1" s="314"/>
      <c r="RP1" s="314"/>
      <c r="RQ1" s="314"/>
      <c r="RR1" s="314"/>
      <c r="RS1" s="314"/>
      <c r="RT1" s="314"/>
      <c r="RU1" s="314"/>
      <c r="RV1" s="314"/>
      <c r="RW1" s="314"/>
      <c r="RX1" s="314"/>
      <c r="RY1" s="314"/>
      <c r="RZ1" s="314"/>
      <c r="SA1" s="314"/>
      <c r="SB1" s="314"/>
      <c r="SC1" s="314"/>
      <c r="SD1" s="314"/>
      <c r="SE1" s="314"/>
      <c r="SF1" s="314"/>
      <c r="SG1" s="314"/>
      <c r="SH1" s="314"/>
      <c r="SI1" s="314"/>
      <c r="SJ1" s="314"/>
      <c r="SK1" s="314"/>
      <c r="SL1" s="314"/>
      <c r="SM1" s="314"/>
      <c r="SN1" s="314"/>
      <c r="SO1" s="314"/>
      <c r="SP1" s="314"/>
      <c r="SQ1" s="314"/>
      <c r="SR1" s="314"/>
      <c r="SS1" s="314"/>
      <c r="ST1" s="314"/>
      <c r="SU1" s="314"/>
      <c r="SV1" s="314"/>
      <c r="SW1" s="314"/>
      <c r="SX1" s="314"/>
      <c r="SY1" s="314"/>
      <c r="SZ1" s="314"/>
      <c r="TA1" s="314"/>
      <c r="TB1" s="314"/>
      <c r="TC1" s="314"/>
      <c r="TD1" s="314"/>
      <c r="TE1" s="314"/>
      <c r="TF1" s="314"/>
      <c r="TG1" s="314"/>
      <c r="TH1" s="314"/>
      <c r="TI1" s="314"/>
      <c r="TJ1" s="314"/>
      <c r="TK1" s="314"/>
      <c r="TL1" s="314"/>
      <c r="TM1" s="314"/>
      <c r="TN1" s="314"/>
      <c r="TO1" s="314"/>
      <c r="TP1" s="314"/>
      <c r="TQ1" s="314"/>
      <c r="TR1" s="314"/>
      <c r="TS1" s="314"/>
      <c r="TT1" s="314"/>
      <c r="TU1" s="314"/>
      <c r="TV1" s="314"/>
      <c r="TW1" s="314"/>
      <c r="TX1" s="314"/>
      <c r="TY1" s="314"/>
      <c r="TZ1" s="314"/>
      <c r="UA1" s="314"/>
      <c r="UB1" s="314"/>
      <c r="UC1" s="314"/>
      <c r="UD1" s="314"/>
      <c r="UE1" s="314"/>
      <c r="UF1" s="314"/>
      <c r="UG1" s="314"/>
      <c r="UH1" s="314"/>
      <c r="UI1" s="314"/>
      <c r="UJ1" s="314"/>
      <c r="UK1" s="314"/>
      <c r="UL1" s="314"/>
      <c r="UM1" s="314"/>
      <c r="UN1" s="314"/>
      <c r="UO1" s="314"/>
      <c r="UP1" s="314"/>
      <c r="UQ1" s="314"/>
      <c r="UR1" s="314"/>
      <c r="US1" s="314"/>
      <c r="UT1" s="314"/>
      <c r="UU1" s="314"/>
      <c r="UV1" s="314"/>
      <c r="UW1" s="314"/>
      <c r="UX1" s="314"/>
      <c r="UY1" s="314"/>
      <c r="UZ1" s="314"/>
      <c r="VA1" s="314"/>
      <c r="VB1" s="314"/>
      <c r="VC1" s="314"/>
      <c r="VD1" s="314"/>
      <c r="VE1" s="314"/>
      <c r="VF1" s="314"/>
      <c r="VG1" s="314"/>
      <c r="VH1" s="314"/>
      <c r="VI1" s="314"/>
      <c r="VJ1" s="314"/>
      <c r="VK1" s="314"/>
      <c r="VL1" s="314"/>
      <c r="VM1" s="314"/>
      <c r="VN1" s="314"/>
      <c r="VO1" s="314"/>
      <c r="VP1" s="314"/>
      <c r="VQ1" s="314"/>
      <c r="VR1" s="314"/>
      <c r="VS1" s="314"/>
      <c r="VT1" s="314"/>
      <c r="VU1" s="314"/>
      <c r="VV1" s="314"/>
      <c r="VW1" s="314"/>
      <c r="VX1" s="314"/>
      <c r="VY1" s="314"/>
      <c r="VZ1" s="314"/>
      <c r="WA1" s="314"/>
      <c r="WB1" s="314"/>
      <c r="WC1" s="314"/>
      <c r="WD1" s="314"/>
      <c r="WE1" s="314"/>
      <c r="WF1" s="314"/>
      <c r="WG1" s="314"/>
      <c r="WH1" s="314"/>
      <c r="WI1" s="314"/>
      <c r="WJ1" s="314"/>
      <c r="WK1" s="314"/>
      <c r="WL1" s="314"/>
      <c r="WM1" s="314"/>
      <c r="WN1" s="314"/>
      <c r="WO1" s="314"/>
      <c r="WP1" s="314"/>
      <c r="WQ1" s="314"/>
      <c r="WR1" s="314"/>
      <c r="WS1" s="314"/>
      <c r="WT1" s="314"/>
      <c r="WU1" s="314"/>
      <c r="WV1" s="314"/>
      <c r="WW1" s="314"/>
      <c r="WX1" s="314"/>
      <c r="WY1" s="314"/>
      <c r="WZ1" s="314"/>
      <c r="XA1" s="314"/>
      <c r="XB1" s="314"/>
      <c r="XC1" s="314"/>
      <c r="XD1" s="314"/>
      <c r="XE1" s="314"/>
      <c r="XF1" s="314"/>
      <c r="XG1" s="314"/>
      <c r="XH1" s="314"/>
      <c r="XI1" s="314"/>
      <c r="XJ1" s="314"/>
      <c r="XK1" s="314"/>
      <c r="XL1" s="314"/>
      <c r="XM1" s="314"/>
      <c r="XN1" s="314"/>
      <c r="XO1" s="314"/>
      <c r="XP1" s="314"/>
      <c r="XQ1" s="314"/>
      <c r="XR1" s="314"/>
      <c r="XS1" s="314"/>
      <c r="XT1" s="314"/>
      <c r="XU1" s="314"/>
      <c r="XV1" s="314"/>
      <c r="XW1" s="314"/>
      <c r="XX1" s="314"/>
      <c r="XY1" s="314"/>
      <c r="XZ1" s="314"/>
      <c r="YA1" s="314"/>
      <c r="YB1" s="314"/>
      <c r="YC1" s="314"/>
      <c r="YD1" s="314"/>
      <c r="YE1" s="314"/>
      <c r="YF1" s="314"/>
      <c r="YG1" s="314"/>
      <c r="YH1" s="314"/>
      <c r="YI1" s="314"/>
      <c r="YJ1" s="314"/>
      <c r="YK1" s="314"/>
      <c r="YL1" s="314"/>
      <c r="YM1" s="314"/>
      <c r="YN1" s="314"/>
      <c r="YO1" s="314"/>
      <c r="YP1" s="314"/>
      <c r="YQ1" s="314"/>
      <c r="YR1" s="314"/>
      <c r="YS1" s="314"/>
      <c r="YT1" s="314"/>
      <c r="YU1" s="314"/>
      <c r="YV1" s="314"/>
      <c r="YW1" s="314"/>
      <c r="YX1" s="314"/>
      <c r="YY1" s="314"/>
      <c r="YZ1" s="314"/>
      <c r="ZA1" s="314"/>
      <c r="ZB1" s="314"/>
      <c r="ZC1" s="314"/>
      <c r="ZD1" s="314"/>
      <c r="ZE1" s="314"/>
      <c r="ZF1" s="314"/>
      <c r="ZG1" s="314"/>
      <c r="ZH1" s="314"/>
      <c r="ZI1" s="314"/>
      <c r="ZJ1" s="314"/>
      <c r="ZK1" s="314"/>
      <c r="ZL1" s="314"/>
      <c r="ZM1" s="314"/>
      <c r="ZN1" s="314"/>
      <c r="ZO1" s="314"/>
      <c r="ZP1" s="314"/>
      <c r="ZQ1" s="314"/>
      <c r="ZR1" s="314"/>
      <c r="ZS1" s="314"/>
      <c r="ZT1" s="314"/>
      <c r="ZU1" s="314"/>
      <c r="ZV1" s="314"/>
      <c r="ZW1" s="314"/>
      <c r="ZX1" s="314"/>
      <c r="ZY1" s="314"/>
      <c r="ZZ1" s="314"/>
      <c r="AAA1" s="314"/>
      <c r="AAB1" s="314"/>
      <c r="AAC1" s="314"/>
      <c r="AAD1" s="314"/>
      <c r="AAE1" s="314"/>
      <c r="AAF1" s="314"/>
      <c r="AAG1" s="314"/>
      <c r="AAH1" s="314"/>
      <c r="AAI1" s="314"/>
      <c r="AAJ1" s="314"/>
      <c r="AAK1" s="314"/>
      <c r="AAL1" s="314"/>
      <c r="AAM1" s="314"/>
      <c r="AAN1" s="314"/>
      <c r="AAO1" s="314"/>
      <c r="AAP1" s="314"/>
      <c r="AAQ1" s="314"/>
      <c r="AAR1" s="314"/>
      <c r="AAS1" s="314"/>
      <c r="AAT1" s="314"/>
      <c r="AAU1" s="314"/>
      <c r="AAV1" s="314"/>
      <c r="AAW1" s="314"/>
      <c r="AAX1" s="314"/>
      <c r="AAY1" s="314"/>
      <c r="AAZ1" s="314"/>
      <c r="ABA1" s="314"/>
      <c r="ABB1" s="314"/>
      <c r="ABC1" s="314"/>
      <c r="ABD1" s="314"/>
      <c r="ABE1" s="314"/>
      <c r="ABF1" s="314"/>
      <c r="ABG1" s="314"/>
      <c r="ABH1" s="314"/>
      <c r="ABI1" s="314"/>
      <c r="ABJ1" s="314"/>
      <c r="ABK1" s="314"/>
      <c r="ABL1" s="314"/>
      <c r="ABM1" s="314"/>
      <c r="ABN1" s="314"/>
      <c r="ABO1" s="314"/>
      <c r="ABP1" s="314"/>
      <c r="ABQ1" s="314"/>
      <c r="ABR1" s="314"/>
      <c r="ABS1" s="314"/>
      <c r="ABT1" s="314"/>
      <c r="ABU1" s="314"/>
      <c r="ABV1" s="314"/>
      <c r="ABW1" s="314"/>
      <c r="ABX1" s="314"/>
      <c r="ABY1" s="314"/>
      <c r="ABZ1" s="314"/>
      <c r="ACA1" s="314"/>
      <c r="ACB1" s="314"/>
      <c r="ACC1" s="314"/>
      <c r="ACD1" s="314"/>
      <c r="ACE1" s="314"/>
      <c r="ACF1" s="314"/>
      <c r="ACG1" s="314"/>
      <c r="ACH1" s="314"/>
      <c r="ACI1" s="314"/>
      <c r="ACJ1" s="314"/>
      <c r="ACK1" s="314"/>
      <c r="ACL1" s="314"/>
      <c r="ACM1" s="314"/>
      <c r="ACN1" s="314"/>
      <c r="ACO1" s="314"/>
      <c r="ACP1" s="314"/>
      <c r="ACQ1" s="314"/>
      <c r="ACR1" s="314"/>
      <c r="ACS1" s="314"/>
      <c r="ACT1" s="314"/>
      <c r="ACU1" s="314"/>
      <c r="ACV1" s="314"/>
      <c r="ACW1" s="314"/>
      <c r="ACX1" s="314"/>
      <c r="ACY1" s="314"/>
      <c r="ACZ1" s="314"/>
      <c r="ADA1" s="314"/>
      <c r="ADB1" s="314"/>
      <c r="ADC1" s="314"/>
      <c r="ADD1" s="314"/>
      <c r="ADE1" s="314"/>
      <c r="ADF1" s="314"/>
      <c r="ADG1" s="314"/>
      <c r="ADH1" s="314"/>
      <c r="ADI1" s="314"/>
      <c r="ADJ1" s="314"/>
      <c r="ADK1" s="314"/>
      <c r="ADL1" s="314"/>
      <c r="ADM1" s="314"/>
      <c r="ADN1" s="314"/>
      <c r="ADO1" s="314"/>
      <c r="ADP1" s="314"/>
      <c r="ADQ1" s="314"/>
      <c r="ADR1" s="314"/>
      <c r="ADS1" s="314"/>
      <c r="ADT1" s="314"/>
      <c r="ADU1" s="314"/>
      <c r="ADV1" s="314"/>
      <c r="ADW1" s="314"/>
      <c r="ADX1" s="314"/>
      <c r="ADY1" s="314"/>
      <c r="ADZ1" s="314"/>
      <c r="AEA1" s="314"/>
      <c r="AEB1" s="314"/>
      <c r="AEC1" s="314"/>
      <c r="AED1" s="314"/>
      <c r="AEE1" s="314"/>
      <c r="AEF1" s="314"/>
      <c r="AEG1" s="314"/>
      <c r="AEH1" s="314"/>
      <c r="AEI1" s="314"/>
      <c r="AEJ1" s="314"/>
      <c r="AEK1" s="314"/>
      <c r="AEL1" s="314"/>
      <c r="AEM1" s="314"/>
      <c r="AEN1" s="314"/>
      <c r="AEO1" s="314"/>
      <c r="AEP1" s="314"/>
      <c r="AEQ1" s="314"/>
      <c r="AER1" s="314"/>
      <c r="AES1" s="314"/>
      <c r="AET1" s="314"/>
      <c r="AEU1" s="314"/>
      <c r="AEV1" s="314"/>
      <c r="AEW1" s="314"/>
      <c r="AEX1" s="314"/>
      <c r="AEY1" s="314"/>
      <c r="AEZ1" s="314"/>
      <c r="AFA1" s="314"/>
      <c r="AFB1" s="314"/>
      <c r="AFC1" s="314"/>
      <c r="AFD1" s="314"/>
      <c r="AFE1" s="314"/>
      <c r="AFF1" s="314"/>
      <c r="AFG1" s="314"/>
      <c r="AFH1" s="314"/>
      <c r="AFI1" s="314"/>
      <c r="AFJ1" s="314"/>
      <c r="AFK1" s="314"/>
      <c r="AFL1" s="314"/>
      <c r="AFM1" s="314"/>
      <c r="AFN1" s="314"/>
      <c r="AFO1" s="314"/>
      <c r="AFP1" s="314"/>
      <c r="AFQ1" s="314"/>
      <c r="AFR1" s="314"/>
      <c r="AFS1" s="314"/>
      <c r="AFT1" s="314"/>
      <c r="AFU1" s="314"/>
      <c r="AFV1" s="314"/>
      <c r="AFW1" s="314"/>
      <c r="AFX1" s="314"/>
      <c r="AFY1" s="314"/>
      <c r="AFZ1" s="314"/>
      <c r="AGA1" s="314"/>
      <c r="AGB1" s="314"/>
      <c r="AGC1" s="314"/>
      <c r="AGD1" s="314"/>
      <c r="AGE1" s="314"/>
      <c r="AGF1" s="314"/>
      <c r="AGG1" s="314"/>
      <c r="AGH1" s="314"/>
      <c r="AGI1" s="314"/>
      <c r="AGJ1" s="314"/>
      <c r="AGK1" s="314"/>
      <c r="AGL1" s="314"/>
      <c r="AGM1" s="314"/>
      <c r="AGN1" s="314"/>
      <c r="AGO1" s="314"/>
      <c r="AGP1" s="314"/>
      <c r="AGQ1" s="314"/>
      <c r="AGR1" s="314"/>
      <c r="AGS1" s="314"/>
      <c r="AGT1" s="314"/>
      <c r="AGU1" s="314"/>
      <c r="AGV1" s="314"/>
      <c r="AGW1" s="314"/>
      <c r="AGX1" s="314"/>
      <c r="AGY1" s="314"/>
      <c r="AGZ1" s="314"/>
      <c r="AHA1" s="314"/>
      <c r="AHB1" s="314"/>
      <c r="AHC1" s="314"/>
      <c r="AHD1" s="314"/>
      <c r="AHE1" s="314"/>
      <c r="AHF1" s="314"/>
      <c r="AHG1" s="314"/>
      <c r="AHH1" s="314"/>
      <c r="AHI1" s="314"/>
      <c r="AHJ1" s="314"/>
      <c r="AHK1" s="314"/>
      <c r="AHL1" s="314"/>
      <c r="AHM1" s="314"/>
      <c r="AHN1" s="314"/>
      <c r="AHO1" s="314"/>
      <c r="AHP1" s="314"/>
      <c r="AHQ1" s="314"/>
      <c r="AHR1" s="314"/>
      <c r="AHS1" s="314"/>
      <c r="AHT1" s="314"/>
      <c r="AHU1" s="314"/>
      <c r="AHV1" s="314"/>
      <c r="AHW1" s="314"/>
      <c r="AHX1" s="314"/>
      <c r="AHY1" s="314"/>
      <c r="AHZ1" s="314"/>
      <c r="AIA1" s="314"/>
      <c r="AIB1" s="314"/>
      <c r="AIC1" s="314"/>
      <c r="AID1" s="314"/>
      <c r="AIE1" s="314"/>
      <c r="AIF1" s="314"/>
      <c r="AIG1" s="314"/>
      <c r="AIH1" s="314"/>
      <c r="AII1" s="314"/>
      <c r="AIJ1" s="314"/>
      <c r="AIK1" s="314"/>
      <c r="AIL1" s="314"/>
      <c r="AIM1" s="314"/>
      <c r="AIN1" s="314"/>
      <c r="AIO1" s="314"/>
      <c r="AIP1" s="314"/>
      <c r="AIQ1" s="314"/>
      <c r="AIR1" s="314"/>
      <c r="AIS1" s="314"/>
      <c r="AIT1" s="314"/>
      <c r="AIU1" s="314"/>
      <c r="AIV1" s="314"/>
      <c r="AIW1" s="314"/>
      <c r="AIX1" s="314"/>
      <c r="AIY1" s="314"/>
      <c r="AIZ1" s="314"/>
      <c r="AJA1" s="314"/>
      <c r="AJB1" s="314"/>
      <c r="AJC1" s="314"/>
      <c r="AJD1" s="314"/>
      <c r="AJE1" s="314"/>
      <c r="AJF1" s="314"/>
      <c r="AJG1" s="314"/>
      <c r="AJH1" s="314"/>
      <c r="AJI1" s="314"/>
      <c r="AJJ1" s="314"/>
      <c r="AJK1" s="314"/>
      <c r="AJL1" s="314"/>
      <c r="AJM1" s="314"/>
      <c r="AJN1" s="314"/>
      <c r="AJO1" s="314"/>
      <c r="AJP1" s="314"/>
      <c r="AJQ1" s="314"/>
      <c r="AJR1" s="314"/>
      <c r="AJS1" s="314"/>
      <c r="AJT1" s="314"/>
      <c r="AJU1" s="314"/>
      <c r="AJV1" s="314"/>
      <c r="AJW1" s="314"/>
      <c r="AJX1" s="314"/>
      <c r="AJY1" s="314"/>
      <c r="AJZ1" s="314"/>
      <c r="AKA1" s="314"/>
      <c r="AKB1" s="314"/>
      <c r="AKC1" s="314"/>
      <c r="AKD1" s="314"/>
      <c r="AKE1" s="314"/>
      <c r="AKF1" s="314"/>
      <c r="AKG1" s="314"/>
      <c r="AKH1" s="314"/>
      <c r="AKI1" s="314"/>
      <c r="AKJ1" s="314"/>
      <c r="AKK1" s="314"/>
      <c r="AKL1" s="314"/>
      <c r="AKM1" s="314"/>
      <c r="AKN1" s="314"/>
      <c r="AKO1" s="314"/>
      <c r="AKP1" s="314"/>
      <c r="AKQ1" s="314"/>
      <c r="AKR1" s="314"/>
      <c r="AKS1" s="314"/>
      <c r="AKT1" s="314"/>
      <c r="AKU1" s="314"/>
      <c r="AKV1" s="314"/>
      <c r="AKW1" s="314"/>
      <c r="AKX1" s="314"/>
      <c r="AKY1" s="314"/>
      <c r="AKZ1" s="314"/>
      <c r="ALA1" s="314"/>
      <c r="ALB1" s="314"/>
      <c r="ALC1" s="314"/>
      <c r="ALD1" s="314"/>
      <c r="ALE1" s="314"/>
      <c r="ALF1" s="314"/>
      <c r="ALG1" s="314"/>
      <c r="ALH1" s="314"/>
      <c r="ALI1" s="314"/>
      <c r="ALJ1" s="314"/>
      <c r="ALK1" s="314"/>
      <c r="ALL1" s="314"/>
      <c r="ALM1" s="314"/>
      <c r="ALN1" s="314"/>
      <c r="ALO1" s="314"/>
      <c r="ALP1" s="314"/>
      <c r="ALQ1" s="314"/>
      <c r="ALR1" s="314"/>
      <c r="ALS1" s="314"/>
      <c r="ALT1" s="314"/>
      <c r="ALU1" s="314"/>
      <c r="ALV1" s="314"/>
      <c r="ALW1" s="314"/>
      <c r="ALX1" s="314"/>
      <c r="ALY1" s="314"/>
      <c r="ALZ1" s="314"/>
      <c r="AMA1" s="314"/>
      <c r="AMB1" s="314"/>
      <c r="AMC1" s="314"/>
      <c r="AMD1" s="314"/>
      <c r="AME1" s="314"/>
      <c r="AMF1" s="314"/>
      <c r="AMG1" s="314"/>
      <c r="AMH1" s="314"/>
      <c r="AMI1" s="314"/>
      <c r="AMJ1" s="314"/>
      <c r="AMK1" s="314"/>
      <c r="AML1" s="314"/>
      <c r="AMM1" s="314"/>
      <c r="AMN1" s="314"/>
      <c r="AMO1" s="314"/>
      <c r="AMP1" s="314"/>
      <c r="AMQ1" s="314"/>
      <c r="AMR1" s="314"/>
      <c r="AMS1" s="314"/>
      <c r="AMT1" s="314"/>
      <c r="AMU1" s="314"/>
      <c r="AMV1" s="314"/>
      <c r="AMW1" s="314"/>
      <c r="AMX1" s="314"/>
      <c r="AMY1" s="314"/>
      <c r="AMZ1" s="314"/>
      <c r="ANA1" s="314"/>
      <c r="ANB1" s="314"/>
      <c r="ANC1" s="314"/>
      <c r="AND1" s="314"/>
      <c r="ANE1" s="314"/>
      <c r="ANF1" s="314"/>
      <c r="ANG1" s="314"/>
      <c r="ANH1" s="314"/>
      <c r="ANI1" s="314"/>
      <c r="ANJ1" s="314"/>
      <c r="ANK1" s="314"/>
      <c r="ANL1" s="314"/>
      <c r="ANM1" s="314"/>
      <c r="ANN1" s="314"/>
      <c r="ANO1" s="314"/>
      <c r="ANP1" s="314"/>
      <c r="ANQ1" s="314"/>
      <c r="ANR1" s="314"/>
      <c r="ANS1" s="314"/>
      <c r="ANT1" s="314"/>
      <c r="ANU1" s="314"/>
      <c r="ANV1" s="314"/>
      <c r="ANW1" s="314"/>
      <c r="ANX1" s="314"/>
      <c r="ANY1" s="314"/>
      <c r="ANZ1" s="314"/>
      <c r="AOA1" s="314"/>
      <c r="AOB1" s="314"/>
      <c r="AOC1" s="314"/>
      <c r="AOD1" s="314"/>
      <c r="AOE1" s="314"/>
      <c r="AOF1" s="314"/>
      <c r="AOG1" s="314"/>
      <c r="AOH1" s="314"/>
      <c r="AOI1" s="314"/>
      <c r="AOJ1" s="314"/>
      <c r="AOK1" s="314"/>
      <c r="AOL1" s="314"/>
      <c r="AOM1" s="314"/>
      <c r="AON1" s="314"/>
      <c r="AOO1" s="314"/>
      <c r="AOP1" s="314"/>
      <c r="AOQ1" s="314"/>
      <c r="AOR1" s="314"/>
      <c r="AOS1" s="314"/>
      <c r="AOT1" s="314"/>
      <c r="AOU1" s="314"/>
      <c r="AOV1" s="314"/>
      <c r="AOW1" s="314"/>
      <c r="AOX1" s="314"/>
      <c r="AOY1" s="314"/>
      <c r="AOZ1" s="314"/>
      <c r="APA1" s="314"/>
      <c r="APB1" s="314"/>
      <c r="APC1" s="314"/>
      <c r="APD1" s="314"/>
      <c r="APE1" s="314"/>
      <c r="APF1" s="314"/>
      <c r="APG1" s="314"/>
      <c r="APH1" s="314"/>
      <c r="API1" s="314"/>
      <c r="APJ1" s="314"/>
      <c r="APK1" s="314"/>
      <c r="APL1" s="314"/>
      <c r="APM1" s="314"/>
      <c r="APN1" s="314"/>
      <c r="APO1" s="314"/>
      <c r="APP1" s="314"/>
      <c r="APQ1" s="314"/>
      <c r="APR1" s="314"/>
      <c r="APS1" s="314"/>
      <c r="APT1" s="314"/>
      <c r="APU1" s="314"/>
      <c r="APV1" s="314"/>
      <c r="APW1" s="314"/>
      <c r="APX1" s="314"/>
      <c r="APY1" s="314"/>
      <c r="APZ1" s="314"/>
      <c r="AQA1" s="314"/>
      <c r="AQB1" s="314"/>
      <c r="AQC1" s="314"/>
      <c r="AQD1" s="314"/>
      <c r="AQE1" s="314"/>
      <c r="AQF1" s="314"/>
      <c r="AQG1" s="314"/>
      <c r="AQH1" s="314"/>
      <c r="AQI1" s="314"/>
      <c r="AQJ1" s="314"/>
      <c r="AQK1" s="314"/>
      <c r="AQL1" s="314"/>
      <c r="AQM1" s="314"/>
      <c r="AQN1" s="314"/>
      <c r="AQO1" s="314"/>
      <c r="AQP1" s="314"/>
      <c r="AQQ1" s="314"/>
      <c r="AQR1" s="314"/>
      <c r="AQS1" s="314"/>
      <c r="AQT1" s="314"/>
      <c r="AQU1" s="314"/>
      <c r="AQV1" s="314"/>
      <c r="AQW1" s="314"/>
      <c r="AQX1" s="314"/>
      <c r="AQY1" s="314"/>
      <c r="AQZ1" s="314"/>
      <c r="ARA1" s="314"/>
      <c r="ARB1" s="314"/>
      <c r="ARC1" s="314"/>
      <c r="ARD1" s="314"/>
      <c r="ARE1" s="314"/>
      <c r="ARF1" s="314"/>
      <c r="ARG1" s="314"/>
      <c r="ARH1" s="314"/>
      <c r="ARI1" s="314"/>
      <c r="ARJ1" s="314"/>
      <c r="ARK1" s="314"/>
      <c r="ARL1" s="314"/>
      <c r="ARM1" s="314"/>
      <c r="ARN1" s="314"/>
      <c r="ARO1" s="314"/>
      <c r="ARP1" s="314"/>
      <c r="ARQ1" s="314"/>
      <c r="ARR1" s="314"/>
      <c r="ARS1" s="314"/>
      <c r="ART1" s="314"/>
      <c r="ARU1" s="314"/>
      <c r="ARV1" s="314"/>
      <c r="ARW1" s="314"/>
      <c r="ARX1" s="314"/>
      <c r="ARY1" s="314"/>
      <c r="ARZ1" s="314"/>
      <c r="ASA1" s="314"/>
      <c r="ASB1" s="314"/>
      <c r="ASC1" s="314"/>
      <c r="ASD1" s="314"/>
      <c r="ASE1" s="314"/>
      <c r="ASF1" s="314"/>
      <c r="ASG1" s="314"/>
      <c r="ASH1" s="314"/>
      <c r="ASI1" s="314"/>
      <c r="ASJ1" s="314"/>
      <c r="ASK1" s="314"/>
      <c r="ASL1" s="314"/>
      <c r="ASM1" s="314"/>
      <c r="ASN1" s="314"/>
      <c r="ASO1" s="314"/>
      <c r="ASP1" s="314"/>
      <c r="ASQ1" s="314"/>
      <c r="ASR1" s="314"/>
      <c r="ASS1" s="314"/>
      <c r="AST1" s="314"/>
      <c r="ASU1" s="314"/>
      <c r="ASV1" s="314"/>
      <c r="ASW1" s="314"/>
      <c r="ASX1" s="314"/>
      <c r="ASY1" s="314"/>
      <c r="ASZ1" s="314"/>
      <c r="ATA1" s="314"/>
      <c r="ATB1" s="314"/>
      <c r="ATC1" s="314"/>
      <c r="ATD1" s="314"/>
      <c r="ATE1" s="314"/>
      <c r="ATF1" s="314"/>
      <c r="ATG1" s="314"/>
      <c r="ATH1" s="314"/>
      <c r="ATI1" s="314"/>
      <c r="ATJ1" s="314"/>
      <c r="ATK1" s="314"/>
      <c r="ATL1" s="314"/>
      <c r="ATM1" s="314"/>
      <c r="ATN1" s="314"/>
      <c r="ATO1" s="314"/>
      <c r="ATP1" s="314"/>
      <c r="ATQ1" s="314"/>
      <c r="ATR1" s="314"/>
      <c r="ATS1" s="314"/>
      <c r="ATT1" s="314"/>
      <c r="ATU1" s="314"/>
      <c r="ATV1" s="314"/>
      <c r="ATW1" s="314"/>
      <c r="ATX1" s="314"/>
      <c r="ATY1" s="314"/>
      <c r="ATZ1" s="314"/>
      <c r="AUA1" s="314"/>
      <c r="AUB1" s="314"/>
      <c r="AUC1" s="314"/>
      <c r="AUD1" s="314"/>
      <c r="AUE1" s="314"/>
      <c r="AUF1" s="314"/>
      <c r="AUG1" s="314"/>
      <c r="AUH1" s="314"/>
      <c r="AUI1" s="314"/>
      <c r="AUJ1" s="314"/>
      <c r="AUK1" s="314"/>
      <c r="AUL1" s="314"/>
      <c r="AUM1" s="314"/>
      <c r="AUN1" s="314"/>
      <c r="AUO1" s="314"/>
      <c r="AUP1" s="314"/>
      <c r="AUQ1" s="314"/>
      <c r="AUR1" s="314"/>
      <c r="AUS1" s="314"/>
      <c r="AUT1" s="314"/>
      <c r="AUU1" s="314"/>
      <c r="AUV1" s="314"/>
      <c r="AUW1" s="314"/>
      <c r="AUX1" s="314"/>
      <c r="AUY1" s="314"/>
      <c r="AUZ1" s="314"/>
      <c r="AVA1" s="314"/>
      <c r="AVB1" s="314"/>
      <c r="AVC1" s="314"/>
      <c r="AVD1" s="314"/>
      <c r="AVE1" s="314"/>
      <c r="AVF1" s="314"/>
      <c r="AVG1" s="314"/>
      <c r="AVH1" s="314"/>
      <c r="AVI1" s="314"/>
      <c r="AVJ1" s="314"/>
      <c r="AVK1" s="314"/>
      <c r="AVL1" s="314"/>
      <c r="AVM1" s="314"/>
      <c r="AVN1" s="314"/>
      <c r="AVO1" s="314"/>
      <c r="AVP1" s="314"/>
      <c r="AVQ1" s="314"/>
      <c r="AVR1" s="314"/>
      <c r="AVS1" s="314"/>
      <c r="AVT1" s="314"/>
      <c r="AVU1" s="314"/>
      <c r="AVV1" s="314"/>
      <c r="AVW1" s="314"/>
      <c r="AVX1" s="314"/>
      <c r="AVY1" s="314"/>
      <c r="AVZ1" s="314"/>
      <c r="AWA1" s="314"/>
      <c r="AWB1" s="314"/>
      <c r="AWC1" s="314"/>
      <c r="AWD1" s="314"/>
      <c r="AWE1" s="314"/>
      <c r="AWF1" s="314"/>
      <c r="AWG1" s="314"/>
      <c r="AWH1" s="314"/>
      <c r="AWI1" s="314"/>
      <c r="AWJ1" s="314"/>
      <c r="AWK1" s="314"/>
      <c r="AWL1" s="314"/>
      <c r="AWM1" s="314"/>
      <c r="AWN1" s="314"/>
      <c r="AWO1" s="314"/>
      <c r="AWP1" s="314"/>
      <c r="AWQ1" s="314"/>
      <c r="AWR1" s="314"/>
      <c r="AWS1" s="314"/>
      <c r="AWT1" s="314"/>
      <c r="AWU1" s="314"/>
      <c r="AWV1" s="314"/>
      <c r="AWW1" s="314"/>
      <c r="AWX1" s="314"/>
      <c r="AWY1" s="314"/>
      <c r="AWZ1" s="314"/>
      <c r="AXA1" s="314"/>
      <c r="AXB1" s="314"/>
      <c r="AXC1" s="314"/>
      <c r="AXD1" s="314"/>
      <c r="AXE1" s="314"/>
      <c r="AXF1" s="314"/>
      <c r="AXG1" s="314"/>
      <c r="AXH1" s="314"/>
      <c r="AXI1" s="314"/>
      <c r="AXJ1" s="314"/>
      <c r="AXK1" s="314"/>
      <c r="AXL1" s="314"/>
      <c r="AXM1" s="314"/>
      <c r="AXN1" s="314"/>
      <c r="AXO1" s="314"/>
      <c r="AXP1" s="314"/>
      <c r="AXQ1" s="314"/>
      <c r="AXR1" s="314"/>
      <c r="AXS1" s="314"/>
      <c r="AXT1" s="314"/>
      <c r="AXU1" s="314"/>
      <c r="AXV1" s="314"/>
      <c r="AXW1" s="314"/>
      <c r="AXX1" s="314"/>
      <c r="AXY1" s="314"/>
      <c r="AXZ1" s="314"/>
      <c r="AYA1" s="314"/>
      <c r="AYB1" s="314"/>
      <c r="AYC1" s="314"/>
      <c r="AYD1" s="314"/>
      <c r="AYE1" s="314"/>
      <c r="AYF1" s="314"/>
      <c r="AYG1" s="314"/>
      <c r="AYH1" s="314"/>
      <c r="AYI1" s="314"/>
      <c r="AYJ1" s="314"/>
      <c r="AYK1" s="314"/>
      <c r="AYL1" s="314"/>
      <c r="AYM1" s="314"/>
      <c r="AYN1" s="314"/>
      <c r="AYO1" s="314"/>
      <c r="AYP1" s="314"/>
      <c r="AYQ1" s="314"/>
      <c r="AYR1" s="314"/>
      <c r="AYS1" s="314"/>
      <c r="AYT1" s="314"/>
      <c r="AYU1" s="314"/>
      <c r="AYV1" s="314"/>
      <c r="AYW1" s="314"/>
      <c r="AYX1" s="314"/>
      <c r="AYY1" s="314"/>
      <c r="AYZ1" s="314"/>
      <c r="AZA1" s="314"/>
      <c r="AZB1" s="314"/>
      <c r="AZC1" s="314"/>
      <c r="AZD1" s="314"/>
      <c r="AZE1" s="314"/>
      <c r="AZF1" s="314"/>
      <c r="AZG1" s="314"/>
      <c r="AZH1" s="314"/>
      <c r="AZI1" s="314"/>
      <c r="AZJ1" s="314"/>
      <c r="AZK1" s="314"/>
      <c r="AZL1" s="314"/>
      <c r="AZM1" s="314"/>
      <c r="AZN1" s="314"/>
      <c r="AZO1" s="314"/>
      <c r="AZP1" s="314"/>
      <c r="AZQ1" s="314"/>
      <c r="AZR1" s="314"/>
      <c r="AZS1" s="314"/>
      <c r="AZT1" s="314"/>
      <c r="AZU1" s="314"/>
      <c r="AZV1" s="314"/>
      <c r="AZW1" s="314"/>
      <c r="AZX1" s="314"/>
      <c r="AZY1" s="314"/>
      <c r="AZZ1" s="314"/>
      <c r="BAA1" s="314"/>
      <c r="BAB1" s="314"/>
      <c r="BAC1" s="314"/>
      <c r="BAD1" s="314"/>
      <c r="BAE1" s="314"/>
      <c r="BAF1" s="314"/>
      <c r="BAG1" s="314"/>
      <c r="BAH1" s="314"/>
      <c r="BAI1" s="314"/>
      <c r="BAJ1" s="314"/>
      <c r="BAK1" s="314"/>
      <c r="BAL1" s="314"/>
      <c r="BAM1" s="314"/>
      <c r="BAN1" s="314"/>
      <c r="BAO1" s="314"/>
      <c r="BAP1" s="314"/>
      <c r="BAQ1" s="314"/>
      <c r="BAR1" s="314"/>
      <c r="BAS1" s="314"/>
      <c r="BAT1" s="314"/>
      <c r="BAU1" s="314"/>
      <c r="BAV1" s="314"/>
      <c r="BAW1" s="314"/>
      <c r="BAX1" s="314"/>
      <c r="BAY1" s="314"/>
      <c r="BAZ1" s="314"/>
      <c r="BBA1" s="314"/>
      <c r="BBB1" s="314"/>
      <c r="BBC1" s="314"/>
      <c r="BBD1" s="314"/>
      <c r="BBE1" s="314"/>
      <c r="BBF1" s="314"/>
      <c r="BBG1" s="314"/>
      <c r="BBH1" s="314"/>
      <c r="BBI1" s="314"/>
      <c r="BBJ1" s="314"/>
      <c r="BBK1" s="314"/>
      <c r="BBL1" s="314"/>
      <c r="BBM1" s="314"/>
      <c r="BBN1" s="314"/>
      <c r="BBO1" s="314"/>
      <c r="BBP1" s="314"/>
      <c r="BBQ1" s="314"/>
      <c r="BBR1" s="314"/>
      <c r="BBS1" s="314"/>
      <c r="BBT1" s="314"/>
      <c r="BBU1" s="314"/>
      <c r="BBV1" s="314"/>
      <c r="BBW1" s="314"/>
      <c r="BBX1" s="314"/>
      <c r="BBY1" s="314"/>
      <c r="BBZ1" s="314"/>
      <c r="BCA1" s="314"/>
      <c r="BCB1" s="314"/>
      <c r="BCC1" s="314"/>
      <c r="BCD1" s="314"/>
      <c r="BCE1" s="314"/>
      <c r="BCF1" s="314"/>
      <c r="BCG1" s="314"/>
      <c r="BCH1" s="314"/>
      <c r="BCI1" s="314"/>
      <c r="BCJ1" s="314"/>
      <c r="BCK1" s="314"/>
      <c r="BCL1" s="314"/>
      <c r="BCM1" s="314"/>
      <c r="BCN1" s="314"/>
      <c r="BCO1" s="314"/>
      <c r="BCP1" s="314"/>
      <c r="BCQ1" s="314"/>
      <c r="BCR1" s="314"/>
      <c r="BCS1" s="314"/>
      <c r="BCT1" s="314"/>
      <c r="BCU1" s="314"/>
      <c r="BCV1" s="314"/>
      <c r="BCW1" s="314"/>
      <c r="BCX1" s="314"/>
      <c r="BCY1" s="314"/>
      <c r="BCZ1" s="314"/>
      <c r="BDA1" s="314"/>
      <c r="BDB1" s="314"/>
      <c r="BDC1" s="314"/>
      <c r="BDD1" s="314"/>
      <c r="BDE1" s="314"/>
      <c r="BDF1" s="314"/>
      <c r="BDG1" s="314"/>
      <c r="BDH1" s="314"/>
      <c r="BDI1" s="314"/>
      <c r="BDJ1" s="314"/>
      <c r="BDK1" s="314"/>
      <c r="BDL1" s="314"/>
      <c r="BDM1" s="314"/>
      <c r="BDN1" s="314"/>
      <c r="BDO1" s="314"/>
      <c r="BDP1" s="314"/>
      <c r="BDQ1" s="314"/>
      <c r="BDR1" s="314"/>
      <c r="BDS1" s="314"/>
      <c r="BDT1" s="314"/>
      <c r="BDU1" s="314"/>
      <c r="BDV1" s="314"/>
      <c r="BDW1" s="314"/>
      <c r="BDX1" s="314"/>
      <c r="BDY1" s="314"/>
      <c r="BDZ1" s="314"/>
      <c r="BEA1" s="314"/>
      <c r="BEB1" s="314"/>
      <c r="BEC1" s="314"/>
      <c r="BED1" s="314"/>
      <c r="BEE1" s="314"/>
      <c r="BEF1" s="314"/>
      <c r="BEG1" s="314"/>
      <c r="BEH1" s="314"/>
      <c r="BEI1" s="314"/>
      <c r="BEJ1" s="314"/>
      <c r="BEK1" s="314"/>
      <c r="BEL1" s="314"/>
      <c r="BEM1" s="314"/>
      <c r="BEN1" s="314"/>
      <c r="BEO1" s="314"/>
      <c r="BEP1" s="314"/>
      <c r="BEQ1" s="314"/>
      <c r="BER1" s="314"/>
      <c r="BES1" s="314"/>
      <c r="BET1" s="314"/>
      <c r="BEU1" s="314"/>
      <c r="BEV1" s="314"/>
      <c r="BEW1" s="314"/>
      <c r="BEX1" s="314"/>
      <c r="BEY1" s="314"/>
      <c r="BEZ1" s="314"/>
      <c r="BFA1" s="314"/>
      <c r="BFB1" s="314"/>
      <c r="BFC1" s="314"/>
      <c r="BFD1" s="314"/>
      <c r="BFE1" s="314"/>
      <c r="BFF1" s="314"/>
      <c r="BFG1" s="314"/>
      <c r="BFH1" s="314"/>
      <c r="BFI1" s="314"/>
      <c r="BFJ1" s="314"/>
      <c r="BFK1" s="314"/>
      <c r="BFL1" s="314"/>
      <c r="BFM1" s="314"/>
      <c r="BFN1" s="314"/>
      <c r="BFO1" s="314"/>
      <c r="BFP1" s="314"/>
      <c r="BFQ1" s="314"/>
      <c r="BFR1" s="314"/>
      <c r="BFS1" s="314"/>
      <c r="BFT1" s="314"/>
      <c r="BFU1" s="314"/>
      <c r="BFV1" s="314"/>
      <c r="BFW1" s="314"/>
      <c r="BFX1" s="314"/>
      <c r="BFY1" s="314"/>
      <c r="BFZ1" s="314"/>
      <c r="BGA1" s="314"/>
      <c r="BGB1" s="314"/>
      <c r="BGC1" s="314"/>
      <c r="BGD1" s="314"/>
      <c r="BGE1" s="314"/>
      <c r="BGF1" s="314"/>
      <c r="BGG1" s="314"/>
      <c r="BGH1" s="314"/>
      <c r="BGI1" s="314"/>
      <c r="BGJ1" s="314"/>
      <c r="BGK1" s="314"/>
      <c r="BGL1" s="314"/>
      <c r="BGM1" s="314"/>
      <c r="BGN1" s="314"/>
      <c r="BGO1" s="314"/>
      <c r="BGP1" s="314"/>
      <c r="BGQ1" s="314"/>
      <c r="BGR1" s="314"/>
      <c r="BGS1" s="314"/>
      <c r="BGT1" s="314"/>
      <c r="BGU1" s="314"/>
      <c r="BGV1" s="314"/>
      <c r="BGW1" s="314"/>
      <c r="BGX1" s="314"/>
      <c r="BGY1" s="314"/>
      <c r="BGZ1" s="314"/>
      <c r="BHA1" s="314"/>
      <c r="BHB1" s="314"/>
      <c r="BHC1" s="314"/>
      <c r="BHD1" s="314"/>
      <c r="BHE1" s="314"/>
      <c r="BHF1" s="314"/>
      <c r="BHG1" s="314"/>
      <c r="BHH1" s="314"/>
      <c r="BHI1" s="314"/>
      <c r="BHJ1" s="314"/>
      <c r="BHK1" s="314"/>
      <c r="BHL1" s="314"/>
      <c r="BHM1" s="314"/>
      <c r="BHN1" s="314"/>
      <c r="BHO1" s="314"/>
      <c r="BHP1" s="314"/>
      <c r="BHQ1" s="314"/>
      <c r="BHR1" s="314"/>
      <c r="BHS1" s="314"/>
      <c r="BHT1" s="314"/>
      <c r="BHU1" s="314"/>
      <c r="BHV1" s="314"/>
      <c r="BHW1" s="314"/>
      <c r="BHX1" s="314"/>
      <c r="BHY1" s="314"/>
      <c r="BHZ1" s="314"/>
      <c r="BIA1" s="314"/>
      <c r="BIB1" s="314"/>
      <c r="BIC1" s="314"/>
      <c r="BID1" s="314"/>
      <c r="BIE1" s="314"/>
      <c r="BIF1" s="314"/>
      <c r="BIG1" s="314"/>
      <c r="BIH1" s="314"/>
      <c r="BII1" s="314"/>
      <c r="BIJ1" s="314"/>
      <c r="BIK1" s="314"/>
      <c r="BIL1" s="314"/>
      <c r="BIM1" s="314"/>
      <c r="BIN1" s="314"/>
      <c r="BIO1" s="314"/>
      <c r="BIP1" s="314"/>
      <c r="BIQ1" s="314"/>
      <c r="BIR1" s="314"/>
      <c r="BIS1" s="314"/>
      <c r="BIT1" s="314"/>
      <c r="BIU1" s="314"/>
      <c r="BIV1" s="314"/>
      <c r="BIW1" s="314"/>
      <c r="BIX1" s="314"/>
      <c r="BIY1" s="314"/>
      <c r="BIZ1" s="314"/>
      <c r="BJA1" s="314"/>
      <c r="BJB1" s="314"/>
      <c r="BJC1" s="314"/>
      <c r="BJD1" s="314"/>
      <c r="BJE1" s="314"/>
      <c r="BJF1" s="314"/>
      <c r="BJG1" s="314"/>
      <c r="BJH1" s="314"/>
      <c r="BJI1" s="314"/>
      <c r="BJJ1" s="314"/>
      <c r="BJK1" s="314"/>
      <c r="BJL1" s="314"/>
      <c r="BJM1" s="314"/>
      <c r="BJN1" s="314"/>
      <c r="BJO1" s="314"/>
      <c r="BJP1" s="314"/>
      <c r="BJQ1" s="314"/>
      <c r="BJR1" s="314"/>
      <c r="BJS1" s="314"/>
      <c r="BJT1" s="314"/>
      <c r="BJU1" s="314"/>
      <c r="BJV1" s="314"/>
      <c r="BJW1" s="314"/>
      <c r="BJX1" s="314"/>
      <c r="BJY1" s="314"/>
      <c r="BJZ1" s="314"/>
      <c r="BKA1" s="314"/>
      <c r="BKB1" s="314"/>
      <c r="BKC1" s="314"/>
      <c r="BKD1" s="314"/>
      <c r="BKE1" s="314"/>
      <c r="BKF1" s="314"/>
      <c r="BKG1" s="314"/>
      <c r="BKH1" s="314"/>
      <c r="BKI1" s="314"/>
      <c r="BKJ1" s="314"/>
      <c r="BKK1" s="314"/>
      <c r="BKL1" s="314"/>
      <c r="BKM1" s="314"/>
      <c r="BKN1" s="314"/>
      <c r="BKO1" s="314"/>
      <c r="BKP1" s="314"/>
      <c r="BKQ1" s="314"/>
      <c r="BKR1" s="314"/>
      <c r="BKS1" s="314"/>
      <c r="BKT1" s="314"/>
      <c r="BKU1" s="314"/>
      <c r="BKV1" s="314"/>
      <c r="BKW1" s="314"/>
      <c r="BKX1" s="314"/>
      <c r="BKY1" s="314"/>
      <c r="BKZ1" s="314"/>
      <c r="BLA1" s="314"/>
      <c r="BLB1" s="314"/>
      <c r="BLC1" s="314"/>
      <c r="BLD1" s="314"/>
      <c r="BLE1" s="314"/>
      <c r="BLF1" s="314"/>
      <c r="BLG1" s="314"/>
      <c r="BLH1" s="314"/>
      <c r="BLI1" s="314"/>
      <c r="BLJ1" s="314"/>
      <c r="BLK1" s="314"/>
      <c r="BLL1" s="314"/>
      <c r="BLM1" s="314"/>
      <c r="BLN1" s="314"/>
      <c r="BLO1" s="314"/>
      <c r="BLP1" s="314"/>
      <c r="BLQ1" s="314"/>
      <c r="BLR1" s="314"/>
      <c r="BLS1" s="314"/>
      <c r="BLT1" s="314"/>
      <c r="BLU1" s="314"/>
      <c r="BLV1" s="314"/>
      <c r="BLW1" s="314"/>
      <c r="BLX1" s="314"/>
      <c r="BLY1" s="314"/>
      <c r="BLZ1" s="314"/>
      <c r="BMA1" s="314"/>
      <c r="BMB1" s="314"/>
      <c r="BMC1" s="314"/>
      <c r="BMD1" s="314"/>
      <c r="BME1" s="314"/>
      <c r="BMF1" s="314"/>
      <c r="BMG1" s="314"/>
      <c r="BMH1" s="314"/>
      <c r="BMI1" s="314"/>
      <c r="BMJ1" s="314"/>
      <c r="BMK1" s="314"/>
      <c r="BML1" s="314"/>
      <c r="BMM1" s="314"/>
      <c r="BMN1" s="314"/>
      <c r="BMO1" s="314"/>
      <c r="BMP1" s="314"/>
      <c r="BMQ1" s="314"/>
      <c r="BMR1" s="314"/>
      <c r="BMS1" s="314"/>
      <c r="BMT1" s="314"/>
      <c r="BMU1" s="314"/>
      <c r="BMV1" s="314"/>
      <c r="BMW1" s="314"/>
      <c r="BMX1" s="314"/>
      <c r="BMY1" s="314"/>
      <c r="BMZ1" s="314"/>
      <c r="BNA1" s="314"/>
      <c r="BNB1" s="314"/>
      <c r="BNC1" s="314"/>
      <c r="BND1" s="314"/>
      <c r="BNE1" s="314"/>
      <c r="BNF1" s="314"/>
      <c r="BNG1" s="314"/>
      <c r="BNH1" s="314"/>
      <c r="BNI1" s="314"/>
      <c r="BNJ1" s="314"/>
      <c r="BNK1" s="314"/>
      <c r="BNL1" s="314"/>
      <c r="BNM1" s="314"/>
      <c r="BNN1" s="314"/>
      <c r="BNO1" s="314"/>
      <c r="BNP1" s="314"/>
      <c r="BNQ1" s="314"/>
      <c r="BNR1" s="314"/>
      <c r="BNS1" s="314"/>
      <c r="BNT1" s="314"/>
      <c r="BNU1" s="314"/>
      <c r="BNV1" s="314"/>
      <c r="BNW1" s="314"/>
      <c r="BNX1" s="314"/>
      <c r="BNY1" s="314"/>
      <c r="BNZ1" s="314"/>
      <c r="BOA1" s="314"/>
      <c r="BOB1" s="314"/>
      <c r="BOC1" s="314"/>
      <c r="BOD1" s="314"/>
      <c r="BOE1" s="314"/>
      <c r="BOF1" s="314"/>
      <c r="BOG1" s="314"/>
      <c r="BOH1" s="314"/>
      <c r="BOI1" s="314"/>
      <c r="BOJ1" s="314"/>
      <c r="BOK1" s="314"/>
      <c r="BOL1" s="314"/>
      <c r="BOM1" s="314"/>
      <c r="BON1" s="314"/>
      <c r="BOO1" s="314"/>
      <c r="BOP1" s="314"/>
      <c r="BOQ1" s="314"/>
      <c r="BOR1" s="314"/>
      <c r="BOS1" s="314"/>
      <c r="BOT1" s="314"/>
      <c r="BOU1" s="314"/>
      <c r="BOV1" s="314"/>
      <c r="BOW1" s="314"/>
      <c r="BOX1" s="314"/>
      <c r="BOY1" s="314"/>
      <c r="BOZ1" s="314"/>
      <c r="BPA1" s="314"/>
      <c r="BPB1" s="314"/>
      <c r="BPC1" s="314"/>
      <c r="BPD1" s="314"/>
      <c r="BPE1" s="314"/>
      <c r="BPF1" s="314"/>
      <c r="BPG1" s="314"/>
      <c r="BPH1" s="314"/>
      <c r="BPI1" s="314"/>
      <c r="BPJ1" s="314"/>
      <c r="BPK1" s="314"/>
      <c r="BPL1" s="314"/>
      <c r="BPM1" s="314"/>
      <c r="BPN1" s="314"/>
      <c r="BPO1" s="314"/>
      <c r="BPP1" s="314"/>
      <c r="BPQ1" s="314"/>
      <c r="BPR1" s="314"/>
      <c r="BPS1" s="314"/>
      <c r="BPT1" s="314"/>
      <c r="BPU1" s="314"/>
      <c r="BPV1" s="314"/>
      <c r="BPW1" s="314"/>
      <c r="BPX1" s="314"/>
      <c r="BPY1" s="314"/>
      <c r="BPZ1" s="314"/>
      <c r="BQA1" s="314"/>
      <c r="BQB1" s="314"/>
      <c r="BQC1" s="314"/>
      <c r="BQD1" s="314"/>
      <c r="BQE1" s="314"/>
      <c r="BQF1" s="314"/>
      <c r="BQG1" s="314"/>
      <c r="BQH1" s="314"/>
      <c r="BQI1" s="314"/>
      <c r="BQJ1" s="314"/>
      <c r="BQK1" s="314"/>
      <c r="BQL1" s="314"/>
      <c r="BQM1" s="314"/>
      <c r="BQN1" s="314"/>
      <c r="BQO1" s="314"/>
      <c r="BQP1" s="314"/>
      <c r="BQQ1" s="314"/>
      <c r="BQR1" s="314"/>
      <c r="BQS1" s="314"/>
      <c r="BQT1" s="314"/>
      <c r="BQU1" s="314"/>
      <c r="BQV1" s="314"/>
      <c r="BQW1" s="314"/>
      <c r="BQX1" s="314"/>
      <c r="BQY1" s="314"/>
      <c r="BQZ1" s="314"/>
      <c r="BRA1" s="314"/>
      <c r="BRB1" s="314"/>
      <c r="BRC1" s="314"/>
      <c r="BRD1" s="314"/>
      <c r="BRE1" s="314"/>
      <c r="BRF1" s="314"/>
      <c r="BRG1" s="314"/>
      <c r="BRH1" s="314"/>
      <c r="BRI1" s="314"/>
      <c r="BRJ1" s="314"/>
      <c r="BRK1" s="314"/>
      <c r="BRL1" s="314"/>
      <c r="BRM1" s="314"/>
      <c r="BRN1" s="314"/>
      <c r="BRO1" s="314"/>
      <c r="BRP1" s="314"/>
      <c r="BRQ1" s="314"/>
      <c r="BRR1" s="314"/>
      <c r="BRS1" s="314"/>
      <c r="BRT1" s="314"/>
      <c r="BRU1" s="314"/>
      <c r="BRV1" s="314"/>
      <c r="BRW1" s="314"/>
      <c r="BRX1" s="314"/>
      <c r="BRY1" s="314"/>
      <c r="BRZ1" s="314"/>
      <c r="BSA1" s="314"/>
      <c r="BSB1" s="314"/>
      <c r="BSC1" s="314"/>
      <c r="BSD1" s="314"/>
      <c r="BSE1" s="314"/>
      <c r="BSF1" s="314"/>
      <c r="BSG1" s="314"/>
      <c r="BSH1" s="314"/>
      <c r="BSI1" s="314"/>
      <c r="BSJ1" s="314"/>
      <c r="BSK1" s="314"/>
      <c r="BSL1" s="314"/>
      <c r="BSM1" s="314"/>
      <c r="BSN1" s="314"/>
      <c r="BSO1" s="314"/>
      <c r="BSP1" s="314"/>
      <c r="BSQ1" s="314"/>
      <c r="BSR1" s="314"/>
      <c r="BSS1" s="314"/>
      <c r="BST1" s="314"/>
      <c r="BSU1" s="314"/>
      <c r="BSV1" s="314"/>
      <c r="BSW1" s="314"/>
      <c r="BSX1" s="314"/>
      <c r="BSY1" s="314"/>
      <c r="BSZ1" s="314"/>
      <c r="BTA1" s="314"/>
      <c r="BTB1" s="314"/>
      <c r="BTC1" s="314"/>
      <c r="BTD1" s="314"/>
      <c r="BTE1" s="314"/>
      <c r="BTF1" s="314"/>
      <c r="BTG1" s="314"/>
      <c r="BTH1" s="314"/>
      <c r="BTI1" s="314"/>
      <c r="BTJ1" s="314"/>
      <c r="BTK1" s="314"/>
      <c r="BTL1" s="314"/>
      <c r="BTM1" s="314"/>
      <c r="BTN1" s="314"/>
      <c r="BTO1" s="314"/>
      <c r="BTP1" s="314"/>
      <c r="BTQ1" s="314"/>
      <c r="BTR1" s="314"/>
      <c r="BTS1" s="314"/>
      <c r="BTT1" s="314"/>
      <c r="BTU1" s="314"/>
      <c r="BTV1" s="314"/>
      <c r="BTW1" s="314"/>
      <c r="BTX1" s="314"/>
      <c r="BTY1" s="314"/>
      <c r="BTZ1" s="314"/>
      <c r="BUA1" s="314"/>
      <c r="BUB1" s="314"/>
      <c r="BUC1" s="314"/>
      <c r="BUD1" s="314"/>
      <c r="BUE1" s="314"/>
      <c r="BUF1" s="314"/>
      <c r="BUG1" s="314"/>
      <c r="BUH1" s="314"/>
      <c r="BUI1" s="314"/>
      <c r="BUJ1" s="314"/>
      <c r="BUK1" s="314"/>
      <c r="BUL1" s="314"/>
      <c r="BUM1" s="314"/>
      <c r="BUN1" s="314"/>
      <c r="BUO1" s="314"/>
      <c r="BUP1" s="314"/>
      <c r="BUQ1" s="314"/>
      <c r="BUR1" s="314"/>
      <c r="BUS1" s="314"/>
      <c r="BUT1" s="314"/>
      <c r="BUU1" s="314"/>
      <c r="BUV1" s="314"/>
      <c r="BUW1" s="314"/>
      <c r="BUX1" s="314"/>
      <c r="BUY1" s="314"/>
      <c r="BUZ1" s="314"/>
      <c r="BVA1" s="314"/>
      <c r="BVB1" s="314"/>
      <c r="BVC1" s="314"/>
      <c r="BVD1" s="314"/>
      <c r="BVE1" s="314"/>
      <c r="BVF1" s="314"/>
      <c r="BVG1" s="314"/>
      <c r="BVH1" s="314"/>
      <c r="BVI1" s="314"/>
      <c r="BVJ1" s="314"/>
      <c r="BVK1" s="314"/>
      <c r="BVL1" s="314"/>
      <c r="BVM1" s="314"/>
      <c r="BVN1" s="314"/>
      <c r="BVO1" s="314"/>
      <c r="BVP1" s="314"/>
      <c r="BVQ1" s="314"/>
      <c r="BVR1" s="314"/>
      <c r="BVS1" s="314"/>
      <c r="BVT1" s="314"/>
      <c r="BVU1" s="314"/>
      <c r="BVV1" s="314"/>
      <c r="BVW1" s="314"/>
      <c r="BVX1" s="314"/>
      <c r="BVY1" s="314"/>
      <c r="BVZ1" s="314"/>
      <c r="BWA1" s="314"/>
      <c r="BWB1" s="314"/>
      <c r="BWC1" s="314"/>
      <c r="BWD1" s="314"/>
      <c r="BWE1" s="314"/>
      <c r="BWF1" s="314"/>
      <c r="BWG1" s="314"/>
      <c r="BWH1" s="314"/>
      <c r="BWI1" s="314"/>
      <c r="BWJ1" s="314"/>
      <c r="BWK1" s="314"/>
      <c r="BWL1" s="314"/>
      <c r="BWM1" s="314"/>
      <c r="BWN1" s="314"/>
      <c r="BWO1" s="314"/>
      <c r="BWP1" s="314"/>
      <c r="BWQ1" s="314"/>
      <c r="BWR1" s="314"/>
      <c r="BWS1" s="314"/>
      <c r="BWT1" s="314"/>
      <c r="BWU1" s="314"/>
      <c r="BWV1" s="314"/>
      <c r="BWW1" s="314"/>
      <c r="BWX1" s="314"/>
      <c r="BWY1" s="314"/>
      <c r="BWZ1" s="314"/>
      <c r="BXA1" s="314"/>
      <c r="BXB1" s="314"/>
      <c r="BXC1" s="314"/>
      <c r="BXD1" s="314"/>
      <c r="BXE1" s="314"/>
      <c r="BXF1" s="314"/>
      <c r="BXG1" s="314"/>
      <c r="BXH1" s="314"/>
      <c r="BXI1" s="314"/>
      <c r="BXJ1" s="314"/>
      <c r="BXK1" s="314"/>
      <c r="BXL1" s="314"/>
      <c r="BXM1" s="314"/>
      <c r="BXN1" s="314"/>
      <c r="BXO1" s="314"/>
      <c r="BXP1" s="314"/>
      <c r="BXQ1" s="314"/>
      <c r="BXR1" s="314"/>
      <c r="BXS1" s="314"/>
      <c r="BXT1" s="314"/>
      <c r="BXU1" s="314"/>
      <c r="BXV1" s="314"/>
      <c r="BXW1" s="314"/>
      <c r="BXX1" s="314"/>
      <c r="BXY1" s="314"/>
      <c r="BXZ1" s="314"/>
      <c r="BYA1" s="314"/>
      <c r="BYB1" s="314"/>
      <c r="BYC1" s="314"/>
      <c r="BYD1" s="314"/>
      <c r="BYE1" s="314"/>
      <c r="BYF1" s="314"/>
      <c r="BYG1" s="314"/>
      <c r="BYH1" s="314"/>
      <c r="BYI1" s="314"/>
      <c r="BYJ1" s="314"/>
      <c r="BYK1" s="314"/>
      <c r="BYL1" s="314"/>
      <c r="BYM1" s="314"/>
      <c r="BYN1" s="314"/>
      <c r="BYO1" s="314"/>
      <c r="BYP1" s="314"/>
      <c r="BYQ1" s="314"/>
      <c r="BYR1" s="314"/>
      <c r="BYS1" s="314"/>
      <c r="BYT1" s="314"/>
      <c r="BYU1" s="314"/>
      <c r="BYV1" s="314"/>
      <c r="BYW1" s="314"/>
      <c r="BYX1" s="314"/>
      <c r="BYY1" s="314"/>
      <c r="BYZ1" s="314"/>
      <c r="BZA1" s="314"/>
      <c r="BZB1" s="314"/>
      <c r="BZC1" s="314"/>
      <c r="BZD1" s="314"/>
      <c r="BZE1" s="314"/>
      <c r="BZF1" s="314"/>
      <c r="BZG1" s="314"/>
      <c r="BZH1" s="314"/>
      <c r="BZI1" s="314"/>
      <c r="BZJ1" s="314"/>
      <c r="BZK1" s="314"/>
      <c r="BZL1" s="314"/>
      <c r="BZM1" s="314"/>
      <c r="BZN1" s="314"/>
      <c r="BZO1" s="314"/>
      <c r="BZP1" s="314"/>
      <c r="BZQ1" s="314"/>
      <c r="BZR1" s="314"/>
      <c r="BZS1" s="314"/>
      <c r="BZT1" s="314"/>
      <c r="BZU1" s="314"/>
      <c r="BZV1" s="314"/>
      <c r="BZW1" s="314"/>
      <c r="BZX1" s="314"/>
      <c r="BZY1" s="314"/>
      <c r="BZZ1" s="314"/>
      <c r="CAA1" s="314"/>
      <c r="CAB1" s="314"/>
      <c r="CAC1" s="314"/>
      <c r="CAD1" s="314"/>
      <c r="CAE1" s="314"/>
      <c r="CAF1" s="314"/>
      <c r="CAG1" s="314"/>
      <c r="CAH1" s="314"/>
      <c r="CAI1" s="314"/>
      <c r="CAJ1" s="314"/>
      <c r="CAK1" s="314"/>
      <c r="CAL1" s="314"/>
      <c r="CAM1" s="314"/>
      <c r="CAN1" s="314"/>
      <c r="CAO1" s="314"/>
      <c r="CAP1" s="314"/>
      <c r="CAQ1" s="314"/>
      <c r="CAR1" s="314"/>
      <c r="CAS1" s="314"/>
      <c r="CAT1" s="314"/>
      <c r="CAU1" s="314"/>
      <c r="CAV1" s="314"/>
      <c r="CAW1" s="314"/>
      <c r="CAX1" s="314"/>
      <c r="CAY1" s="314"/>
      <c r="CAZ1" s="314"/>
      <c r="CBA1" s="314"/>
      <c r="CBB1" s="314"/>
      <c r="CBC1" s="314"/>
      <c r="CBD1" s="314"/>
      <c r="CBE1" s="314"/>
      <c r="CBF1" s="314"/>
      <c r="CBG1" s="314"/>
      <c r="CBH1" s="314"/>
      <c r="CBI1" s="314"/>
      <c r="CBJ1" s="314"/>
      <c r="CBK1" s="314"/>
      <c r="CBL1" s="314"/>
      <c r="CBM1" s="314"/>
      <c r="CBN1" s="314"/>
      <c r="CBO1" s="314"/>
      <c r="CBP1" s="314"/>
      <c r="CBQ1" s="314"/>
      <c r="CBR1" s="314"/>
      <c r="CBS1" s="314"/>
      <c r="CBT1" s="314"/>
      <c r="CBU1" s="314"/>
      <c r="CBV1" s="314"/>
      <c r="CBW1" s="314"/>
      <c r="CBX1" s="314"/>
      <c r="CBY1" s="314"/>
      <c r="CBZ1" s="314"/>
      <c r="CCA1" s="314"/>
      <c r="CCB1" s="314"/>
      <c r="CCC1" s="314"/>
      <c r="CCD1" s="314"/>
      <c r="CCE1" s="314"/>
      <c r="CCF1" s="314"/>
      <c r="CCG1" s="314"/>
      <c r="CCH1" s="314"/>
      <c r="CCI1" s="314"/>
      <c r="CCJ1" s="314"/>
      <c r="CCK1" s="314"/>
      <c r="CCL1" s="314"/>
      <c r="CCM1" s="314"/>
      <c r="CCN1" s="314"/>
      <c r="CCO1" s="314"/>
      <c r="CCP1" s="314"/>
      <c r="CCQ1" s="314"/>
      <c r="CCR1" s="314"/>
      <c r="CCS1" s="314"/>
      <c r="CCT1" s="314"/>
      <c r="CCU1" s="314"/>
      <c r="CCV1" s="314"/>
      <c r="CCW1" s="314"/>
      <c r="CCX1" s="314"/>
      <c r="CCY1" s="314"/>
      <c r="CCZ1" s="314"/>
      <c r="CDA1" s="314"/>
      <c r="CDB1" s="314"/>
      <c r="CDC1" s="314"/>
      <c r="CDD1" s="314"/>
      <c r="CDE1" s="314"/>
      <c r="CDF1" s="314"/>
      <c r="CDG1" s="314"/>
      <c r="CDH1" s="314"/>
      <c r="CDI1" s="314"/>
      <c r="CDJ1" s="314"/>
      <c r="CDK1" s="314"/>
      <c r="CDL1" s="314"/>
      <c r="CDM1" s="314"/>
      <c r="CDN1" s="314"/>
      <c r="CDO1" s="314"/>
      <c r="CDP1" s="314"/>
      <c r="CDQ1" s="314"/>
      <c r="CDR1" s="314"/>
      <c r="CDS1" s="314"/>
      <c r="CDT1" s="314"/>
      <c r="CDU1" s="314"/>
      <c r="CDV1" s="314"/>
      <c r="CDW1" s="314"/>
      <c r="CDX1" s="314"/>
      <c r="CDY1" s="314"/>
      <c r="CDZ1" s="314"/>
      <c r="CEA1" s="314"/>
      <c r="CEB1" s="314"/>
      <c r="CEC1" s="314"/>
      <c r="CED1" s="314"/>
      <c r="CEE1" s="314"/>
      <c r="CEF1" s="314"/>
      <c r="CEG1" s="314"/>
      <c r="CEH1" s="314"/>
      <c r="CEI1" s="314"/>
      <c r="CEJ1" s="314"/>
      <c r="CEK1" s="314"/>
      <c r="CEL1" s="314"/>
      <c r="CEM1" s="314"/>
      <c r="CEN1" s="314"/>
      <c r="CEO1" s="314"/>
      <c r="CEP1" s="314"/>
      <c r="CEQ1" s="314"/>
      <c r="CER1" s="314"/>
      <c r="CES1" s="314"/>
      <c r="CET1" s="314"/>
      <c r="CEU1" s="314"/>
      <c r="CEV1" s="314"/>
      <c r="CEW1" s="314"/>
      <c r="CEX1" s="314"/>
      <c r="CEY1" s="314"/>
      <c r="CEZ1" s="314"/>
      <c r="CFA1" s="314"/>
      <c r="CFB1" s="314"/>
      <c r="CFC1" s="314"/>
      <c r="CFD1" s="314"/>
      <c r="CFE1" s="314"/>
      <c r="CFF1" s="314"/>
      <c r="CFG1" s="314"/>
      <c r="CFH1" s="314"/>
      <c r="CFI1" s="314"/>
      <c r="CFJ1" s="314"/>
      <c r="CFK1" s="314"/>
      <c r="CFL1" s="314"/>
      <c r="CFM1" s="314"/>
      <c r="CFN1" s="314"/>
      <c r="CFO1" s="314"/>
      <c r="CFP1" s="314"/>
      <c r="CFQ1" s="314"/>
      <c r="CFR1" s="314"/>
      <c r="CFS1" s="314"/>
      <c r="CFT1" s="314"/>
      <c r="CFU1" s="314"/>
      <c r="CFV1" s="314"/>
      <c r="CFW1" s="314"/>
      <c r="CFX1" s="314"/>
      <c r="CFY1" s="314"/>
      <c r="CFZ1" s="314"/>
      <c r="CGA1" s="314"/>
      <c r="CGB1" s="314"/>
      <c r="CGC1" s="314"/>
      <c r="CGD1" s="314"/>
      <c r="CGE1" s="314"/>
      <c r="CGF1" s="314"/>
      <c r="CGG1" s="314"/>
      <c r="CGH1" s="314"/>
      <c r="CGI1" s="314"/>
      <c r="CGJ1" s="314"/>
      <c r="CGK1" s="314"/>
      <c r="CGL1" s="314"/>
      <c r="CGM1" s="314"/>
      <c r="CGN1" s="314"/>
      <c r="CGO1" s="314"/>
      <c r="CGP1" s="314"/>
      <c r="CGQ1" s="314"/>
      <c r="CGR1" s="314"/>
      <c r="CGS1" s="314"/>
      <c r="CGT1" s="314"/>
      <c r="CGU1" s="314"/>
      <c r="CGV1" s="314"/>
      <c r="CGW1" s="314"/>
      <c r="CGX1" s="314"/>
      <c r="CGY1" s="314"/>
      <c r="CGZ1" s="314"/>
      <c r="CHA1" s="314"/>
      <c r="CHB1" s="314"/>
      <c r="CHC1" s="314"/>
      <c r="CHD1" s="314"/>
      <c r="CHE1" s="314"/>
      <c r="CHF1" s="314"/>
      <c r="CHG1" s="314"/>
      <c r="CHH1" s="314"/>
      <c r="CHI1" s="314"/>
      <c r="CHJ1" s="314"/>
      <c r="CHK1" s="314"/>
      <c r="CHL1" s="314"/>
      <c r="CHM1" s="314"/>
      <c r="CHN1" s="314"/>
      <c r="CHO1" s="314"/>
      <c r="CHP1" s="314"/>
      <c r="CHQ1" s="314"/>
      <c r="CHR1" s="314"/>
      <c r="CHS1" s="314"/>
      <c r="CHT1" s="314"/>
      <c r="CHU1" s="314"/>
      <c r="CHV1" s="314"/>
      <c r="CHW1" s="314"/>
      <c r="CHX1" s="314"/>
      <c r="CHY1" s="314"/>
      <c r="CHZ1" s="314"/>
      <c r="CIA1" s="314"/>
      <c r="CIB1" s="314"/>
      <c r="CIC1" s="314"/>
      <c r="CID1" s="314"/>
      <c r="CIE1" s="314"/>
      <c r="CIF1" s="314"/>
      <c r="CIG1" s="314"/>
      <c r="CIH1" s="314"/>
      <c r="CII1" s="314"/>
      <c r="CIJ1" s="314"/>
      <c r="CIK1" s="314"/>
      <c r="CIL1" s="314"/>
      <c r="CIM1" s="314"/>
      <c r="CIN1" s="314"/>
      <c r="CIO1" s="314"/>
      <c r="CIP1" s="314"/>
      <c r="CIQ1" s="314"/>
      <c r="CIR1" s="314"/>
      <c r="CIS1" s="314"/>
      <c r="CIT1" s="314"/>
      <c r="CIU1" s="314"/>
      <c r="CIV1" s="314"/>
      <c r="CIW1" s="314"/>
      <c r="CIX1" s="314"/>
      <c r="CIY1" s="314"/>
      <c r="CIZ1" s="314"/>
      <c r="CJA1" s="314"/>
      <c r="CJB1" s="314"/>
      <c r="CJC1" s="314"/>
      <c r="CJD1" s="314"/>
      <c r="CJE1" s="314"/>
      <c r="CJF1" s="314"/>
      <c r="CJG1" s="314"/>
      <c r="CJH1" s="314"/>
      <c r="CJI1" s="314"/>
      <c r="CJJ1" s="314"/>
      <c r="CJK1" s="314"/>
      <c r="CJL1" s="314"/>
      <c r="CJM1" s="314"/>
      <c r="CJN1" s="314"/>
      <c r="CJO1" s="314"/>
      <c r="CJP1" s="314"/>
      <c r="CJQ1" s="314"/>
      <c r="CJR1" s="314"/>
      <c r="CJS1" s="314"/>
      <c r="CJT1" s="314"/>
      <c r="CJU1" s="314"/>
      <c r="CJV1" s="314"/>
      <c r="CJW1" s="314"/>
      <c r="CJX1" s="314"/>
      <c r="CJY1" s="314"/>
      <c r="CJZ1" s="314"/>
      <c r="CKA1" s="314"/>
      <c r="CKB1" s="314"/>
      <c r="CKC1" s="314"/>
      <c r="CKD1" s="314"/>
      <c r="CKE1" s="314"/>
      <c r="CKF1" s="314"/>
      <c r="CKG1" s="314"/>
      <c r="CKH1" s="314"/>
      <c r="CKI1" s="314"/>
      <c r="CKJ1" s="314"/>
      <c r="CKK1" s="314"/>
      <c r="CKL1" s="314"/>
      <c r="CKM1" s="314"/>
      <c r="CKN1" s="314"/>
      <c r="CKO1" s="314"/>
      <c r="CKP1" s="314"/>
      <c r="CKQ1" s="314"/>
      <c r="CKR1" s="314"/>
      <c r="CKS1" s="314"/>
      <c r="CKT1" s="314"/>
      <c r="CKU1" s="314"/>
      <c r="CKV1" s="314"/>
      <c r="CKW1" s="314"/>
      <c r="CKX1" s="314"/>
      <c r="CKY1" s="314"/>
      <c r="CKZ1" s="314"/>
      <c r="CLA1" s="314"/>
      <c r="CLB1" s="314"/>
      <c r="CLC1" s="314"/>
      <c r="CLD1" s="314"/>
      <c r="CLE1" s="314"/>
      <c r="CLF1" s="314"/>
      <c r="CLG1" s="314"/>
      <c r="CLH1" s="314"/>
      <c r="CLI1" s="314"/>
      <c r="CLJ1" s="314"/>
      <c r="CLK1" s="314"/>
      <c r="CLL1" s="314"/>
      <c r="CLM1" s="314"/>
      <c r="CLN1" s="314"/>
      <c r="CLO1" s="314"/>
      <c r="CLP1" s="314"/>
      <c r="CLQ1" s="314"/>
      <c r="CLR1" s="314"/>
      <c r="CLS1" s="314"/>
      <c r="CLT1" s="314"/>
      <c r="CLU1" s="314"/>
      <c r="CLV1" s="314"/>
      <c r="CLW1" s="314"/>
      <c r="CLX1" s="314"/>
      <c r="CLY1" s="314"/>
      <c r="CLZ1" s="314"/>
      <c r="CMA1" s="314"/>
      <c r="CMB1" s="314"/>
      <c r="CMC1" s="314"/>
      <c r="CMD1" s="314"/>
      <c r="CME1" s="314"/>
      <c r="CMF1" s="314"/>
      <c r="CMG1" s="314"/>
      <c r="CMH1" s="314"/>
      <c r="CMI1" s="314"/>
      <c r="CMJ1" s="314"/>
      <c r="CMK1" s="314"/>
      <c r="CML1" s="314"/>
      <c r="CMM1" s="314"/>
      <c r="CMN1" s="314"/>
      <c r="CMO1" s="314"/>
      <c r="CMP1" s="314"/>
      <c r="CMQ1" s="314"/>
      <c r="CMR1" s="314"/>
      <c r="CMS1" s="314"/>
      <c r="CMT1" s="314"/>
      <c r="CMU1" s="314"/>
      <c r="CMV1" s="314"/>
      <c r="CMW1" s="314"/>
      <c r="CMX1" s="314"/>
      <c r="CMY1" s="314"/>
      <c r="CMZ1" s="314"/>
      <c r="CNA1" s="314"/>
      <c r="CNB1" s="314"/>
      <c r="CNC1" s="314"/>
      <c r="CND1" s="314"/>
      <c r="CNE1" s="314"/>
      <c r="CNF1" s="314"/>
      <c r="CNG1" s="314"/>
      <c r="CNH1" s="314"/>
      <c r="CNI1" s="314"/>
      <c r="CNJ1" s="314"/>
      <c r="CNK1" s="314"/>
      <c r="CNL1" s="314"/>
      <c r="CNM1" s="314"/>
      <c r="CNN1" s="314"/>
      <c r="CNO1" s="314"/>
      <c r="CNP1" s="314"/>
      <c r="CNQ1" s="314"/>
      <c r="CNR1" s="314"/>
      <c r="CNS1" s="314"/>
      <c r="CNT1" s="314"/>
      <c r="CNU1" s="314"/>
      <c r="CNV1" s="314"/>
      <c r="CNW1" s="314"/>
      <c r="CNX1" s="314"/>
      <c r="CNY1" s="314"/>
      <c r="CNZ1" s="314"/>
      <c r="COA1" s="314"/>
      <c r="COB1" s="314"/>
      <c r="COC1" s="314"/>
      <c r="COD1" s="314"/>
      <c r="COE1" s="314"/>
      <c r="COF1" s="314"/>
      <c r="COG1" s="314"/>
      <c r="COH1" s="314"/>
      <c r="COI1" s="314"/>
      <c r="COJ1" s="314"/>
      <c r="COK1" s="314"/>
      <c r="COL1" s="314"/>
      <c r="COM1" s="314"/>
      <c r="CON1" s="314"/>
      <c r="COO1" s="314"/>
      <c r="COP1" s="314"/>
      <c r="COQ1" s="314"/>
      <c r="COR1" s="314"/>
      <c r="COS1" s="314"/>
      <c r="COT1" s="314"/>
      <c r="COU1" s="314"/>
      <c r="COV1" s="314"/>
      <c r="COW1" s="314"/>
      <c r="COX1" s="314"/>
      <c r="COY1" s="314"/>
      <c r="COZ1" s="314"/>
      <c r="CPA1" s="314"/>
      <c r="CPB1" s="314"/>
      <c r="CPC1" s="314"/>
      <c r="CPD1" s="314"/>
      <c r="CPE1" s="314"/>
      <c r="CPF1" s="314"/>
      <c r="CPG1" s="314"/>
      <c r="CPH1" s="314"/>
      <c r="CPI1" s="314"/>
      <c r="CPJ1" s="314"/>
      <c r="CPK1" s="314"/>
      <c r="CPL1" s="314"/>
      <c r="CPM1" s="314"/>
      <c r="CPN1" s="314"/>
      <c r="CPO1" s="314"/>
      <c r="CPP1" s="314"/>
      <c r="CPQ1" s="314"/>
      <c r="CPR1" s="314"/>
      <c r="CPS1" s="314"/>
      <c r="CPT1" s="314"/>
      <c r="CPU1" s="314"/>
      <c r="CPV1" s="314"/>
      <c r="CPW1" s="314"/>
      <c r="CPX1" s="314"/>
      <c r="CPY1" s="314"/>
      <c r="CPZ1" s="314"/>
      <c r="CQA1" s="314"/>
      <c r="CQB1" s="314"/>
      <c r="CQC1" s="314"/>
      <c r="CQD1" s="314"/>
      <c r="CQE1" s="314"/>
      <c r="CQF1" s="314"/>
      <c r="CQG1" s="314"/>
      <c r="CQH1" s="314"/>
      <c r="CQI1" s="314"/>
      <c r="CQJ1" s="314"/>
      <c r="CQK1" s="314"/>
      <c r="CQL1" s="314"/>
      <c r="CQM1" s="314"/>
      <c r="CQN1" s="314"/>
      <c r="CQO1" s="314"/>
      <c r="CQP1" s="314"/>
      <c r="CQQ1" s="314"/>
      <c r="CQR1" s="314"/>
      <c r="CQS1" s="314"/>
      <c r="CQT1" s="314"/>
      <c r="CQU1" s="314"/>
      <c r="CQV1" s="314"/>
      <c r="CQW1" s="314"/>
      <c r="CQX1" s="314"/>
      <c r="CQY1" s="314"/>
      <c r="CQZ1" s="314"/>
      <c r="CRA1" s="314"/>
      <c r="CRB1" s="314"/>
      <c r="CRC1" s="314"/>
      <c r="CRD1" s="314"/>
      <c r="CRE1" s="314"/>
      <c r="CRF1" s="314"/>
      <c r="CRG1" s="314"/>
      <c r="CRH1" s="314"/>
      <c r="CRI1" s="314"/>
      <c r="CRJ1" s="314"/>
      <c r="CRK1" s="314"/>
      <c r="CRL1" s="314"/>
      <c r="CRM1" s="314"/>
      <c r="CRN1" s="314"/>
      <c r="CRO1" s="314"/>
      <c r="CRP1" s="314"/>
      <c r="CRQ1" s="314"/>
      <c r="CRR1" s="314"/>
      <c r="CRS1" s="314"/>
      <c r="CRT1" s="314"/>
      <c r="CRU1" s="314"/>
      <c r="CRV1" s="314"/>
      <c r="CRW1" s="314"/>
      <c r="CRX1" s="314"/>
      <c r="CRY1" s="314"/>
      <c r="CRZ1" s="314"/>
      <c r="CSA1" s="314"/>
      <c r="CSB1" s="314"/>
      <c r="CSC1" s="314"/>
      <c r="CSD1" s="314"/>
      <c r="CSE1" s="314"/>
      <c r="CSF1" s="314"/>
      <c r="CSG1" s="314"/>
      <c r="CSH1" s="314"/>
      <c r="CSI1" s="314"/>
      <c r="CSJ1" s="314"/>
      <c r="CSK1" s="314"/>
      <c r="CSL1" s="314"/>
      <c r="CSM1" s="314"/>
      <c r="CSN1" s="314"/>
      <c r="CSO1" s="314"/>
      <c r="CSP1" s="314"/>
      <c r="CSQ1" s="314"/>
      <c r="CSR1" s="314"/>
      <c r="CSS1" s="314"/>
      <c r="CST1" s="314"/>
      <c r="CSU1" s="314"/>
      <c r="CSV1" s="314"/>
      <c r="CSW1" s="314"/>
      <c r="CSX1" s="314"/>
      <c r="CSY1" s="314"/>
      <c r="CSZ1" s="314"/>
      <c r="CTA1" s="314"/>
      <c r="CTB1" s="314"/>
      <c r="CTC1" s="314"/>
      <c r="CTD1" s="314"/>
      <c r="CTE1" s="314"/>
      <c r="CTF1" s="314"/>
      <c r="CTG1" s="314"/>
      <c r="CTH1" s="314"/>
      <c r="CTI1" s="314"/>
      <c r="CTJ1" s="314"/>
      <c r="CTK1" s="314"/>
      <c r="CTL1" s="314"/>
      <c r="CTM1" s="314"/>
      <c r="CTN1" s="314"/>
      <c r="CTO1" s="314"/>
      <c r="CTP1" s="314"/>
      <c r="CTQ1" s="314"/>
      <c r="CTR1" s="314"/>
      <c r="CTS1" s="314"/>
      <c r="CTT1" s="314"/>
      <c r="CTU1" s="314"/>
      <c r="CTV1" s="314"/>
      <c r="CTW1" s="314"/>
      <c r="CTX1" s="314"/>
      <c r="CTY1" s="314"/>
      <c r="CTZ1" s="314"/>
      <c r="CUA1" s="314"/>
      <c r="CUB1" s="314"/>
      <c r="CUC1" s="314"/>
      <c r="CUD1" s="314"/>
      <c r="CUE1" s="314"/>
      <c r="CUF1" s="314"/>
      <c r="CUG1" s="314"/>
      <c r="CUH1" s="314"/>
      <c r="CUI1" s="314"/>
      <c r="CUJ1" s="314"/>
      <c r="CUK1" s="314"/>
      <c r="CUL1" s="314"/>
      <c r="CUM1" s="314"/>
      <c r="CUN1" s="314"/>
      <c r="CUO1" s="314"/>
      <c r="CUP1" s="314"/>
      <c r="CUQ1" s="314"/>
      <c r="CUR1" s="314"/>
      <c r="CUS1" s="314"/>
      <c r="CUT1" s="314"/>
      <c r="CUU1" s="314"/>
      <c r="CUV1" s="314"/>
      <c r="CUW1" s="314"/>
      <c r="CUX1" s="314"/>
      <c r="CUY1" s="314"/>
      <c r="CUZ1" s="314"/>
      <c r="CVA1" s="314"/>
      <c r="CVB1" s="314"/>
      <c r="CVC1" s="314"/>
      <c r="CVD1" s="314"/>
      <c r="CVE1" s="314"/>
      <c r="CVF1" s="314"/>
      <c r="CVG1" s="314"/>
      <c r="CVH1" s="314"/>
      <c r="CVI1" s="314"/>
      <c r="CVJ1" s="314"/>
      <c r="CVK1" s="314"/>
      <c r="CVL1" s="314"/>
      <c r="CVM1" s="314"/>
      <c r="CVN1" s="314"/>
      <c r="CVO1" s="314"/>
      <c r="CVP1" s="314"/>
      <c r="CVQ1" s="314"/>
      <c r="CVR1" s="314"/>
      <c r="CVS1" s="314"/>
      <c r="CVT1" s="314"/>
      <c r="CVU1" s="314"/>
      <c r="CVV1" s="314"/>
      <c r="CVW1" s="314"/>
      <c r="CVX1" s="314"/>
      <c r="CVY1" s="314"/>
      <c r="CVZ1" s="314"/>
      <c r="CWA1" s="314"/>
      <c r="CWB1" s="314"/>
      <c r="CWC1" s="314"/>
      <c r="CWD1" s="314"/>
      <c r="CWE1" s="314"/>
      <c r="CWF1" s="314"/>
      <c r="CWG1" s="314"/>
      <c r="CWH1" s="314"/>
      <c r="CWI1" s="314"/>
      <c r="CWJ1" s="314"/>
      <c r="CWK1" s="314"/>
      <c r="CWL1" s="314"/>
      <c r="CWM1" s="314"/>
      <c r="CWN1" s="314"/>
      <c r="CWO1" s="314"/>
      <c r="CWP1" s="314"/>
      <c r="CWQ1" s="314"/>
      <c r="CWR1" s="314"/>
      <c r="CWS1" s="314"/>
      <c r="CWT1" s="314"/>
      <c r="CWU1" s="314"/>
      <c r="CWV1" s="314"/>
      <c r="CWW1" s="314"/>
      <c r="CWX1" s="314"/>
      <c r="CWY1" s="314"/>
      <c r="CWZ1" s="314"/>
      <c r="CXA1" s="314"/>
      <c r="CXB1" s="314"/>
      <c r="CXC1" s="314"/>
      <c r="CXD1" s="314"/>
      <c r="CXE1" s="314"/>
      <c r="CXF1" s="314"/>
      <c r="CXG1" s="314"/>
      <c r="CXH1" s="314"/>
      <c r="CXI1" s="314"/>
      <c r="CXJ1" s="314"/>
      <c r="CXK1" s="314"/>
      <c r="CXL1" s="314"/>
      <c r="CXM1" s="314"/>
      <c r="CXN1" s="314"/>
      <c r="CXO1" s="314"/>
      <c r="CXP1" s="314"/>
      <c r="CXQ1" s="314"/>
      <c r="CXR1" s="314"/>
      <c r="CXS1" s="314"/>
      <c r="CXT1" s="314"/>
      <c r="CXU1" s="314"/>
      <c r="CXV1" s="314"/>
      <c r="CXW1" s="314"/>
      <c r="CXX1" s="314"/>
      <c r="CXY1" s="314"/>
      <c r="CXZ1" s="314"/>
      <c r="CYA1" s="314"/>
      <c r="CYB1" s="314"/>
      <c r="CYC1" s="314"/>
      <c r="CYD1" s="314"/>
      <c r="CYE1" s="314"/>
      <c r="CYF1" s="314"/>
      <c r="CYG1" s="314"/>
      <c r="CYH1" s="314"/>
      <c r="CYI1" s="314"/>
      <c r="CYJ1" s="314"/>
      <c r="CYK1" s="314"/>
      <c r="CYL1" s="314"/>
      <c r="CYM1" s="314"/>
      <c r="CYN1" s="314"/>
      <c r="CYO1" s="314"/>
      <c r="CYP1" s="314"/>
      <c r="CYQ1" s="314"/>
      <c r="CYR1" s="314"/>
      <c r="CYS1" s="314"/>
      <c r="CYT1" s="314"/>
      <c r="CYU1" s="314"/>
      <c r="CYV1" s="314"/>
      <c r="CYW1" s="314"/>
      <c r="CYX1" s="314"/>
      <c r="CYY1" s="314"/>
      <c r="CYZ1" s="314"/>
      <c r="CZA1" s="314"/>
      <c r="CZB1" s="314"/>
      <c r="CZC1" s="314"/>
      <c r="CZD1" s="314"/>
      <c r="CZE1" s="314"/>
      <c r="CZF1" s="314"/>
      <c r="CZG1" s="314"/>
      <c r="CZH1" s="314"/>
      <c r="CZI1" s="314"/>
      <c r="CZJ1" s="314"/>
      <c r="CZK1" s="314"/>
      <c r="CZL1" s="314"/>
      <c r="CZM1" s="314"/>
      <c r="CZN1" s="314"/>
      <c r="CZO1" s="314"/>
      <c r="CZP1" s="314"/>
      <c r="CZQ1" s="314"/>
      <c r="CZR1" s="314"/>
      <c r="CZS1" s="314"/>
      <c r="CZT1" s="314"/>
      <c r="CZU1" s="314"/>
      <c r="CZV1" s="314"/>
      <c r="CZW1" s="314"/>
      <c r="CZX1" s="314"/>
      <c r="CZY1" s="314"/>
      <c r="CZZ1" s="314"/>
      <c r="DAA1" s="314"/>
      <c r="DAB1" s="314"/>
      <c r="DAC1" s="314"/>
      <c r="DAD1" s="314"/>
      <c r="DAE1" s="314"/>
      <c r="DAF1" s="314"/>
      <c r="DAG1" s="314"/>
      <c r="DAH1" s="314"/>
      <c r="DAI1" s="314"/>
      <c r="DAJ1" s="314"/>
      <c r="DAK1" s="314"/>
      <c r="DAL1" s="314"/>
      <c r="DAM1" s="314"/>
      <c r="DAN1" s="314"/>
      <c r="DAO1" s="314"/>
      <c r="DAP1" s="314"/>
      <c r="DAQ1" s="314"/>
      <c r="DAR1" s="314"/>
      <c r="DAS1" s="314"/>
      <c r="DAT1" s="314"/>
      <c r="DAU1" s="314"/>
      <c r="DAV1" s="314"/>
      <c r="DAW1" s="314"/>
      <c r="DAX1" s="314"/>
      <c r="DAY1" s="314"/>
      <c r="DAZ1" s="314"/>
      <c r="DBA1" s="314"/>
      <c r="DBB1" s="314"/>
      <c r="DBC1" s="314"/>
      <c r="DBD1" s="314"/>
      <c r="DBE1" s="314"/>
      <c r="DBF1" s="314"/>
      <c r="DBG1" s="314"/>
      <c r="DBH1" s="314"/>
      <c r="DBI1" s="314"/>
      <c r="DBJ1" s="314"/>
      <c r="DBK1" s="314"/>
      <c r="DBL1" s="314"/>
      <c r="DBM1" s="314"/>
      <c r="DBN1" s="314"/>
      <c r="DBO1" s="314"/>
      <c r="DBP1" s="314"/>
      <c r="DBQ1" s="314"/>
      <c r="DBR1" s="314"/>
      <c r="DBS1" s="314"/>
      <c r="DBT1" s="314"/>
      <c r="DBU1" s="314"/>
      <c r="DBV1" s="314"/>
      <c r="DBW1" s="314"/>
      <c r="DBX1" s="314"/>
      <c r="DBY1" s="314"/>
      <c r="DBZ1" s="314"/>
      <c r="DCA1" s="314"/>
      <c r="DCB1" s="314"/>
      <c r="DCC1" s="314"/>
      <c r="DCD1" s="314"/>
      <c r="DCE1" s="314"/>
      <c r="DCF1" s="314"/>
      <c r="DCG1" s="314"/>
      <c r="DCH1" s="314"/>
      <c r="DCI1" s="314"/>
      <c r="DCJ1" s="314"/>
      <c r="DCK1" s="314"/>
      <c r="DCL1" s="314"/>
      <c r="DCM1" s="314"/>
      <c r="DCN1" s="314"/>
      <c r="DCO1" s="314"/>
      <c r="DCP1" s="314"/>
      <c r="DCQ1" s="314"/>
      <c r="DCR1" s="314"/>
      <c r="DCS1" s="314"/>
      <c r="DCT1" s="314"/>
      <c r="DCU1" s="314"/>
      <c r="DCV1" s="314"/>
      <c r="DCW1" s="314"/>
      <c r="DCX1" s="314"/>
      <c r="DCY1" s="314"/>
      <c r="DCZ1" s="314"/>
      <c r="DDA1" s="314"/>
      <c r="DDB1" s="314"/>
      <c r="DDC1" s="314"/>
      <c r="DDD1" s="314"/>
      <c r="DDE1" s="314"/>
      <c r="DDF1" s="314"/>
      <c r="DDG1" s="314"/>
      <c r="DDH1" s="314"/>
      <c r="DDI1" s="314"/>
      <c r="DDJ1" s="314"/>
      <c r="DDK1" s="314"/>
      <c r="DDL1" s="314"/>
      <c r="DDM1" s="314"/>
      <c r="DDN1" s="314"/>
      <c r="DDO1" s="314"/>
      <c r="DDP1" s="314"/>
      <c r="DDQ1" s="314"/>
      <c r="DDR1" s="314"/>
      <c r="DDS1" s="314"/>
      <c r="DDT1" s="314"/>
      <c r="DDU1" s="314"/>
      <c r="DDV1" s="314"/>
      <c r="DDW1" s="314"/>
      <c r="DDX1" s="314"/>
      <c r="DDY1" s="314"/>
      <c r="DDZ1" s="314"/>
      <c r="DEA1" s="314"/>
      <c r="DEB1" s="314"/>
      <c r="DEC1" s="314"/>
      <c r="DED1" s="314"/>
      <c r="DEE1" s="314"/>
      <c r="DEF1" s="314"/>
      <c r="DEG1" s="314"/>
      <c r="DEH1" s="314"/>
      <c r="DEI1" s="314"/>
      <c r="DEJ1" s="314"/>
      <c r="DEK1" s="314"/>
      <c r="DEL1" s="314"/>
      <c r="DEM1" s="314"/>
      <c r="DEN1" s="314"/>
      <c r="DEO1" s="314"/>
      <c r="DEP1" s="314"/>
      <c r="DEQ1" s="314"/>
      <c r="DER1" s="314"/>
      <c r="DES1" s="314"/>
      <c r="DET1" s="314"/>
      <c r="DEU1" s="314"/>
      <c r="DEV1" s="314"/>
      <c r="DEW1" s="314"/>
      <c r="DEX1" s="314"/>
      <c r="DEY1" s="314"/>
      <c r="DEZ1" s="314"/>
      <c r="DFA1" s="314"/>
      <c r="DFB1" s="314"/>
      <c r="DFC1" s="314"/>
      <c r="DFD1" s="314"/>
      <c r="DFE1" s="314"/>
      <c r="DFF1" s="314"/>
      <c r="DFG1" s="314"/>
      <c r="DFH1" s="314"/>
      <c r="DFI1" s="314"/>
      <c r="DFJ1" s="314"/>
      <c r="DFK1" s="314"/>
      <c r="DFL1" s="314"/>
      <c r="DFM1" s="314"/>
      <c r="DFN1" s="314"/>
      <c r="DFO1" s="314"/>
      <c r="DFP1" s="314"/>
      <c r="DFQ1" s="314"/>
      <c r="DFR1" s="314"/>
      <c r="DFS1" s="314"/>
      <c r="DFT1" s="314"/>
      <c r="DFU1" s="314"/>
      <c r="DFV1" s="314"/>
      <c r="DFW1" s="314"/>
      <c r="DFX1" s="314"/>
      <c r="DFY1" s="314"/>
      <c r="DFZ1" s="314"/>
      <c r="DGA1" s="314"/>
      <c r="DGB1" s="314"/>
      <c r="DGC1" s="314"/>
      <c r="DGD1" s="314"/>
      <c r="DGE1" s="314"/>
      <c r="DGF1" s="314"/>
      <c r="DGG1" s="314"/>
      <c r="DGH1" s="314"/>
      <c r="DGI1" s="314"/>
      <c r="DGJ1" s="314"/>
      <c r="DGK1" s="314"/>
      <c r="DGL1" s="314"/>
      <c r="DGM1" s="314"/>
      <c r="DGN1" s="314"/>
      <c r="DGO1" s="314"/>
      <c r="DGP1" s="314"/>
      <c r="DGQ1" s="314"/>
      <c r="DGR1" s="314"/>
      <c r="DGS1" s="314"/>
      <c r="DGT1" s="314"/>
      <c r="DGU1" s="314"/>
      <c r="DGV1" s="314"/>
      <c r="DGW1" s="314"/>
      <c r="DGX1" s="314"/>
      <c r="DGY1" s="314"/>
      <c r="DGZ1" s="314"/>
      <c r="DHA1" s="314"/>
      <c r="DHB1" s="314"/>
      <c r="DHC1" s="314"/>
      <c r="DHD1" s="314"/>
      <c r="DHE1" s="314"/>
      <c r="DHF1" s="314"/>
      <c r="DHG1" s="314"/>
      <c r="DHH1" s="314"/>
      <c r="DHI1" s="314"/>
      <c r="DHJ1" s="314"/>
      <c r="DHK1" s="314"/>
      <c r="DHL1" s="314"/>
      <c r="DHM1" s="314"/>
      <c r="DHN1" s="314"/>
      <c r="DHO1" s="314"/>
      <c r="DHP1" s="314"/>
      <c r="DHQ1" s="314"/>
      <c r="DHR1" s="314"/>
      <c r="DHS1" s="314"/>
      <c r="DHT1" s="314"/>
      <c r="DHU1" s="314"/>
      <c r="DHV1" s="314"/>
      <c r="DHW1" s="314"/>
      <c r="DHX1" s="314"/>
      <c r="DHY1" s="314"/>
      <c r="DHZ1" s="314"/>
      <c r="DIA1" s="314"/>
      <c r="DIB1" s="314"/>
      <c r="DIC1" s="314"/>
      <c r="DID1" s="314"/>
      <c r="DIE1" s="314"/>
      <c r="DIF1" s="314"/>
      <c r="DIG1" s="314"/>
      <c r="DIH1" s="314"/>
      <c r="DII1" s="314"/>
      <c r="DIJ1" s="314"/>
      <c r="DIK1" s="314"/>
      <c r="DIL1" s="314"/>
      <c r="DIM1" s="314"/>
      <c r="DIN1" s="314"/>
      <c r="DIO1" s="314"/>
      <c r="DIP1" s="314"/>
      <c r="DIQ1" s="314"/>
      <c r="DIR1" s="314"/>
      <c r="DIS1" s="314"/>
      <c r="DIT1" s="314"/>
      <c r="DIU1" s="314"/>
      <c r="DIV1" s="314"/>
      <c r="DIW1" s="314"/>
      <c r="DIX1" s="314"/>
      <c r="DIY1" s="314"/>
      <c r="DIZ1" s="314"/>
      <c r="DJA1" s="314"/>
      <c r="DJB1" s="314"/>
      <c r="DJC1" s="314"/>
      <c r="DJD1" s="314"/>
      <c r="DJE1" s="314"/>
      <c r="DJF1" s="314"/>
      <c r="DJG1" s="314"/>
      <c r="DJH1" s="314"/>
      <c r="DJI1" s="314"/>
      <c r="DJJ1" s="314"/>
      <c r="DJK1" s="314"/>
      <c r="DJL1" s="314"/>
      <c r="DJM1" s="314"/>
      <c r="DJN1" s="314"/>
      <c r="DJO1" s="314"/>
      <c r="DJP1" s="314"/>
      <c r="DJQ1" s="314"/>
      <c r="DJR1" s="314"/>
      <c r="DJS1" s="314"/>
      <c r="DJT1" s="314"/>
      <c r="DJU1" s="314"/>
      <c r="DJV1" s="314"/>
      <c r="DJW1" s="314"/>
      <c r="DJX1" s="314"/>
      <c r="DJY1" s="314"/>
      <c r="DJZ1" s="314"/>
      <c r="DKA1" s="314"/>
      <c r="DKB1" s="314"/>
      <c r="DKC1" s="314"/>
      <c r="DKD1" s="314"/>
      <c r="DKE1" s="314"/>
      <c r="DKF1" s="314"/>
      <c r="DKG1" s="314"/>
      <c r="DKH1" s="314"/>
      <c r="DKI1" s="314"/>
      <c r="DKJ1" s="314"/>
      <c r="DKK1" s="314"/>
      <c r="DKL1" s="314"/>
      <c r="DKM1" s="314"/>
      <c r="DKN1" s="314"/>
      <c r="DKO1" s="314"/>
      <c r="DKP1" s="314"/>
      <c r="DKQ1" s="314"/>
      <c r="DKR1" s="314"/>
      <c r="DKS1" s="314"/>
      <c r="DKT1" s="314"/>
      <c r="DKU1" s="314"/>
      <c r="DKV1" s="314"/>
      <c r="DKW1" s="314"/>
      <c r="DKX1" s="314"/>
      <c r="DKY1" s="314"/>
      <c r="DKZ1" s="314"/>
      <c r="DLA1" s="314"/>
      <c r="DLB1" s="314"/>
      <c r="DLC1" s="314"/>
      <c r="DLD1" s="314"/>
      <c r="DLE1" s="314"/>
      <c r="DLF1" s="314"/>
      <c r="DLG1" s="314"/>
      <c r="DLH1" s="314"/>
      <c r="DLI1" s="314"/>
      <c r="DLJ1" s="314"/>
      <c r="DLK1" s="314"/>
      <c r="DLL1" s="314"/>
      <c r="DLM1" s="314"/>
      <c r="DLN1" s="314"/>
      <c r="DLO1" s="314"/>
      <c r="DLP1" s="314"/>
      <c r="DLQ1" s="314"/>
      <c r="DLR1" s="314"/>
      <c r="DLS1" s="314"/>
      <c r="DLT1" s="314"/>
      <c r="DLU1" s="314"/>
      <c r="DLV1" s="314"/>
      <c r="DLW1" s="314"/>
      <c r="DLX1" s="314"/>
      <c r="DLY1" s="314"/>
      <c r="DLZ1" s="314"/>
      <c r="DMA1" s="314"/>
      <c r="DMB1" s="314"/>
      <c r="DMC1" s="314"/>
      <c r="DMD1" s="314"/>
      <c r="DME1" s="314"/>
      <c r="DMF1" s="314"/>
      <c r="DMG1" s="314"/>
      <c r="DMH1" s="314"/>
      <c r="DMI1" s="314"/>
      <c r="DMJ1" s="314"/>
      <c r="DMK1" s="314"/>
      <c r="DML1" s="314"/>
      <c r="DMM1" s="314"/>
      <c r="DMN1" s="314"/>
      <c r="DMO1" s="314"/>
      <c r="DMP1" s="314"/>
      <c r="DMQ1" s="314"/>
      <c r="DMR1" s="314"/>
      <c r="DMS1" s="314"/>
      <c r="DMT1" s="314"/>
      <c r="DMU1" s="314"/>
      <c r="DMV1" s="314"/>
      <c r="DMW1" s="314"/>
      <c r="DMX1" s="314"/>
      <c r="DMY1" s="314"/>
      <c r="DMZ1" s="314"/>
      <c r="DNA1" s="314"/>
      <c r="DNB1" s="314"/>
      <c r="DNC1" s="314"/>
      <c r="DND1" s="314"/>
      <c r="DNE1" s="314"/>
      <c r="DNF1" s="314"/>
      <c r="DNG1" s="314"/>
      <c r="DNH1" s="314"/>
      <c r="DNI1" s="314"/>
      <c r="DNJ1" s="314"/>
      <c r="DNK1" s="314"/>
      <c r="DNL1" s="314"/>
      <c r="DNM1" s="314"/>
      <c r="DNN1" s="314"/>
      <c r="DNO1" s="314"/>
      <c r="DNP1" s="314"/>
      <c r="DNQ1" s="314"/>
      <c r="DNR1" s="314"/>
      <c r="DNS1" s="314"/>
      <c r="DNT1" s="314"/>
      <c r="DNU1" s="314"/>
      <c r="DNV1" s="314"/>
      <c r="DNW1" s="314"/>
      <c r="DNX1" s="314"/>
      <c r="DNY1" s="314"/>
      <c r="DNZ1" s="314"/>
      <c r="DOA1" s="314"/>
      <c r="DOB1" s="314"/>
      <c r="DOC1" s="314"/>
      <c r="DOD1" s="314"/>
      <c r="DOE1" s="314"/>
      <c r="DOF1" s="314"/>
      <c r="DOG1" s="314"/>
      <c r="DOH1" s="314"/>
      <c r="DOI1" s="314"/>
      <c r="DOJ1" s="314"/>
      <c r="DOK1" s="314"/>
      <c r="DOL1" s="314"/>
      <c r="DOM1" s="314"/>
      <c r="DON1" s="314"/>
      <c r="DOO1" s="314"/>
      <c r="DOP1" s="314"/>
      <c r="DOQ1" s="314"/>
      <c r="DOR1" s="314"/>
      <c r="DOS1" s="314"/>
      <c r="DOT1" s="314"/>
      <c r="DOU1" s="314"/>
      <c r="DOV1" s="314"/>
      <c r="DOW1" s="314"/>
      <c r="DOX1" s="314"/>
      <c r="DOY1" s="314"/>
      <c r="DOZ1" s="314"/>
      <c r="DPA1" s="314"/>
      <c r="DPB1" s="314"/>
      <c r="DPC1" s="314"/>
      <c r="DPD1" s="314"/>
      <c r="DPE1" s="314"/>
      <c r="DPF1" s="314"/>
      <c r="DPG1" s="314"/>
      <c r="DPH1" s="314"/>
      <c r="DPI1" s="314"/>
      <c r="DPJ1" s="314"/>
      <c r="DPK1" s="314"/>
      <c r="DPL1" s="314"/>
      <c r="DPM1" s="314"/>
      <c r="DPN1" s="314"/>
      <c r="DPO1" s="314"/>
      <c r="DPP1" s="314"/>
      <c r="DPQ1" s="314"/>
      <c r="DPR1" s="314"/>
      <c r="DPS1" s="314"/>
      <c r="DPT1" s="314"/>
      <c r="DPU1" s="314"/>
      <c r="DPV1" s="314"/>
      <c r="DPW1" s="314"/>
      <c r="DPX1" s="314"/>
      <c r="DPY1" s="314"/>
      <c r="DPZ1" s="314"/>
      <c r="DQA1" s="314"/>
      <c r="DQB1" s="314"/>
      <c r="DQC1" s="314"/>
      <c r="DQD1" s="314"/>
      <c r="DQE1" s="314"/>
      <c r="DQF1" s="314"/>
      <c r="DQG1" s="314"/>
      <c r="DQH1" s="314"/>
      <c r="DQI1" s="314"/>
      <c r="DQJ1" s="314"/>
      <c r="DQK1" s="314"/>
      <c r="DQL1" s="314"/>
      <c r="DQM1" s="314"/>
      <c r="DQN1" s="314"/>
      <c r="DQO1" s="314"/>
      <c r="DQP1" s="314"/>
      <c r="DQQ1" s="314"/>
      <c r="DQR1" s="314"/>
      <c r="DQS1" s="314"/>
      <c r="DQT1" s="314"/>
      <c r="DQU1" s="314"/>
      <c r="DQV1" s="314"/>
      <c r="DQW1" s="314"/>
      <c r="DQX1" s="314"/>
      <c r="DQY1" s="314"/>
      <c r="DQZ1" s="314"/>
      <c r="DRA1" s="314"/>
      <c r="DRB1" s="314"/>
      <c r="DRC1" s="314"/>
      <c r="DRD1" s="314"/>
      <c r="DRE1" s="314"/>
      <c r="DRF1" s="314"/>
      <c r="DRG1" s="314"/>
      <c r="DRH1" s="314"/>
      <c r="DRI1" s="314"/>
      <c r="DRJ1" s="314"/>
      <c r="DRK1" s="314"/>
      <c r="DRL1" s="314"/>
      <c r="DRM1" s="314"/>
      <c r="DRN1" s="314"/>
      <c r="DRO1" s="314"/>
      <c r="DRP1" s="314"/>
      <c r="DRQ1" s="314"/>
      <c r="DRR1" s="314"/>
      <c r="DRS1" s="314"/>
      <c r="DRT1" s="314"/>
      <c r="DRU1" s="314"/>
      <c r="DRV1" s="314"/>
      <c r="DRW1" s="314"/>
      <c r="DRX1" s="314"/>
      <c r="DRY1" s="314"/>
      <c r="DRZ1" s="314"/>
      <c r="DSA1" s="314"/>
      <c r="DSB1" s="314"/>
      <c r="DSC1" s="314"/>
      <c r="DSD1" s="314"/>
      <c r="DSE1" s="314"/>
      <c r="DSF1" s="314"/>
      <c r="DSG1" s="314"/>
      <c r="DSH1" s="314"/>
      <c r="DSI1" s="314"/>
      <c r="DSJ1" s="314"/>
      <c r="DSK1" s="314"/>
      <c r="DSL1" s="314"/>
      <c r="DSM1" s="314"/>
      <c r="DSN1" s="314"/>
      <c r="DSO1" s="314"/>
      <c r="DSP1" s="314"/>
      <c r="DSQ1" s="314"/>
      <c r="DSR1" s="314"/>
      <c r="DSS1" s="314"/>
      <c r="DST1" s="314"/>
      <c r="DSU1" s="314"/>
      <c r="DSV1" s="314"/>
      <c r="DSW1" s="314"/>
      <c r="DSX1" s="314"/>
      <c r="DSY1" s="314"/>
      <c r="DSZ1" s="314"/>
      <c r="DTA1" s="314"/>
      <c r="DTB1" s="314"/>
      <c r="DTC1" s="314"/>
      <c r="DTD1" s="314"/>
      <c r="DTE1" s="314"/>
      <c r="DTF1" s="314"/>
      <c r="DTG1" s="314"/>
      <c r="DTH1" s="314"/>
      <c r="DTI1" s="314"/>
      <c r="DTJ1" s="314"/>
      <c r="DTK1" s="314"/>
      <c r="DTL1" s="314"/>
      <c r="DTM1" s="314"/>
      <c r="DTN1" s="314"/>
      <c r="DTO1" s="314"/>
      <c r="DTP1" s="314"/>
      <c r="DTQ1" s="314"/>
      <c r="DTR1" s="314"/>
      <c r="DTS1" s="314"/>
      <c r="DTT1" s="314"/>
      <c r="DTU1" s="314"/>
      <c r="DTV1" s="314"/>
      <c r="DTW1" s="314"/>
      <c r="DTX1" s="314"/>
      <c r="DTY1" s="314"/>
      <c r="DTZ1" s="314"/>
      <c r="DUA1" s="314"/>
      <c r="DUB1" s="314"/>
      <c r="DUC1" s="314"/>
      <c r="DUD1" s="314"/>
      <c r="DUE1" s="314"/>
      <c r="DUF1" s="314"/>
      <c r="DUG1" s="314"/>
      <c r="DUH1" s="314"/>
      <c r="DUI1" s="314"/>
      <c r="DUJ1" s="314"/>
      <c r="DUK1" s="314"/>
      <c r="DUL1" s="314"/>
      <c r="DUM1" s="314"/>
      <c r="DUN1" s="314"/>
      <c r="DUO1" s="314"/>
      <c r="DUP1" s="314"/>
      <c r="DUQ1" s="314"/>
      <c r="DUR1" s="314"/>
      <c r="DUS1" s="314"/>
      <c r="DUT1" s="314"/>
      <c r="DUU1" s="314"/>
      <c r="DUV1" s="314"/>
      <c r="DUW1" s="314"/>
      <c r="DUX1" s="314"/>
      <c r="DUY1" s="314"/>
      <c r="DUZ1" s="314"/>
      <c r="DVA1" s="314"/>
      <c r="DVB1" s="314"/>
      <c r="DVC1" s="314"/>
      <c r="DVD1" s="314"/>
      <c r="DVE1" s="314"/>
      <c r="DVF1" s="314"/>
      <c r="DVG1" s="314"/>
      <c r="DVH1" s="314"/>
      <c r="DVI1" s="314"/>
      <c r="DVJ1" s="314"/>
      <c r="DVK1" s="314"/>
      <c r="DVL1" s="314"/>
      <c r="DVM1" s="314"/>
      <c r="DVN1" s="314"/>
      <c r="DVO1" s="314"/>
      <c r="DVP1" s="314"/>
      <c r="DVQ1" s="314"/>
      <c r="DVR1" s="314"/>
      <c r="DVS1" s="314"/>
      <c r="DVT1" s="314"/>
      <c r="DVU1" s="314"/>
      <c r="DVV1" s="314"/>
      <c r="DVW1" s="314"/>
      <c r="DVX1" s="314"/>
      <c r="DVY1" s="314"/>
      <c r="DVZ1" s="314"/>
      <c r="DWA1" s="314"/>
      <c r="DWB1" s="314"/>
      <c r="DWC1" s="314"/>
      <c r="DWD1" s="314"/>
      <c r="DWE1" s="314"/>
      <c r="DWF1" s="314"/>
      <c r="DWG1" s="314"/>
      <c r="DWH1" s="314"/>
      <c r="DWI1" s="314"/>
      <c r="DWJ1" s="314"/>
      <c r="DWK1" s="314"/>
      <c r="DWL1" s="314"/>
      <c r="DWM1" s="314"/>
      <c r="DWN1" s="314"/>
      <c r="DWO1" s="314"/>
      <c r="DWP1" s="314"/>
      <c r="DWQ1" s="314"/>
      <c r="DWR1" s="314"/>
      <c r="DWS1" s="314"/>
      <c r="DWT1" s="314"/>
      <c r="DWU1" s="314"/>
      <c r="DWV1" s="314"/>
      <c r="DWW1" s="314"/>
      <c r="DWX1" s="314"/>
      <c r="DWY1" s="314"/>
      <c r="DWZ1" s="314"/>
      <c r="DXA1" s="314"/>
      <c r="DXB1" s="314"/>
      <c r="DXC1" s="314"/>
      <c r="DXD1" s="314"/>
      <c r="DXE1" s="314"/>
      <c r="DXF1" s="314"/>
      <c r="DXG1" s="314"/>
      <c r="DXH1" s="314"/>
      <c r="DXI1" s="314"/>
      <c r="DXJ1" s="314"/>
      <c r="DXK1" s="314"/>
      <c r="DXL1" s="314"/>
      <c r="DXM1" s="314"/>
      <c r="DXN1" s="314"/>
      <c r="DXO1" s="314"/>
      <c r="DXP1" s="314"/>
      <c r="DXQ1" s="314"/>
      <c r="DXR1" s="314"/>
      <c r="DXS1" s="314"/>
      <c r="DXT1" s="314"/>
      <c r="DXU1" s="314"/>
      <c r="DXV1" s="314"/>
      <c r="DXW1" s="314"/>
      <c r="DXX1" s="314"/>
      <c r="DXY1" s="314"/>
      <c r="DXZ1" s="314"/>
      <c r="DYA1" s="314"/>
      <c r="DYB1" s="314"/>
      <c r="DYC1" s="314"/>
      <c r="DYD1" s="314"/>
      <c r="DYE1" s="314"/>
      <c r="DYF1" s="314"/>
      <c r="DYG1" s="314"/>
      <c r="DYH1" s="314"/>
      <c r="DYI1" s="314"/>
      <c r="DYJ1" s="314"/>
      <c r="DYK1" s="314"/>
      <c r="DYL1" s="314"/>
      <c r="DYM1" s="314"/>
      <c r="DYN1" s="314"/>
      <c r="DYO1" s="314"/>
      <c r="DYP1" s="314"/>
      <c r="DYQ1" s="314"/>
      <c r="DYR1" s="314"/>
      <c r="DYS1" s="314"/>
      <c r="DYT1" s="314"/>
      <c r="DYU1" s="314"/>
      <c r="DYV1" s="314"/>
      <c r="DYW1" s="314"/>
      <c r="DYX1" s="314"/>
      <c r="DYY1" s="314"/>
      <c r="DYZ1" s="314"/>
      <c r="DZA1" s="314"/>
      <c r="DZB1" s="314"/>
      <c r="DZC1" s="314"/>
      <c r="DZD1" s="314"/>
      <c r="DZE1" s="314"/>
      <c r="DZF1" s="314"/>
      <c r="DZG1" s="314"/>
      <c r="DZH1" s="314"/>
      <c r="DZI1" s="314"/>
      <c r="DZJ1" s="314"/>
      <c r="DZK1" s="314"/>
      <c r="DZL1" s="314"/>
      <c r="DZM1" s="314"/>
      <c r="DZN1" s="314"/>
      <c r="DZO1" s="314"/>
      <c r="DZP1" s="314"/>
      <c r="DZQ1" s="314"/>
      <c r="DZR1" s="314"/>
      <c r="DZS1" s="314"/>
      <c r="DZT1" s="314"/>
      <c r="DZU1" s="314"/>
      <c r="DZV1" s="314"/>
      <c r="DZW1" s="314"/>
      <c r="DZX1" s="314"/>
      <c r="DZY1" s="314"/>
      <c r="DZZ1" s="314"/>
      <c r="EAA1" s="314"/>
      <c r="EAB1" s="314"/>
      <c r="EAC1" s="314"/>
      <c r="EAD1" s="314"/>
      <c r="EAE1" s="314"/>
      <c r="EAF1" s="314"/>
      <c r="EAG1" s="314"/>
      <c r="EAH1" s="314"/>
      <c r="EAI1" s="314"/>
      <c r="EAJ1" s="314"/>
      <c r="EAK1" s="314"/>
      <c r="EAL1" s="314"/>
      <c r="EAM1" s="314"/>
      <c r="EAN1" s="314"/>
      <c r="EAO1" s="314"/>
      <c r="EAP1" s="314"/>
      <c r="EAQ1" s="314"/>
      <c r="EAR1" s="314"/>
      <c r="EAS1" s="314"/>
      <c r="EAT1" s="314"/>
      <c r="EAU1" s="314"/>
      <c r="EAV1" s="314"/>
      <c r="EAW1" s="314"/>
      <c r="EAX1" s="314"/>
      <c r="EAY1" s="314"/>
      <c r="EAZ1" s="314"/>
      <c r="EBA1" s="314"/>
      <c r="EBB1" s="314"/>
      <c r="EBC1" s="314"/>
      <c r="EBD1" s="314"/>
      <c r="EBE1" s="314"/>
      <c r="EBF1" s="314"/>
      <c r="EBG1" s="314"/>
      <c r="EBH1" s="314"/>
      <c r="EBI1" s="314"/>
      <c r="EBJ1" s="314"/>
      <c r="EBK1" s="314"/>
      <c r="EBL1" s="314"/>
      <c r="EBM1" s="314"/>
      <c r="EBN1" s="314"/>
      <c r="EBO1" s="314"/>
      <c r="EBP1" s="314"/>
      <c r="EBQ1" s="314"/>
      <c r="EBR1" s="314"/>
      <c r="EBS1" s="314"/>
      <c r="EBT1" s="314"/>
      <c r="EBU1" s="314"/>
      <c r="EBV1" s="314"/>
      <c r="EBW1" s="314"/>
      <c r="EBX1" s="314"/>
      <c r="EBY1" s="314"/>
      <c r="EBZ1" s="314"/>
      <c r="ECA1" s="314"/>
      <c r="ECB1" s="314"/>
      <c r="ECC1" s="314"/>
      <c r="ECD1" s="314"/>
      <c r="ECE1" s="314"/>
      <c r="ECF1" s="314"/>
      <c r="ECG1" s="314"/>
      <c r="ECH1" s="314"/>
      <c r="ECI1" s="314"/>
      <c r="ECJ1" s="314"/>
      <c r="ECK1" s="314"/>
      <c r="ECL1" s="314"/>
      <c r="ECM1" s="314"/>
      <c r="ECN1" s="314"/>
      <c r="ECO1" s="314"/>
      <c r="ECP1" s="314"/>
      <c r="ECQ1" s="314"/>
      <c r="ECR1" s="314"/>
      <c r="ECS1" s="314"/>
      <c r="ECT1" s="314"/>
      <c r="ECU1" s="314"/>
      <c r="ECV1" s="314"/>
      <c r="ECW1" s="314"/>
      <c r="ECX1" s="314"/>
      <c r="ECY1" s="314"/>
      <c r="ECZ1" s="314"/>
      <c r="EDA1" s="314"/>
      <c r="EDB1" s="314"/>
      <c r="EDC1" s="314"/>
      <c r="EDD1" s="314"/>
      <c r="EDE1" s="314"/>
      <c r="EDF1" s="314"/>
      <c r="EDG1" s="314"/>
      <c r="EDH1" s="314"/>
      <c r="EDI1" s="314"/>
      <c r="EDJ1" s="314"/>
      <c r="EDK1" s="314"/>
      <c r="EDL1" s="314"/>
      <c r="EDM1" s="314"/>
      <c r="EDN1" s="314"/>
      <c r="EDO1" s="314"/>
      <c r="EDP1" s="314"/>
      <c r="EDQ1" s="314"/>
      <c r="EDR1" s="314"/>
      <c r="EDS1" s="314"/>
      <c r="EDT1" s="314"/>
      <c r="EDU1" s="314"/>
      <c r="EDV1" s="314"/>
      <c r="EDW1" s="314"/>
      <c r="EDX1" s="314"/>
      <c r="EDY1" s="314"/>
      <c r="EDZ1" s="314"/>
      <c r="EEA1" s="314"/>
      <c r="EEB1" s="314"/>
      <c r="EEC1" s="314"/>
      <c r="EED1" s="314"/>
      <c r="EEE1" s="314"/>
      <c r="EEF1" s="314"/>
      <c r="EEG1" s="314"/>
      <c r="EEH1" s="314"/>
      <c r="EEI1" s="314"/>
      <c r="EEJ1" s="314"/>
      <c r="EEK1" s="314"/>
      <c r="EEL1" s="314"/>
      <c r="EEM1" s="314"/>
      <c r="EEN1" s="314"/>
      <c r="EEO1" s="314"/>
      <c r="EEP1" s="314"/>
      <c r="EEQ1" s="314"/>
      <c r="EER1" s="314"/>
      <c r="EES1" s="314"/>
      <c r="EET1" s="314"/>
      <c r="EEU1" s="314"/>
      <c r="EEV1" s="314"/>
      <c r="EEW1" s="314"/>
      <c r="EEX1" s="314"/>
      <c r="EEY1" s="314"/>
      <c r="EEZ1" s="314"/>
      <c r="EFA1" s="314"/>
      <c r="EFB1" s="314"/>
      <c r="EFC1" s="314"/>
      <c r="EFD1" s="314"/>
      <c r="EFE1" s="314"/>
      <c r="EFF1" s="314"/>
      <c r="EFG1" s="314"/>
      <c r="EFH1" s="314"/>
      <c r="EFI1" s="314"/>
      <c r="EFJ1" s="314"/>
      <c r="EFK1" s="314"/>
      <c r="EFL1" s="314"/>
      <c r="EFM1" s="314"/>
      <c r="EFN1" s="314"/>
      <c r="EFO1" s="314"/>
      <c r="EFP1" s="314"/>
      <c r="EFQ1" s="314"/>
      <c r="EFR1" s="314"/>
      <c r="EFS1" s="314"/>
      <c r="EFT1" s="314"/>
      <c r="EFU1" s="314"/>
      <c r="EFV1" s="314"/>
      <c r="EFW1" s="314"/>
      <c r="EFX1" s="314"/>
      <c r="EFY1" s="314"/>
      <c r="EFZ1" s="314"/>
      <c r="EGA1" s="314"/>
      <c r="EGB1" s="314"/>
      <c r="EGC1" s="314"/>
      <c r="EGD1" s="314"/>
      <c r="EGE1" s="314"/>
      <c r="EGF1" s="314"/>
      <c r="EGG1" s="314"/>
      <c r="EGH1" s="314"/>
      <c r="EGI1" s="314"/>
      <c r="EGJ1" s="314"/>
      <c r="EGK1" s="314"/>
      <c r="EGL1" s="314"/>
      <c r="EGM1" s="314"/>
      <c r="EGN1" s="314"/>
      <c r="EGO1" s="314"/>
      <c r="EGP1" s="314"/>
      <c r="EGQ1" s="314"/>
      <c r="EGR1" s="314"/>
      <c r="EGS1" s="314"/>
      <c r="EGT1" s="314"/>
      <c r="EGU1" s="314"/>
      <c r="EGV1" s="314"/>
      <c r="EGW1" s="314"/>
      <c r="EGX1" s="314"/>
      <c r="EGY1" s="314"/>
      <c r="EGZ1" s="314"/>
      <c r="EHA1" s="314"/>
      <c r="EHB1" s="314"/>
      <c r="EHC1" s="314"/>
      <c r="EHD1" s="314"/>
      <c r="EHE1" s="314"/>
      <c r="EHF1" s="314"/>
      <c r="EHG1" s="314"/>
      <c r="EHH1" s="314"/>
      <c r="EHI1" s="314"/>
      <c r="EHJ1" s="314"/>
      <c r="EHK1" s="314"/>
      <c r="EHL1" s="314"/>
      <c r="EHM1" s="314"/>
      <c r="EHN1" s="314"/>
      <c r="EHO1" s="314"/>
      <c r="EHP1" s="314"/>
      <c r="EHQ1" s="314"/>
      <c r="EHR1" s="314"/>
      <c r="EHS1" s="314"/>
      <c r="EHT1" s="314"/>
      <c r="EHU1" s="314"/>
      <c r="EHV1" s="314"/>
      <c r="EHW1" s="314"/>
      <c r="EHX1" s="314"/>
      <c r="EHY1" s="314"/>
      <c r="EHZ1" s="314"/>
      <c r="EIA1" s="314"/>
      <c r="EIB1" s="314"/>
      <c r="EIC1" s="314"/>
      <c r="EID1" s="314"/>
      <c r="EIE1" s="314"/>
      <c r="EIF1" s="314"/>
      <c r="EIG1" s="314"/>
      <c r="EIH1" s="314"/>
      <c r="EII1" s="314"/>
      <c r="EIJ1" s="314"/>
      <c r="EIK1" s="314"/>
      <c r="EIL1" s="314"/>
      <c r="EIM1" s="314"/>
      <c r="EIN1" s="314"/>
      <c r="EIO1" s="314"/>
      <c r="EIP1" s="314"/>
      <c r="EIQ1" s="314"/>
      <c r="EIR1" s="314"/>
      <c r="EIS1" s="314"/>
      <c r="EIT1" s="314"/>
      <c r="EIU1" s="314"/>
      <c r="EIV1" s="314"/>
      <c r="EIW1" s="314"/>
      <c r="EIX1" s="314"/>
      <c r="EIY1" s="314"/>
      <c r="EIZ1" s="314"/>
      <c r="EJA1" s="314"/>
      <c r="EJB1" s="314"/>
      <c r="EJC1" s="314"/>
      <c r="EJD1" s="314"/>
      <c r="EJE1" s="314"/>
      <c r="EJF1" s="314"/>
      <c r="EJG1" s="314"/>
      <c r="EJH1" s="314"/>
      <c r="EJI1" s="314"/>
      <c r="EJJ1" s="314"/>
      <c r="EJK1" s="314"/>
      <c r="EJL1" s="314"/>
      <c r="EJM1" s="314"/>
      <c r="EJN1" s="314"/>
      <c r="EJO1" s="314"/>
      <c r="EJP1" s="314"/>
      <c r="EJQ1" s="314"/>
      <c r="EJR1" s="314"/>
      <c r="EJS1" s="314"/>
      <c r="EJT1" s="314"/>
      <c r="EJU1" s="314"/>
      <c r="EJV1" s="314"/>
      <c r="EJW1" s="314"/>
      <c r="EJX1" s="314"/>
      <c r="EJY1" s="314"/>
      <c r="EJZ1" s="314"/>
      <c r="EKA1" s="314"/>
      <c r="EKB1" s="314"/>
      <c r="EKC1" s="314"/>
      <c r="EKD1" s="314"/>
      <c r="EKE1" s="314"/>
      <c r="EKF1" s="314"/>
      <c r="EKG1" s="314"/>
      <c r="EKH1" s="314"/>
      <c r="EKI1" s="314"/>
      <c r="EKJ1" s="314"/>
      <c r="EKK1" s="314"/>
      <c r="EKL1" s="314"/>
      <c r="EKM1" s="314"/>
      <c r="EKN1" s="314"/>
      <c r="EKO1" s="314"/>
      <c r="EKP1" s="314"/>
      <c r="EKQ1" s="314"/>
      <c r="EKR1" s="314"/>
      <c r="EKS1" s="314"/>
      <c r="EKT1" s="314"/>
      <c r="EKU1" s="314"/>
      <c r="EKV1" s="314"/>
      <c r="EKW1" s="314"/>
      <c r="EKX1" s="314"/>
      <c r="EKY1" s="314"/>
      <c r="EKZ1" s="314"/>
      <c r="ELA1" s="314"/>
      <c r="ELB1" s="314"/>
      <c r="ELC1" s="314"/>
      <c r="ELD1" s="314"/>
      <c r="ELE1" s="314"/>
      <c r="ELF1" s="314"/>
      <c r="ELG1" s="314"/>
      <c r="ELH1" s="314"/>
      <c r="ELI1" s="314"/>
      <c r="ELJ1" s="314"/>
      <c r="ELK1" s="314"/>
      <c r="ELL1" s="314"/>
      <c r="ELM1" s="314"/>
      <c r="ELN1" s="314"/>
      <c r="ELO1" s="314"/>
      <c r="ELP1" s="314"/>
      <c r="ELQ1" s="314"/>
      <c r="ELR1" s="314"/>
      <c r="ELS1" s="314"/>
      <c r="ELT1" s="314"/>
      <c r="ELU1" s="314"/>
      <c r="ELV1" s="314"/>
      <c r="ELW1" s="314"/>
      <c r="ELX1" s="314"/>
      <c r="ELY1" s="314"/>
      <c r="ELZ1" s="314"/>
      <c r="EMA1" s="314"/>
      <c r="EMB1" s="314"/>
      <c r="EMC1" s="314"/>
      <c r="EMD1" s="314"/>
      <c r="EME1" s="314"/>
      <c r="EMF1" s="314"/>
      <c r="EMG1" s="314"/>
      <c r="EMH1" s="314"/>
      <c r="EMI1" s="314"/>
      <c r="EMJ1" s="314"/>
      <c r="EMK1" s="314"/>
      <c r="EML1" s="314"/>
      <c r="EMM1" s="314"/>
      <c r="EMN1" s="314"/>
      <c r="EMO1" s="314"/>
      <c r="EMP1" s="314"/>
      <c r="EMQ1" s="314"/>
      <c r="EMR1" s="314"/>
      <c r="EMS1" s="314"/>
      <c r="EMT1" s="314"/>
      <c r="EMU1" s="314"/>
      <c r="EMV1" s="314"/>
      <c r="EMW1" s="314"/>
      <c r="EMX1" s="314"/>
      <c r="EMY1" s="314"/>
      <c r="EMZ1" s="314"/>
      <c r="ENA1" s="314"/>
      <c r="ENB1" s="314"/>
      <c r="ENC1" s="314"/>
      <c r="END1" s="314"/>
      <c r="ENE1" s="314"/>
      <c r="ENF1" s="314"/>
      <c r="ENG1" s="314"/>
      <c r="ENH1" s="314"/>
      <c r="ENI1" s="314"/>
      <c r="ENJ1" s="314"/>
      <c r="ENK1" s="314"/>
      <c r="ENL1" s="314"/>
      <c r="ENM1" s="314"/>
      <c r="ENN1" s="314"/>
      <c r="ENO1" s="314"/>
      <c r="ENP1" s="314"/>
      <c r="ENQ1" s="314"/>
      <c r="ENR1" s="314"/>
      <c r="ENS1" s="314"/>
      <c r="ENT1" s="314"/>
      <c r="ENU1" s="314"/>
      <c r="ENV1" s="314"/>
      <c r="ENW1" s="314"/>
      <c r="ENX1" s="314"/>
      <c r="ENY1" s="314"/>
      <c r="ENZ1" s="314"/>
      <c r="EOA1" s="314"/>
      <c r="EOB1" s="314"/>
      <c r="EOC1" s="314"/>
      <c r="EOD1" s="314"/>
      <c r="EOE1" s="314"/>
      <c r="EOF1" s="314"/>
      <c r="EOG1" s="314"/>
      <c r="EOH1" s="314"/>
      <c r="EOI1" s="314"/>
      <c r="EOJ1" s="314"/>
      <c r="EOK1" s="314"/>
      <c r="EOL1" s="314"/>
      <c r="EOM1" s="314"/>
      <c r="EON1" s="314"/>
      <c r="EOO1" s="314"/>
      <c r="EOP1" s="314"/>
      <c r="EOQ1" s="314"/>
      <c r="EOR1" s="314"/>
      <c r="EOS1" s="314"/>
      <c r="EOT1" s="314"/>
      <c r="EOU1" s="314"/>
      <c r="EOV1" s="314"/>
      <c r="EOW1" s="314"/>
      <c r="EOX1" s="314"/>
      <c r="EOY1" s="314"/>
      <c r="EOZ1" s="314"/>
      <c r="EPA1" s="314"/>
      <c r="EPB1" s="314"/>
      <c r="EPC1" s="314"/>
      <c r="EPD1" s="314"/>
      <c r="EPE1" s="314"/>
      <c r="EPF1" s="314"/>
      <c r="EPG1" s="314"/>
      <c r="EPH1" s="314"/>
      <c r="EPI1" s="314"/>
      <c r="EPJ1" s="314"/>
      <c r="EPK1" s="314"/>
      <c r="EPL1" s="314"/>
      <c r="EPM1" s="314"/>
      <c r="EPN1" s="314"/>
      <c r="EPO1" s="314"/>
      <c r="EPP1" s="314"/>
      <c r="EPQ1" s="314"/>
      <c r="EPR1" s="314"/>
      <c r="EPS1" s="314"/>
      <c r="EPT1" s="314"/>
      <c r="EPU1" s="314"/>
      <c r="EPV1" s="314"/>
      <c r="EPW1" s="314"/>
      <c r="EPX1" s="314"/>
      <c r="EPY1" s="314"/>
      <c r="EPZ1" s="314"/>
      <c r="EQA1" s="314"/>
      <c r="EQB1" s="314"/>
      <c r="EQC1" s="314"/>
      <c r="EQD1" s="314"/>
      <c r="EQE1" s="314"/>
      <c r="EQF1" s="314"/>
      <c r="EQG1" s="314"/>
      <c r="EQH1" s="314"/>
      <c r="EQI1" s="314"/>
      <c r="EQJ1" s="314"/>
      <c r="EQK1" s="314"/>
      <c r="EQL1" s="314"/>
      <c r="EQM1" s="314"/>
      <c r="EQN1" s="314"/>
      <c r="EQO1" s="314"/>
      <c r="EQP1" s="314"/>
      <c r="EQQ1" s="314"/>
      <c r="EQR1" s="314"/>
      <c r="EQS1" s="314"/>
      <c r="EQT1" s="314"/>
      <c r="EQU1" s="314"/>
      <c r="EQV1" s="314"/>
      <c r="EQW1" s="314"/>
      <c r="EQX1" s="314"/>
      <c r="EQY1" s="314"/>
      <c r="EQZ1" s="314"/>
      <c r="ERA1" s="314"/>
      <c r="ERB1" s="314"/>
      <c r="ERC1" s="314"/>
      <c r="ERD1" s="314"/>
      <c r="ERE1" s="314"/>
      <c r="ERF1" s="314"/>
      <c r="ERG1" s="314"/>
      <c r="ERH1" s="314"/>
      <c r="ERI1" s="314"/>
      <c r="ERJ1" s="314"/>
      <c r="ERK1" s="314"/>
      <c r="ERL1" s="314"/>
      <c r="ERM1" s="314"/>
      <c r="ERN1" s="314"/>
      <c r="ERO1" s="314"/>
      <c r="ERP1" s="314"/>
      <c r="ERQ1" s="314"/>
      <c r="ERR1" s="314"/>
      <c r="ERS1" s="314"/>
      <c r="ERT1" s="314"/>
      <c r="ERU1" s="314"/>
      <c r="ERV1" s="314"/>
      <c r="ERW1" s="314"/>
      <c r="ERX1" s="314"/>
      <c r="ERY1" s="314"/>
      <c r="ERZ1" s="314"/>
      <c r="ESA1" s="314"/>
      <c r="ESB1" s="314"/>
      <c r="ESC1" s="314"/>
      <c r="ESD1" s="314"/>
      <c r="ESE1" s="314"/>
      <c r="ESF1" s="314"/>
      <c r="ESG1" s="314"/>
      <c r="ESH1" s="314"/>
      <c r="ESI1" s="314"/>
      <c r="ESJ1" s="314"/>
      <c r="ESK1" s="314"/>
      <c r="ESL1" s="314"/>
      <c r="ESM1" s="314"/>
      <c r="ESN1" s="314"/>
      <c r="ESO1" s="314"/>
      <c r="ESP1" s="314"/>
      <c r="ESQ1" s="314"/>
      <c r="ESR1" s="314"/>
      <c r="ESS1" s="314"/>
      <c r="EST1" s="314"/>
      <c r="ESU1" s="314"/>
      <c r="ESV1" s="314"/>
      <c r="ESW1" s="314"/>
      <c r="ESX1" s="314"/>
      <c r="ESY1" s="314"/>
      <c r="ESZ1" s="314"/>
      <c r="ETA1" s="314"/>
      <c r="ETB1" s="314"/>
      <c r="ETC1" s="314"/>
      <c r="ETD1" s="314"/>
      <c r="ETE1" s="314"/>
      <c r="ETF1" s="314"/>
      <c r="ETG1" s="314"/>
      <c r="ETH1" s="314"/>
      <c r="ETI1" s="314"/>
      <c r="ETJ1" s="314"/>
      <c r="ETK1" s="314"/>
      <c r="ETL1" s="314"/>
      <c r="ETM1" s="314"/>
      <c r="ETN1" s="314"/>
      <c r="ETO1" s="314"/>
      <c r="ETP1" s="314"/>
      <c r="ETQ1" s="314"/>
      <c r="ETR1" s="314"/>
      <c r="ETS1" s="314"/>
      <c r="ETT1" s="314"/>
      <c r="ETU1" s="314"/>
      <c r="ETV1" s="314"/>
      <c r="ETW1" s="314"/>
      <c r="ETX1" s="314"/>
      <c r="ETY1" s="314"/>
      <c r="ETZ1" s="314"/>
      <c r="EUA1" s="314"/>
      <c r="EUB1" s="314"/>
      <c r="EUC1" s="314"/>
      <c r="EUD1" s="314"/>
      <c r="EUE1" s="314"/>
      <c r="EUF1" s="314"/>
      <c r="EUG1" s="314"/>
      <c r="EUH1" s="314"/>
      <c r="EUI1" s="314"/>
      <c r="EUJ1" s="314"/>
      <c r="EUK1" s="314"/>
      <c r="EUL1" s="314"/>
      <c r="EUM1" s="314"/>
      <c r="EUN1" s="314"/>
      <c r="EUO1" s="314"/>
      <c r="EUP1" s="314"/>
      <c r="EUQ1" s="314"/>
      <c r="EUR1" s="314"/>
      <c r="EUS1" s="314"/>
      <c r="EUT1" s="314"/>
      <c r="EUU1" s="314"/>
      <c r="EUV1" s="314"/>
      <c r="EUW1" s="314"/>
      <c r="EUX1" s="314"/>
      <c r="EUY1" s="314"/>
      <c r="EUZ1" s="314"/>
      <c r="EVA1" s="314"/>
      <c r="EVB1" s="314"/>
      <c r="EVC1" s="314"/>
      <c r="EVD1" s="314"/>
      <c r="EVE1" s="314"/>
      <c r="EVF1" s="314"/>
      <c r="EVG1" s="314"/>
      <c r="EVH1" s="314"/>
      <c r="EVI1" s="314"/>
      <c r="EVJ1" s="314"/>
      <c r="EVK1" s="314"/>
      <c r="EVL1" s="314"/>
      <c r="EVM1" s="314"/>
      <c r="EVN1" s="314"/>
      <c r="EVO1" s="314"/>
      <c r="EVP1" s="314"/>
      <c r="EVQ1" s="314"/>
      <c r="EVR1" s="314"/>
      <c r="EVS1" s="314"/>
      <c r="EVT1" s="314"/>
      <c r="EVU1" s="314"/>
      <c r="EVV1" s="314"/>
      <c r="EVW1" s="314"/>
      <c r="EVX1" s="314"/>
      <c r="EVY1" s="314"/>
      <c r="EVZ1" s="314"/>
      <c r="EWA1" s="314"/>
      <c r="EWB1" s="314"/>
      <c r="EWC1" s="314"/>
      <c r="EWD1" s="314"/>
      <c r="EWE1" s="314"/>
      <c r="EWF1" s="314"/>
      <c r="EWG1" s="314"/>
      <c r="EWH1" s="314"/>
      <c r="EWI1" s="314"/>
      <c r="EWJ1" s="314"/>
      <c r="EWK1" s="314"/>
      <c r="EWL1" s="314"/>
      <c r="EWM1" s="314"/>
      <c r="EWN1" s="314"/>
      <c r="EWO1" s="314"/>
      <c r="EWP1" s="314"/>
      <c r="EWQ1" s="314"/>
      <c r="EWR1" s="314"/>
      <c r="EWS1" s="314"/>
      <c r="EWT1" s="314"/>
      <c r="EWU1" s="314"/>
      <c r="EWV1" s="314"/>
      <c r="EWW1" s="314"/>
      <c r="EWX1" s="314"/>
      <c r="EWY1" s="314"/>
      <c r="EWZ1" s="314"/>
      <c r="EXA1" s="314"/>
      <c r="EXB1" s="314"/>
      <c r="EXC1" s="314"/>
      <c r="EXD1" s="314"/>
      <c r="EXE1" s="314"/>
      <c r="EXF1" s="314"/>
      <c r="EXG1" s="314"/>
      <c r="EXH1" s="314"/>
      <c r="EXI1" s="314"/>
      <c r="EXJ1" s="314"/>
      <c r="EXK1" s="314"/>
      <c r="EXL1" s="314"/>
      <c r="EXM1" s="314"/>
      <c r="EXN1" s="314"/>
      <c r="EXO1" s="314"/>
      <c r="EXP1" s="314"/>
      <c r="EXQ1" s="314"/>
      <c r="EXR1" s="314"/>
      <c r="EXS1" s="314"/>
      <c r="EXT1" s="314"/>
      <c r="EXU1" s="314"/>
      <c r="EXV1" s="314"/>
      <c r="EXW1" s="314"/>
      <c r="EXX1" s="314"/>
      <c r="EXY1" s="314"/>
      <c r="EXZ1" s="314"/>
      <c r="EYA1" s="314"/>
      <c r="EYB1" s="314"/>
      <c r="EYC1" s="314"/>
      <c r="EYD1" s="314"/>
      <c r="EYE1" s="314"/>
      <c r="EYF1" s="314"/>
      <c r="EYG1" s="314"/>
      <c r="EYH1" s="314"/>
      <c r="EYI1" s="314"/>
      <c r="EYJ1" s="314"/>
      <c r="EYK1" s="314"/>
      <c r="EYL1" s="314"/>
      <c r="EYM1" s="314"/>
      <c r="EYN1" s="314"/>
      <c r="EYO1" s="314"/>
      <c r="EYP1" s="314"/>
      <c r="EYQ1" s="314"/>
      <c r="EYR1" s="314"/>
      <c r="EYS1" s="314"/>
      <c r="EYT1" s="314"/>
      <c r="EYU1" s="314"/>
      <c r="EYV1" s="314"/>
      <c r="EYW1" s="314"/>
      <c r="EYX1" s="314"/>
      <c r="EYY1" s="314"/>
      <c r="EYZ1" s="314"/>
      <c r="EZA1" s="314"/>
      <c r="EZB1" s="314"/>
      <c r="EZC1" s="314"/>
      <c r="EZD1" s="314"/>
      <c r="EZE1" s="314"/>
      <c r="EZF1" s="314"/>
      <c r="EZG1" s="314"/>
      <c r="EZH1" s="314"/>
      <c r="EZI1" s="314"/>
      <c r="EZJ1" s="314"/>
      <c r="EZK1" s="314"/>
      <c r="EZL1" s="314"/>
      <c r="EZM1" s="314"/>
      <c r="EZN1" s="314"/>
      <c r="EZO1" s="314"/>
      <c r="EZP1" s="314"/>
      <c r="EZQ1" s="314"/>
      <c r="EZR1" s="314"/>
      <c r="EZS1" s="314"/>
      <c r="EZT1" s="314"/>
      <c r="EZU1" s="314"/>
      <c r="EZV1" s="314"/>
      <c r="EZW1" s="314"/>
      <c r="EZX1" s="314"/>
      <c r="EZY1" s="314"/>
      <c r="EZZ1" s="314"/>
      <c r="FAA1" s="314"/>
      <c r="FAB1" s="314"/>
      <c r="FAC1" s="314"/>
      <c r="FAD1" s="314"/>
      <c r="FAE1" s="314"/>
      <c r="FAF1" s="314"/>
      <c r="FAG1" s="314"/>
      <c r="FAH1" s="314"/>
      <c r="FAI1" s="314"/>
      <c r="FAJ1" s="314"/>
      <c r="FAK1" s="314"/>
      <c r="FAL1" s="314"/>
      <c r="FAM1" s="314"/>
      <c r="FAN1" s="314"/>
      <c r="FAO1" s="314"/>
      <c r="FAP1" s="314"/>
      <c r="FAQ1" s="314"/>
      <c r="FAR1" s="314"/>
      <c r="FAS1" s="314"/>
      <c r="FAT1" s="314"/>
      <c r="FAU1" s="314"/>
      <c r="FAV1" s="314"/>
      <c r="FAW1" s="314"/>
      <c r="FAX1" s="314"/>
      <c r="FAY1" s="314"/>
      <c r="FAZ1" s="314"/>
      <c r="FBA1" s="314"/>
      <c r="FBB1" s="314"/>
      <c r="FBC1" s="314"/>
      <c r="FBD1" s="314"/>
      <c r="FBE1" s="314"/>
      <c r="FBF1" s="314"/>
      <c r="FBG1" s="314"/>
      <c r="FBH1" s="314"/>
      <c r="FBI1" s="314"/>
      <c r="FBJ1" s="314"/>
      <c r="FBK1" s="314"/>
      <c r="FBL1" s="314"/>
      <c r="FBM1" s="314"/>
      <c r="FBN1" s="314"/>
      <c r="FBO1" s="314"/>
      <c r="FBP1" s="314"/>
      <c r="FBQ1" s="314"/>
      <c r="FBR1" s="314"/>
      <c r="FBS1" s="314"/>
      <c r="FBT1" s="314"/>
      <c r="FBU1" s="314"/>
      <c r="FBV1" s="314"/>
      <c r="FBW1" s="314"/>
      <c r="FBX1" s="314"/>
      <c r="FBY1" s="314"/>
      <c r="FBZ1" s="314"/>
      <c r="FCA1" s="314"/>
      <c r="FCB1" s="314"/>
      <c r="FCC1" s="314"/>
      <c r="FCD1" s="314"/>
      <c r="FCE1" s="314"/>
      <c r="FCF1" s="314"/>
      <c r="FCG1" s="314"/>
      <c r="FCH1" s="314"/>
      <c r="FCI1" s="314"/>
      <c r="FCJ1" s="314"/>
      <c r="FCK1" s="314"/>
      <c r="FCL1" s="314"/>
      <c r="FCM1" s="314"/>
      <c r="FCN1" s="314"/>
      <c r="FCO1" s="314"/>
      <c r="FCP1" s="314"/>
      <c r="FCQ1" s="314"/>
      <c r="FCR1" s="314"/>
      <c r="FCS1" s="314"/>
      <c r="FCT1" s="314"/>
      <c r="FCU1" s="314"/>
      <c r="FCV1" s="314"/>
      <c r="FCW1" s="314"/>
      <c r="FCX1" s="314"/>
      <c r="FCY1" s="314"/>
      <c r="FCZ1" s="314"/>
      <c r="FDA1" s="314"/>
      <c r="FDB1" s="314"/>
      <c r="FDC1" s="314"/>
      <c r="FDD1" s="314"/>
      <c r="FDE1" s="314"/>
      <c r="FDF1" s="314"/>
      <c r="FDG1" s="314"/>
      <c r="FDH1" s="314"/>
      <c r="FDI1" s="314"/>
      <c r="FDJ1" s="314"/>
      <c r="FDK1" s="314"/>
      <c r="FDL1" s="314"/>
      <c r="FDM1" s="314"/>
      <c r="FDN1" s="314"/>
      <c r="FDO1" s="314"/>
      <c r="FDP1" s="314"/>
      <c r="FDQ1" s="314"/>
      <c r="FDR1" s="314"/>
      <c r="FDS1" s="314"/>
      <c r="FDT1" s="314"/>
      <c r="FDU1" s="314"/>
      <c r="FDV1" s="314"/>
      <c r="FDW1" s="314"/>
      <c r="FDX1" s="314"/>
      <c r="FDY1" s="314"/>
      <c r="FDZ1" s="314"/>
      <c r="FEA1" s="314"/>
      <c r="FEB1" s="314"/>
      <c r="FEC1" s="314"/>
      <c r="FED1" s="314"/>
      <c r="FEE1" s="314"/>
      <c r="FEF1" s="314"/>
      <c r="FEG1" s="314"/>
      <c r="FEH1" s="314"/>
      <c r="FEI1" s="314"/>
      <c r="FEJ1" s="314"/>
      <c r="FEK1" s="314"/>
      <c r="FEL1" s="314"/>
      <c r="FEM1" s="314"/>
      <c r="FEN1" s="314"/>
      <c r="FEO1" s="314"/>
      <c r="FEP1" s="314"/>
      <c r="FEQ1" s="314"/>
      <c r="FER1" s="314"/>
      <c r="FES1" s="314"/>
      <c r="FET1" s="314"/>
      <c r="FEU1" s="314"/>
      <c r="FEV1" s="314"/>
      <c r="FEW1" s="314"/>
      <c r="FEX1" s="314"/>
      <c r="FEY1" s="314"/>
      <c r="FEZ1" s="314"/>
      <c r="FFA1" s="314"/>
      <c r="FFB1" s="314"/>
      <c r="FFC1" s="314"/>
      <c r="FFD1" s="314"/>
      <c r="FFE1" s="314"/>
      <c r="FFF1" s="314"/>
      <c r="FFG1" s="314"/>
      <c r="FFH1" s="314"/>
      <c r="FFI1" s="314"/>
      <c r="FFJ1" s="314"/>
      <c r="FFK1" s="314"/>
      <c r="FFL1" s="314"/>
      <c r="FFM1" s="314"/>
      <c r="FFN1" s="314"/>
      <c r="FFO1" s="314"/>
      <c r="FFP1" s="314"/>
      <c r="FFQ1" s="314"/>
      <c r="FFR1" s="314"/>
      <c r="FFS1" s="314"/>
      <c r="FFT1" s="314"/>
      <c r="FFU1" s="314"/>
      <c r="FFV1" s="314"/>
      <c r="FFW1" s="314"/>
      <c r="FFX1" s="314"/>
      <c r="FFY1" s="314"/>
      <c r="FFZ1" s="314"/>
      <c r="FGA1" s="314"/>
      <c r="FGB1" s="314"/>
      <c r="FGC1" s="314"/>
      <c r="FGD1" s="314"/>
      <c r="FGE1" s="314"/>
      <c r="FGF1" s="314"/>
      <c r="FGG1" s="314"/>
      <c r="FGH1" s="314"/>
      <c r="FGI1" s="314"/>
      <c r="FGJ1" s="314"/>
      <c r="FGK1" s="314"/>
      <c r="FGL1" s="314"/>
      <c r="FGM1" s="314"/>
      <c r="FGN1" s="314"/>
      <c r="FGO1" s="314"/>
      <c r="FGP1" s="314"/>
      <c r="FGQ1" s="314"/>
      <c r="FGR1" s="314"/>
      <c r="FGS1" s="314"/>
      <c r="FGT1" s="314"/>
      <c r="FGU1" s="314"/>
      <c r="FGV1" s="314"/>
      <c r="FGW1" s="314"/>
      <c r="FGX1" s="314"/>
      <c r="FGY1" s="314"/>
      <c r="FGZ1" s="314"/>
      <c r="FHA1" s="314"/>
      <c r="FHB1" s="314"/>
      <c r="FHC1" s="314"/>
      <c r="FHD1" s="314"/>
      <c r="FHE1" s="314"/>
      <c r="FHF1" s="314"/>
      <c r="FHG1" s="314"/>
      <c r="FHH1" s="314"/>
      <c r="FHI1" s="314"/>
      <c r="FHJ1" s="314"/>
      <c r="FHK1" s="314"/>
      <c r="FHL1" s="314"/>
      <c r="FHM1" s="314"/>
      <c r="FHN1" s="314"/>
      <c r="FHO1" s="314"/>
      <c r="FHP1" s="314"/>
      <c r="FHQ1" s="314"/>
      <c r="FHR1" s="314"/>
      <c r="FHS1" s="314"/>
      <c r="FHT1" s="314"/>
      <c r="FHU1" s="314"/>
      <c r="FHV1" s="314"/>
      <c r="FHW1" s="314"/>
      <c r="FHX1" s="314"/>
      <c r="FHY1" s="314"/>
      <c r="FHZ1" s="314"/>
      <c r="FIA1" s="314"/>
      <c r="FIB1" s="314"/>
      <c r="FIC1" s="314"/>
      <c r="FID1" s="314"/>
      <c r="FIE1" s="314"/>
      <c r="FIF1" s="314"/>
      <c r="FIG1" s="314"/>
      <c r="FIH1" s="314"/>
      <c r="FII1" s="314"/>
      <c r="FIJ1" s="314"/>
      <c r="FIK1" s="314"/>
      <c r="FIL1" s="314"/>
      <c r="FIM1" s="314"/>
      <c r="FIN1" s="314"/>
      <c r="FIO1" s="314"/>
      <c r="FIP1" s="314"/>
      <c r="FIQ1" s="314"/>
      <c r="FIR1" s="314"/>
      <c r="FIS1" s="314"/>
      <c r="FIT1" s="314"/>
      <c r="FIU1" s="314"/>
      <c r="FIV1" s="314"/>
      <c r="FIW1" s="314"/>
      <c r="FIX1" s="314"/>
      <c r="FIY1" s="314"/>
      <c r="FIZ1" s="314"/>
      <c r="FJA1" s="314"/>
      <c r="FJB1" s="314"/>
      <c r="FJC1" s="314"/>
      <c r="FJD1" s="314"/>
      <c r="FJE1" s="314"/>
      <c r="FJF1" s="314"/>
      <c r="FJG1" s="314"/>
      <c r="FJH1" s="314"/>
      <c r="FJI1" s="314"/>
      <c r="FJJ1" s="314"/>
      <c r="FJK1" s="314"/>
      <c r="FJL1" s="314"/>
      <c r="FJM1" s="314"/>
      <c r="FJN1" s="314"/>
      <c r="FJO1" s="314"/>
      <c r="FJP1" s="314"/>
      <c r="FJQ1" s="314"/>
      <c r="FJR1" s="314"/>
      <c r="FJS1" s="314"/>
      <c r="FJT1" s="314"/>
      <c r="FJU1" s="314"/>
      <c r="FJV1" s="314"/>
      <c r="FJW1" s="314"/>
      <c r="FJX1" s="314"/>
      <c r="FJY1" s="314"/>
      <c r="FJZ1" s="314"/>
      <c r="FKA1" s="314"/>
      <c r="FKB1" s="314"/>
      <c r="FKC1" s="314"/>
      <c r="FKD1" s="314"/>
      <c r="FKE1" s="314"/>
      <c r="FKF1" s="314"/>
      <c r="FKG1" s="314"/>
      <c r="FKH1" s="314"/>
      <c r="FKI1" s="314"/>
      <c r="FKJ1" s="314"/>
      <c r="FKK1" s="314"/>
      <c r="FKL1" s="314"/>
      <c r="FKM1" s="314"/>
      <c r="FKN1" s="314"/>
      <c r="FKO1" s="314"/>
      <c r="FKP1" s="314"/>
      <c r="FKQ1" s="314"/>
      <c r="FKR1" s="314"/>
      <c r="FKS1" s="314"/>
      <c r="FKT1" s="314"/>
      <c r="FKU1" s="314"/>
      <c r="FKV1" s="314"/>
      <c r="FKW1" s="314"/>
      <c r="FKX1" s="314"/>
      <c r="FKY1" s="314"/>
      <c r="FKZ1" s="314"/>
      <c r="FLA1" s="314"/>
      <c r="FLB1" s="314"/>
      <c r="FLC1" s="314"/>
      <c r="FLD1" s="314"/>
      <c r="FLE1" s="314"/>
      <c r="FLF1" s="314"/>
      <c r="FLG1" s="314"/>
      <c r="FLH1" s="314"/>
      <c r="FLI1" s="314"/>
      <c r="FLJ1" s="314"/>
      <c r="FLK1" s="314"/>
      <c r="FLL1" s="314"/>
      <c r="FLM1" s="314"/>
      <c r="FLN1" s="314"/>
      <c r="FLO1" s="314"/>
      <c r="FLP1" s="314"/>
      <c r="FLQ1" s="314"/>
      <c r="FLR1" s="314"/>
      <c r="FLS1" s="314"/>
      <c r="FLT1" s="314"/>
      <c r="FLU1" s="314"/>
      <c r="FLV1" s="314"/>
      <c r="FLW1" s="314"/>
      <c r="FLX1" s="314"/>
      <c r="FLY1" s="314"/>
      <c r="FLZ1" s="314"/>
      <c r="FMA1" s="314"/>
      <c r="FMB1" s="314"/>
      <c r="FMC1" s="314"/>
      <c r="FMD1" s="314"/>
      <c r="FME1" s="314"/>
      <c r="FMF1" s="314"/>
      <c r="FMG1" s="314"/>
      <c r="FMH1" s="314"/>
      <c r="FMI1" s="314"/>
      <c r="FMJ1" s="314"/>
      <c r="FMK1" s="314"/>
      <c r="FML1" s="314"/>
      <c r="FMM1" s="314"/>
      <c r="FMN1" s="314"/>
      <c r="FMO1" s="314"/>
      <c r="FMP1" s="314"/>
      <c r="FMQ1" s="314"/>
      <c r="FMR1" s="314"/>
      <c r="FMS1" s="314"/>
      <c r="FMT1" s="314"/>
      <c r="FMU1" s="314"/>
      <c r="FMV1" s="314"/>
      <c r="FMW1" s="314"/>
      <c r="FMX1" s="314"/>
      <c r="FMY1" s="314"/>
      <c r="FMZ1" s="314"/>
      <c r="FNA1" s="314"/>
      <c r="FNB1" s="314"/>
      <c r="FNC1" s="314"/>
      <c r="FND1" s="314"/>
      <c r="FNE1" s="314"/>
      <c r="FNF1" s="314"/>
      <c r="FNG1" s="314"/>
      <c r="FNH1" s="314"/>
      <c r="FNI1" s="314"/>
      <c r="FNJ1" s="314"/>
      <c r="FNK1" s="314"/>
      <c r="FNL1" s="314"/>
      <c r="FNM1" s="314"/>
      <c r="FNN1" s="314"/>
      <c r="FNO1" s="314"/>
      <c r="FNP1" s="314"/>
      <c r="FNQ1" s="314"/>
      <c r="FNR1" s="314"/>
      <c r="FNS1" s="314"/>
      <c r="FNT1" s="314"/>
      <c r="FNU1" s="314"/>
      <c r="FNV1" s="314"/>
      <c r="FNW1" s="314"/>
      <c r="FNX1" s="314"/>
      <c r="FNY1" s="314"/>
      <c r="FNZ1" s="314"/>
      <c r="FOA1" s="314"/>
      <c r="FOB1" s="314"/>
      <c r="FOC1" s="314"/>
      <c r="FOD1" s="314"/>
      <c r="FOE1" s="314"/>
      <c r="FOF1" s="314"/>
      <c r="FOG1" s="314"/>
      <c r="FOH1" s="314"/>
      <c r="FOI1" s="314"/>
      <c r="FOJ1" s="314"/>
      <c r="FOK1" s="314"/>
      <c r="FOL1" s="314"/>
      <c r="FOM1" s="314"/>
      <c r="FON1" s="314"/>
      <c r="FOO1" s="314"/>
      <c r="FOP1" s="314"/>
      <c r="FOQ1" s="314"/>
      <c r="FOR1" s="314"/>
      <c r="FOS1" s="314"/>
      <c r="FOT1" s="314"/>
      <c r="FOU1" s="314"/>
      <c r="FOV1" s="314"/>
      <c r="FOW1" s="314"/>
      <c r="FOX1" s="314"/>
      <c r="FOY1" s="314"/>
      <c r="FOZ1" s="314"/>
      <c r="FPA1" s="314"/>
      <c r="FPB1" s="314"/>
      <c r="FPC1" s="314"/>
      <c r="FPD1" s="314"/>
      <c r="FPE1" s="314"/>
      <c r="FPF1" s="314"/>
      <c r="FPG1" s="314"/>
      <c r="FPH1" s="314"/>
      <c r="FPI1" s="314"/>
      <c r="FPJ1" s="314"/>
      <c r="FPK1" s="314"/>
      <c r="FPL1" s="314"/>
      <c r="FPM1" s="314"/>
      <c r="FPN1" s="314"/>
      <c r="FPO1" s="314"/>
      <c r="FPP1" s="314"/>
      <c r="FPQ1" s="314"/>
      <c r="FPR1" s="314"/>
      <c r="FPS1" s="314"/>
      <c r="FPT1" s="314"/>
      <c r="FPU1" s="314"/>
      <c r="FPV1" s="314"/>
      <c r="FPW1" s="314"/>
      <c r="FPX1" s="314"/>
      <c r="FPY1" s="314"/>
      <c r="FPZ1" s="314"/>
      <c r="FQA1" s="314"/>
      <c r="FQB1" s="314"/>
      <c r="FQC1" s="314"/>
      <c r="FQD1" s="314"/>
      <c r="FQE1" s="314"/>
      <c r="FQF1" s="314"/>
      <c r="FQG1" s="314"/>
      <c r="FQH1" s="314"/>
      <c r="FQI1" s="314"/>
      <c r="FQJ1" s="314"/>
      <c r="FQK1" s="314"/>
      <c r="FQL1" s="314"/>
      <c r="FQM1" s="314"/>
      <c r="FQN1" s="314"/>
      <c r="FQO1" s="314"/>
      <c r="FQP1" s="314"/>
      <c r="FQQ1" s="314"/>
      <c r="FQR1" s="314"/>
      <c r="FQS1" s="314"/>
      <c r="FQT1" s="314"/>
      <c r="FQU1" s="314"/>
      <c r="FQV1" s="314"/>
      <c r="FQW1" s="314"/>
      <c r="FQX1" s="314"/>
      <c r="FQY1" s="314"/>
      <c r="FQZ1" s="314"/>
      <c r="FRA1" s="314"/>
      <c r="FRB1" s="314"/>
      <c r="FRC1" s="314"/>
      <c r="FRD1" s="314"/>
      <c r="FRE1" s="314"/>
      <c r="FRF1" s="314"/>
      <c r="FRG1" s="314"/>
      <c r="FRH1" s="314"/>
      <c r="FRI1" s="314"/>
      <c r="FRJ1" s="314"/>
      <c r="FRK1" s="314"/>
      <c r="FRL1" s="314"/>
      <c r="FRM1" s="314"/>
      <c r="FRN1" s="314"/>
      <c r="FRO1" s="314"/>
      <c r="FRP1" s="314"/>
      <c r="FRQ1" s="314"/>
      <c r="FRR1" s="314"/>
      <c r="FRS1" s="314"/>
      <c r="FRT1" s="314"/>
      <c r="FRU1" s="314"/>
      <c r="FRV1" s="314"/>
      <c r="FRW1" s="314"/>
      <c r="FRX1" s="314"/>
      <c r="FRY1" s="314"/>
      <c r="FRZ1" s="314"/>
      <c r="FSA1" s="314"/>
      <c r="FSB1" s="314"/>
      <c r="FSC1" s="314"/>
      <c r="FSD1" s="314"/>
      <c r="FSE1" s="314"/>
      <c r="FSF1" s="314"/>
      <c r="FSG1" s="314"/>
      <c r="FSH1" s="314"/>
      <c r="FSI1" s="314"/>
      <c r="FSJ1" s="314"/>
      <c r="FSK1" s="314"/>
      <c r="FSL1" s="314"/>
      <c r="FSM1" s="314"/>
      <c r="FSN1" s="314"/>
      <c r="FSO1" s="314"/>
      <c r="FSP1" s="314"/>
      <c r="FSQ1" s="314"/>
      <c r="FSR1" s="314"/>
      <c r="FSS1" s="314"/>
      <c r="FST1" s="314"/>
      <c r="FSU1" s="314"/>
      <c r="FSV1" s="314"/>
      <c r="FSW1" s="314"/>
      <c r="FSX1" s="314"/>
      <c r="FSY1" s="314"/>
      <c r="FSZ1" s="314"/>
      <c r="FTA1" s="314"/>
      <c r="FTB1" s="314"/>
      <c r="FTC1" s="314"/>
      <c r="FTD1" s="314"/>
      <c r="FTE1" s="314"/>
      <c r="FTF1" s="314"/>
      <c r="FTG1" s="314"/>
      <c r="FTH1" s="314"/>
      <c r="FTI1" s="314"/>
      <c r="FTJ1" s="314"/>
      <c r="FTK1" s="314"/>
      <c r="FTL1" s="314"/>
      <c r="FTM1" s="314"/>
      <c r="FTN1" s="314"/>
      <c r="FTO1" s="314"/>
      <c r="FTP1" s="314"/>
      <c r="FTQ1" s="314"/>
      <c r="FTR1" s="314"/>
      <c r="FTS1" s="314"/>
      <c r="FTT1" s="314"/>
      <c r="FTU1" s="314"/>
      <c r="FTV1" s="314"/>
      <c r="FTW1" s="314"/>
      <c r="FTX1" s="314"/>
      <c r="FTY1" s="314"/>
      <c r="FTZ1" s="314"/>
      <c r="FUA1" s="314"/>
      <c r="FUB1" s="314"/>
      <c r="FUC1" s="314"/>
      <c r="FUD1" s="314"/>
      <c r="FUE1" s="314"/>
      <c r="FUF1" s="314"/>
      <c r="FUG1" s="314"/>
      <c r="FUH1" s="314"/>
      <c r="FUI1" s="314"/>
      <c r="FUJ1" s="314"/>
      <c r="FUK1" s="314"/>
      <c r="FUL1" s="314"/>
      <c r="FUM1" s="314"/>
      <c r="FUN1" s="314"/>
      <c r="FUO1" s="314"/>
      <c r="FUP1" s="314"/>
      <c r="FUQ1" s="314"/>
      <c r="FUR1" s="314"/>
      <c r="FUS1" s="314"/>
      <c r="FUT1" s="314"/>
      <c r="FUU1" s="314"/>
      <c r="FUV1" s="314"/>
      <c r="FUW1" s="314"/>
      <c r="FUX1" s="314"/>
      <c r="FUY1" s="314"/>
      <c r="FUZ1" s="314"/>
      <c r="FVA1" s="314"/>
      <c r="FVB1" s="314"/>
      <c r="FVC1" s="314"/>
      <c r="FVD1" s="314"/>
      <c r="FVE1" s="314"/>
      <c r="FVF1" s="314"/>
      <c r="FVG1" s="314"/>
      <c r="FVH1" s="314"/>
      <c r="FVI1" s="314"/>
      <c r="FVJ1" s="314"/>
      <c r="FVK1" s="314"/>
      <c r="FVL1" s="314"/>
      <c r="FVM1" s="314"/>
      <c r="FVN1" s="314"/>
      <c r="FVO1" s="314"/>
      <c r="FVP1" s="314"/>
      <c r="FVQ1" s="314"/>
      <c r="FVR1" s="314"/>
      <c r="FVS1" s="314"/>
      <c r="FVT1" s="314"/>
      <c r="FVU1" s="314"/>
      <c r="FVV1" s="314"/>
      <c r="FVW1" s="314"/>
      <c r="FVX1" s="314"/>
      <c r="FVY1" s="314"/>
      <c r="FVZ1" s="314"/>
      <c r="FWA1" s="314"/>
      <c r="FWB1" s="314"/>
      <c r="FWC1" s="314"/>
      <c r="FWD1" s="314"/>
      <c r="FWE1" s="314"/>
      <c r="FWF1" s="314"/>
      <c r="FWG1" s="314"/>
      <c r="FWH1" s="314"/>
      <c r="FWI1" s="314"/>
      <c r="FWJ1" s="314"/>
      <c r="FWK1" s="314"/>
      <c r="FWL1" s="314"/>
      <c r="FWM1" s="314"/>
      <c r="FWN1" s="314"/>
      <c r="FWO1" s="314"/>
      <c r="FWP1" s="314"/>
      <c r="FWQ1" s="314"/>
      <c r="FWR1" s="314"/>
      <c r="FWS1" s="314"/>
      <c r="FWT1" s="314"/>
      <c r="FWU1" s="314"/>
      <c r="FWV1" s="314"/>
      <c r="FWW1" s="314"/>
      <c r="FWX1" s="314"/>
      <c r="FWY1" s="314"/>
      <c r="FWZ1" s="314"/>
      <c r="FXA1" s="314"/>
      <c r="FXB1" s="314"/>
      <c r="FXC1" s="314"/>
      <c r="FXD1" s="314"/>
      <c r="FXE1" s="314"/>
      <c r="FXF1" s="314"/>
      <c r="FXG1" s="314"/>
      <c r="FXH1" s="314"/>
      <c r="FXI1" s="314"/>
      <c r="FXJ1" s="314"/>
      <c r="FXK1" s="314"/>
      <c r="FXL1" s="314"/>
      <c r="FXM1" s="314"/>
      <c r="FXN1" s="314"/>
      <c r="FXO1" s="314"/>
      <c r="FXP1" s="314"/>
      <c r="FXQ1" s="314"/>
      <c r="FXR1" s="314"/>
      <c r="FXS1" s="314"/>
      <c r="FXT1" s="314"/>
      <c r="FXU1" s="314"/>
      <c r="FXV1" s="314"/>
      <c r="FXW1" s="314"/>
      <c r="FXX1" s="314"/>
      <c r="FXY1" s="314"/>
      <c r="FXZ1" s="314"/>
      <c r="FYA1" s="314"/>
      <c r="FYB1" s="314"/>
      <c r="FYC1" s="314"/>
      <c r="FYD1" s="314"/>
      <c r="FYE1" s="314"/>
      <c r="FYF1" s="314"/>
      <c r="FYG1" s="314"/>
      <c r="FYH1" s="314"/>
      <c r="FYI1" s="314"/>
      <c r="FYJ1" s="314"/>
      <c r="FYK1" s="314"/>
      <c r="FYL1" s="314"/>
      <c r="FYM1" s="314"/>
      <c r="FYN1" s="314"/>
      <c r="FYO1" s="314"/>
      <c r="FYP1" s="314"/>
      <c r="FYQ1" s="314"/>
      <c r="FYR1" s="314"/>
      <c r="FYS1" s="314"/>
      <c r="FYT1" s="314"/>
      <c r="FYU1" s="314"/>
      <c r="FYV1" s="314"/>
      <c r="FYW1" s="314"/>
      <c r="FYX1" s="314"/>
      <c r="FYY1" s="314"/>
      <c r="FYZ1" s="314"/>
      <c r="FZA1" s="314"/>
      <c r="FZB1" s="314"/>
      <c r="FZC1" s="314"/>
      <c r="FZD1" s="314"/>
      <c r="FZE1" s="314"/>
      <c r="FZF1" s="314"/>
      <c r="FZG1" s="314"/>
      <c r="FZH1" s="314"/>
      <c r="FZI1" s="314"/>
      <c r="FZJ1" s="314"/>
      <c r="FZK1" s="314"/>
      <c r="FZL1" s="314"/>
      <c r="FZM1" s="314"/>
      <c r="FZN1" s="314"/>
      <c r="FZO1" s="314"/>
      <c r="FZP1" s="314"/>
      <c r="FZQ1" s="314"/>
      <c r="FZR1" s="314"/>
      <c r="FZS1" s="314"/>
      <c r="FZT1" s="314"/>
      <c r="FZU1" s="314"/>
      <c r="FZV1" s="314"/>
      <c r="FZW1" s="314"/>
      <c r="FZX1" s="314"/>
      <c r="FZY1" s="314"/>
      <c r="FZZ1" s="314"/>
      <c r="GAA1" s="314"/>
      <c r="GAB1" s="314"/>
      <c r="GAC1" s="314"/>
      <c r="GAD1" s="314"/>
      <c r="GAE1" s="314"/>
      <c r="GAF1" s="314"/>
      <c r="GAG1" s="314"/>
      <c r="GAH1" s="314"/>
      <c r="GAI1" s="314"/>
      <c r="GAJ1" s="314"/>
      <c r="GAK1" s="314"/>
      <c r="GAL1" s="314"/>
      <c r="GAM1" s="314"/>
      <c r="GAN1" s="314"/>
      <c r="GAO1" s="314"/>
      <c r="GAP1" s="314"/>
      <c r="GAQ1" s="314"/>
      <c r="GAR1" s="314"/>
      <c r="GAS1" s="314"/>
      <c r="GAT1" s="314"/>
      <c r="GAU1" s="314"/>
      <c r="GAV1" s="314"/>
      <c r="GAW1" s="314"/>
      <c r="GAX1" s="314"/>
      <c r="GAY1" s="314"/>
      <c r="GAZ1" s="314"/>
      <c r="GBA1" s="314"/>
      <c r="GBB1" s="314"/>
      <c r="GBC1" s="314"/>
      <c r="GBD1" s="314"/>
      <c r="GBE1" s="314"/>
      <c r="GBF1" s="314"/>
      <c r="GBG1" s="314"/>
      <c r="GBH1" s="314"/>
      <c r="GBI1" s="314"/>
      <c r="GBJ1" s="314"/>
      <c r="GBK1" s="314"/>
      <c r="GBL1" s="314"/>
      <c r="GBM1" s="314"/>
      <c r="GBN1" s="314"/>
      <c r="GBO1" s="314"/>
      <c r="GBP1" s="314"/>
      <c r="GBQ1" s="314"/>
      <c r="GBR1" s="314"/>
      <c r="GBS1" s="314"/>
      <c r="GBT1" s="314"/>
      <c r="GBU1" s="314"/>
      <c r="GBV1" s="314"/>
      <c r="GBW1" s="314"/>
      <c r="GBX1" s="314"/>
      <c r="GBY1" s="314"/>
      <c r="GBZ1" s="314"/>
      <c r="GCA1" s="314"/>
      <c r="GCB1" s="314"/>
      <c r="GCC1" s="314"/>
      <c r="GCD1" s="314"/>
      <c r="GCE1" s="314"/>
      <c r="GCF1" s="314"/>
      <c r="GCG1" s="314"/>
      <c r="GCH1" s="314"/>
      <c r="GCI1" s="314"/>
      <c r="GCJ1" s="314"/>
      <c r="GCK1" s="314"/>
      <c r="GCL1" s="314"/>
      <c r="GCM1" s="314"/>
      <c r="GCN1" s="314"/>
      <c r="GCO1" s="314"/>
      <c r="GCP1" s="314"/>
      <c r="GCQ1" s="314"/>
      <c r="GCR1" s="314"/>
      <c r="GCS1" s="314"/>
      <c r="GCT1" s="314"/>
      <c r="GCU1" s="314"/>
      <c r="GCV1" s="314"/>
      <c r="GCW1" s="314"/>
      <c r="GCX1" s="314"/>
      <c r="GCY1" s="314"/>
      <c r="GCZ1" s="314"/>
      <c r="GDA1" s="314"/>
      <c r="GDB1" s="314"/>
      <c r="GDC1" s="314"/>
      <c r="GDD1" s="314"/>
      <c r="GDE1" s="314"/>
      <c r="GDF1" s="314"/>
      <c r="GDG1" s="314"/>
      <c r="GDH1" s="314"/>
      <c r="GDI1" s="314"/>
      <c r="GDJ1" s="314"/>
      <c r="GDK1" s="314"/>
      <c r="GDL1" s="314"/>
      <c r="GDM1" s="314"/>
      <c r="GDN1" s="314"/>
      <c r="GDO1" s="314"/>
      <c r="GDP1" s="314"/>
      <c r="GDQ1" s="314"/>
      <c r="GDR1" s="314"/>
      <c r="GDS1" s="314"/>
      <c r="GDT1" s="314"/>
      <c r="GDU1" s="314"/>
      <c r="GDV1" s="314"/>
      <c r="GDW1" s="314"/>
      <c r="GDX1" s="314"/>
      <c r="GDY1" s="314"/>
      <c r="GDZ1" s="314"/>
      <c r="GEA1" s="314"/>
      <c r="GEB1" s="314"/>
      <c r="GEC1" s="314"/>
      <c r="GED1" s="314"/>
      <c r="GEE1" s="314"/>
      <c r="GEF1" s="314"/>
      <c r="GEG1" s="314"/>
      <c r="GEH1" s="314"/>
      <c r="GEI1" s="314"/>
      <c r="GEJ1" s="314"/>
      <c r="GEK1" s="314"/>
      <c r="GEL1" s="314"/>
      <c r="GEM1" s="314"/>
      <c r="GEN1" s="314"/>
      <c r="GEO1" s="314"/>
      <c r="GEP1" s="314"/>
      <c r="GEQ1" s="314"/>
      <c r="GER1" s="314"/>
      <c r="GES1" s="314"/>
      <c r="GET1" s="314"/>
      <c r="GEU1" s="314"/>
      <c r="GEV1" s="314"/>
      <c r="GEW1" s="314"/>
      <c r="GEX1" s="314"/>
      <c r="GEY1" s="314"/>
      <c r="GEZ1" s="314"/>
      <c r="GFA1" s="314"/>
      <c r="GFB1" s="314"/>
      <c r="GFC1" s="314"/>
      <c r="GFD1" s="314"/>
      <c r="GFE1" s="314"/>
      <c r="GFF1" s="314"/>
      <c r="GFG1" s="314"/>
      <c r="GFH1" s="314"/>
      <c r="GFI1" s="314"/>
      <c r="GFJ1" s="314"/>
      <c r="GFK1" s="314"/>
      <c r="GFL1" s="314"/>
      <c r="GFM1" s="314"/>
      <c r="GFN1" s="314"/>
      <c r="GFO1" s="314"/>
      <c r="GFP1" s="314"/>
      <c r="GFQ1" s="314"/>
      <c r="GFR1" s="314"/>
      <c r="GFS1" s="314"/>
      <c r="GFT1" s="314"/>
      <c r="GFU1" s="314"/>
      <c r="GFV1" s="314"/>
      <c r="GFW1" s="314"/>
      <c r="GFX1" s="314"/>
      <c r="GFY1" s="314"/>
      <c r="GFZ1" s="314"/>
      <c r="GGA1" s="314"/>
      <c r="GGB1" s="314"/>
      <c r="GGC1" s="314"/>
      <c r="GGD1" s="314"/>
      <c r="GGE1" s="314"/>
      <c r="GGF1" s="314"/>
      <c r="GGG1" s="314"/>
      <c r="GGH1" s="314"/>
      <c r="GGI1" s="314"/>
      <c r="GGJ1" s="314"/>
      <c r="GGK1" s="314"/>
      <c r="GGL1" s="314"/>
      <c r="GGM1" s="314"/>
      <c r="GGN1" s="314"/>
      <c r="GGO1" s="314"/>
      <c r="GGP1" s="314"/>
      <c r="GGQ1" s="314"/>
      <c r="GGR1" s="314"/>
      <c r="GGS1" s="314"/>
      <c r="GGT1" s="314"/>
      <c r="GGU1" s="314"/>
      <c r="GGV1" s="314"/>
      <c r="GGW1" s="314"/>
      <c r="GGX1" s="314"/>
      <c r="GGY1" s="314"/>
      <c r="GGZ1" s="314"/>
      <c r="GHA1" s="314"/>
      <c r="GHB1" s="314"/>
      <c r="GHC1" s="314"/>
      <c r="GHD1" s="314"/>
      <c r="GHE1" s="314"/>
      <c r="GHF1" s="314"/>
      <c r="GHG1" s="314"/>
      <c r="GHH1" s="314"/>
      <c r="GHI1" s="314"/>
      <c r="GHJ1" s="314"/>
      <c r="GHK1" s="314"/>
      <c r="GHL1" s="314"/>
      <c r="GHM1" s="314"/>
      <c r="GHN1" s="314"/>
      <c r="GHO1" s="314"/>
      <c r="GHP1" s="314"/>
      <c r="GHQ1" s="314"/>
      <c r="GHR1" s="314"/>
      <c r="GHS1" s="314"/>
      <c r="GHT1" s="314"/>
      <c r="GHU1" s="314"/>
      <c r="GHV1" s="314"/>
      <c r="GHW1" s="314"/>
      <c r="GHX1" s="314"/>
      <c r="GHY1" s="314"/>
      <c r="GHZ1" s="314"/>
      <c r="GIA1" s="314"/>
      <c r="GIB1" s="314"/>
      <c r="GIC1" s="314"/>
      <c r="GID1" s="314"/>
      <c r="GIE1" s="314"/>
      <c r="GIF1" s="314"/>
      <c r="GIG1" s="314"/>
      <c r="GIH1" s="314"/>
      <c r="GII1" s="314"/>
      <c r="GIJ1" s="314"/>
      <c r="GIK1" s="314"/>
      <c r="GIL1" s="314"/>
      <c r="GIM1" s="314"/>
      <c r="GIN1" s="314"/>
      <c r="GIO1" s="314"/>
      <c r="GIP1" s="314"/>
      <c r="GIQ1" s="314"/>
      <c r="GIR1" s="314"/>
      <c r="GIS1" s="314"/>
      <c r="GIT1" s="314"/>
      <c r="GIU1" s="314"/>
      <c r="GIV1" s="314"/>
      <c r="GIW1" s="314"/>
      <c r="GIX1" s="314"/>
      <c r="GIY1" s="314"/>
      <c r="GIZ1" s="314"/>
      <c r="GJA1" s="314"/>
      <c r="GJB1" s="314"/>
      <c r="GJC1" s="314"/>
      <c r="GJD1" s="314"/>
      <c r="GJE1" s="314"/>
      <c r="GJF1" s="314"/>
      <c r="GJG1" s="314"/>
      <c r="GJH1" s="314"/>
      <c r="GJI1" s="314"/>
      <c r="GJJ1" s="314"/>
      <c r="GJK1" s="314"/>
      <c r="GJL1" s="314"/>
      <c r="GJM1" s="314"/>
      <c r="GJN1" s="314"/>
      <c r="GJO1" s="314"/>
      <c r="GJP1" s="314"/>
      <c r="GJQ1" s="314"/>
      <c r="GJR1" s="314"/>
      <c r="GJS1" s="314"/>
      <c r="GJT1" s="314"/>
      <c r="GJU1" s="314"/>
      <c r="GJV1" s="314"/>
      <c r="GJW1" s="314"/>
      <c r="GJX1" s="314"/>
      <c r="GJY1" s="314"/>
      <c r="GJZ1" s="314"/>
      <c r="GKA1" s="314"/>
      <c r="GKB1" s="314"/>
      <c r="GKC1" s="314"/>
      <c r="GKD1" s="314"/>
      <c r="GKE1" s="314"/>
      <c r="GKF1" s="314"/>
      <c r="GKG1" s="314"/>
      <c r="GKH1" s="314"/>
      <c r="GKI1" s="314"/>
      <c r="GKJ1" s="314"/>
      <c r="GKK1" s="314"/>
      <c r="GKL1" s="314"/>
      <c r="GKM1" s="314"/>
      <c r="GKN1" s="314"/>
      <c r="GKO1" s="314"/>
      <c r="GKP1" s="314"/>
      <c r="GKQ1" s="314"/>
      <c r="GKR1" s="314"/>
      <c r="GKS1" s="314"/>
      <c r="GKT1" s="314"/>
      <c r="GKU1" s="314"/>
      <c r="GKV1" s="314"/>
      <c r="GKW1" s="314"/>
      <c r="GKX1" s="314"/>
      <c r="GKY1" s="314"/>
      <c r="GKZ1" s="314"/>
      <c r="GLA1" s="314"/>
      <c r="GLB1" s="314"/>
      <c r="GLC1" s="314"/>
      <c r="GLD1" s="314"/>
      <c r="GLE1" s="314"/>
      <c r="GLF1" s="314"/>
      <c r="GLG1" s="314"/>
      <c r="GLH1" s="314"/>
      <c r="GLI1" s="314"/>
      <c r="GLJ1" s="314"/>
      <c r="GLK1" s="314"/>
      <c r="GLL1" s="314"/>
      <c r="GLM1" s="314"/>
      <c r="GLN1" s="314"/>
      <c r="GLO1" s="314"/>
      <c r="GLP1" s="314"/>
      <c r="GLQ1" s="314"/>
      <c r="GLR1" s="314"/>
      <c r="GLS1" s="314"/>
      <c r="GLT1" s="314"/>
      <c r="GLU1" s="314"/>
      <c r="GLV1" s="314"/>
      <c r="GLW1" s="314"/>
      <c r="GLX1" s="314"/>
      <c r="GLY1" s="314"/>
      <c r="GLZ1" s="314"/>
      <c r="GMA1" s="314"/>
      <c r="GMB1" s="314"/>
      <c r="GMC1" s="314"/>
      <c r="GMD1" s="314"/>
      <c r="GME1" s="314"/>
      <c r="GMF1" s="314"/>
      <c r="GMG1" s="314"/>
      <c r="GMH1" s="314"/>
      <c r="GMI1" s="314"/>
      <c r="GMJ1" s="314"/>
      <c r="GMK1" s="314"/>
      <c r="GML1" s="314"/>
      <c r="GMM1" s="314"/>
      <c r="GMN1" s="314"/>
      <c r="GMO1" s="314"/>
      <c r="GMP1" s="314"/>
      <c r="GMQ1" s="314"/>
      <c r="GMR1" s="314"/>
      <c r="GMS1" s="314"/>
      <c r="GMT1" s="314"/>
      <c r="GMU1" s="314"/>
      <c r="GMV1" s="314"/>
      <c r="GMW1" s="314"/>
      <c r="GMX1" s="314"/>
      <c r="GMY1" s="314"/>
      <c r="GMZ1" s="314"/>
      <c r="GNA1" s="314"/>
      <c r="GNB1" s="314"/>
      <c r="GNC1" s="314"/>
      <c r="GND1" s="314"/>
      <c r="GNE1" s="314"/>
      <c r="GNF1" s="314"/>
      <c r="GNG1" s="314"/>
      <c r="GNH1" s="314"/>
      <c r="GNI1" s="314"/>
      <c r="GNJ1" s="314"/>
      <c r="GNK1" s="314"/>
      <c r="GNL1" s="314"/>
      <c r="GNM1" s="314"/>
      <c r="GNN1" s="314"/>
      <c r="GNO1" s="314"/>
      <c r="GNP1" s="314"/>
      <c r="GNQ1" s="314"/>
      <c r="GNR1" s="314"/>
      <c r="GNS1" s="314"/>
      <c r="GNT1" s="314"/>
      <c r="GNU1" s="314"/>
      <c r="GNV1" s="314"/>
      <c r="GNW1" s="314"/>
      <c r="GNX1" s="314"/>
      <c r="GNY1" s="314"/>
      <c r="GNZ1" s="314"/>
      <c r="GOA1" s="314"/>
      <c r="GOB1" s="314"/>
      <c r="GOC1" s="314"/>
      <c r="GOD1" s="314"/>
      <c r="GOE1" s="314"/>
      <c r="GOF1" s="314"/>
      <c r="GOG1" s="314"/>
      <c r="GOH1" s="314"/>
      <c r="GOI1" s="314"/>
      <c r="GOJ1" s="314"/>
      <c r="GOK1" s="314"/>
      <c r="GOL1" s="314"/>
      <c r="GOM1" s="314"/>
      <c r="GON1" s="314"/>
      <c r="GOO1" s="314"/>
      <c r="GOP1" s="314"/>
      <c r="GOQ1" s="314"/>
      <c r="GOR1" s="314"/>
      <c r="GOS1" s="314"/>
      <c r="GOT1" s="314"/>
      <c r="GOU1" s="314"/>
      <c r="GOV1" s="314"/>
      <c r="GOW1" s="314"/>
      <c r="GOX1" s="314"/>
      <c r="GOY1" s="314"/>
      <c r="GOZ1" s="314"/>
      <c r="GPA1" s="314"/>
      <c r="GPB1" s="314"/>
      <c r="GPC1" s="314"/>
      <c r="GPD1" s="314"/>
      <c r="GPE1" s="314"/>
      <c r="GPF1" s="314"/>
      <c r="GPG1" s="314"/>
      <c r="GPH1" s="314"/>
      <c r="GPI1" s="314"/>
      <c r="GPJ1" s="314"/>
      <c r="GPK1" s="314"/>
      <c r="GPL1" s="314"/>
      <c r="GPM1" s="314"/>
      <c r="GPN1" s="314"/>
      <c r="GPO1" s="314"/>
      <c r="GPP1" s="314"/>
      <c r="GPQ1" s="314"/>
      <c r="GPR1" s="314"/>
      <c r="GPS1" s="314"/>
      <c r="GPT1" s="314"/>
      <c r="GPU1" s="314"/>
      <c r="GPV1" s="314"/>
      <c r="GPW1" s="314"/>
      <c r="GPX1" s="314"/>
      <c r="GPY1" s="314"/>
      <c r="GPZ1" s="314"/>
      <c r="GQA1" s="314"/>
      <c r="GQB1" s="314"/>
      <c r="GQC1" s="314"/>
      <c r="GQD1" s="314"/>
      <c r="GQE1" s="314"/>
      <c r="GQF1" s="314"/>
      <c r="GQG1" s="314"/>
      <c r="GQH1" s="314"/>
      <c r="GQI1" s="314"/>
      <c r="GQJ1" s="314"/>
      <c r="GQK1" s="314"/>
      <c r="GQL1" s="314"/>
      <c r="GQM1" s="314"/>
      <c r="GQN1" s="314"/>
      <c r="GQO1" s="314"/>
      <c r="GQP1" s="314"/>
      <c r="GQQ1" s="314"/>
      <c r="GQR1" s="314"/>
      <c r="GQS1" s="314"/>
      <c r="GQT1" s="314"/>
      <c r="GQU1" s="314"/>
      <c r="GQV1" s="314"/>
      <c r="GQW1" s="314"/>
      <c r="GQX1" s="314"/>
      <c r="GQY1" s="314"/>
      <c r="GQZ1" s="314"/>
      <c r="GRA1" s="314"/>
      <c r="GRB1" s="314"/>
      <c r="GRC1" s="314"/>
      <c r="GRD1" s="314"/>
      <c r="GRE1" s="314"/>
      <c r="GRF1" s="314"/>
      <c r="GRG1" s="314"/>
      <c r="GRH1" s="314"/>
      <c r="GRI1" s="314"/>
      <c r="GRJ1" s="314"/>
      <c r="GRK1" s="314"/>
      <c r="GRL1" s="314"/>
      <c r="GRM1" s="314"/>
      <c r="GRN1" s="314"/>
      <c r="GRO1" s="314"/>
      <c r="GRP1" s="314"/>
      <c r="GRQ1" s="314"/>
      <c r="GRR1" s="314"/>
      <c r="GRS1" s="314"/>
      <c r="GRT1" s="314"/>
      <c r="GRU1" s="314"/>
      <c r="GRV1" s="314"/>
      <c r="GRW1" s="314"/>
      <c r="GRX1" s="314"/>
      <c r="GRY1" s="314"/>
      <c r="GRZ1" s="314"/>
      <c r="GSA1" s="314"/>
      <c r="GSB1" s="314"/>
      <c r="GSC1" s="314"/>
      <c r="GSD1" s="314"/>
      <c r="GSE1" s="314"/>
      <c r="GSF1" s="314"/>
      <c r="GSG1" s="314"/>
      <c r="GSH1" s="314"/>
      <c r="GSI1" s="314"/>
      <c r="GSJ1" s="314"/>
      <c r="GSK1" s="314"/>
      <c r="GSL1" s="314"/>
      <c r="GSM1" s="314"/>
      <c r="GSN1" s="314"/>
      <c r="GSO1" s="314"/>
      <c r="GSP1" s="314"/>
      <c r="GSQ1" s="314"/>
      <c r="GSR1" s="314"/>
      <c r="GSS1" s="314"/>
      <c r="GST1" s="314"/>
      <c r="GSU1" s="314"/>
      <c r="GSV1" s="314"/>
      <c r="GSW1" s="314"/>
      <c r="GSX1" s="314"/>
      <c r="GSY1" s="314"/>
      <c r="GSZ1" s="314"/>
      <c r="GTA1" s="314"/>
      <c r="GTB1" s="314"/>
      <c r="GTC1" s="314"/>
      <c r="GTD1" s="314"/>
      <c r="GTE1" s="314"/>
      <c r="GTF1" s="314"/>
      <c r="GTG1" s="314"/>
      <c r="GTH1" s="314"/>
      <c r="GTI1" s="314"/>
      <c r="GTJ1" s="314"/>
      <c r="GTK1" s="314"/>
      <c r="GTL1" s="314"/>
      <c r="GTM1" s="314"/>
      <c r="GTN1" s="314"/>
      <c r="GTO1" s="314"/>
      <c r="GTP1" s="314"/>
      <c r="GTQ1" s="314"/>
      <c r="GTR1" s="314"/>
      <c r="GTS1" s="314"/>
      <c r="GTT1" s="314"/>
      <c r="GTU1" s="314"/>
      <c r="GTV1" s="314"/>
      <c r="GTW1" s="314"/>
      <c r="GTX1" s="314"/>
      <c r="GTY1" s="314"/>
      <c r="GTZ1" s="314"/>
      <c r="GUA1" s="314"/>
      <c r="GUB1" s="314"/>
      <c r="GUC1" s="314"/>
      <c r="GUD1" s="314"/>
      <c r="GUE1" s="314"/>
      <c r="GUF1" s="314"/>
      <c r="GUG1" s="314"/>
      <c r="GUH1" s="314"/>
      <c r="GUI1" s="314"/>
      <c r="GUJ1" s="314"/>
      <c r="GUK1" s="314"/>
      <c r="GUL1" s="314"/>
      <c r="GUM1" s="314"/>
      <c r="GUN1" s="314"/>
      <c r="GUO1" s="314"/>
      <c r="GUP1" s="314"/>
      <c r="GUQ1" s="314"/>
      <c r="GUR1" s="314"/>
      <c r="GUS1" s="314"/>
      <c r="GUT1" s="314"/>
      <c r="GUU1" s="314"/>
      <c r="GUV1" s="314"/>
      <c r="GUW1" s="314"/>
      <c r="GUX1" s="314"/>
      <c r="GUY1" s="314"/>
      <c r="GUZ1" s="314"/>
      <c r="GVA1" s="314"/>
      <c r="GVB1" s="314"/>
      <c r="GVC1" s="314"/>
      <c r="GVD1" s="314"/>
      <c r="GVE1" s="314"/>
      <c r="GVF1" s="314"/>
      <c r="GVG1" s="314"/>
      <c r="GVH1" s="314"/>
      <c r="GVI1" s="314"/>
      <c r="GVJ1" s="314"/>
      <c r="GVK1" s="314"/>
      <c r="GVL1" s="314"/>
      <c r="GVM1" s="314"/>
      <c r="GVN1" s="314"/>
      <c r="GVO1" s="314"/>
      <c r="GVP1" s="314"/>
      <c r="GVQ1" s="314"/>
      <c r="GVR1" s="314"/>
      <c r="GVS1" s="314"/>
      <c r="GVT1" s="314"/>
      <c r="GVU1" s="314"/>
      <c r="GVV1" s="314"/>
      <c r="GVW1" s="314"/>
      <c r="GVX1" s="314"/>
      <c r="GVY1" s="314"/>
      <c r="GVZ1" s="314"/>
      <c r="GWA1" s="314"/>
      <c r="GWB1" s="314"/>
      <c r="GWC1" s="314"/>
      <c r="GWD1" s="314"/>
      <c r="GWE1" s="314"/>
      <c r="GWF1" s="314"/>
      <c r="GWG1" s="314"/>
      <c r="GWH1" s="314"/>
      <c r="GWI1" s="314"/>
      <c r="GWJ1" s="314"/>
      <c r="GWK1" s="314"/>
      <c r="GWL1" s="314"/>
      <c r="GWM1" s="314"/>
      <c r="GWN1" s="314"/>
      <c r="GWO1" s="314"/>
      <c r="GWP1" s="314"/>
      <c r="GWQ1" s="314"/>
      <c r="GWR1" s="314"/>
      <c r="GWS1" s="314"/>
      <c r="GWT1" s="314"/>
      <c r="GWU1" s="314"/>
      <c r="GWV1" s="314"/>
      <c r="GWW1" s="314"/>
      <c r="GWX1" s="314"/>
      <c r="GWY1" s="314"/>
      <c r="GWZ1" s="314"/>
      <c r="GXA1" s="314"/>
      <c r="GXB1" s="314"/>
      <c r="GXC1" s="314"/>
      <c r="GXD1" s="314"/>
      <c r="GXE1" s="314"/>
      <c r="GXF1" s="314"/>
      <c r="GXG1" s="314"/>
      <c r="GXH1" s="314"/>
      <c r="GXI1" s="314"/>
      <c r="GXJ1" s="314"/>
      <c r="GXK1" s="314"/>
      <c r="GXL1" s="314"/>
      <c r="GXM1" s="314"/>
      <c r="GXN1" s="314"/>
      <c r="GXO1" s="314"/>
      <c r="GXP1" s="314"/>
      <c r="GXQ1" s="314"/>
      <c r="GXR1" s="314"/>
      <c r="GXS1" s="314"/>
      <c r="GXT1" s="314"/>
      <c r="GXU1" s="314"/>
      <c r="GXV1" s="314"/>
      <c r="GXW1" s="314"/>
      <c r="GXX1" s="314"/>
      <c r="GXY1" s="314"/>
      <c r="GXZ1" s="314"/>
      <c r="GYA1" s="314"/>
      <c r="GYB1" s="314"/>
      <c r="GYC1" s="314"/>
      <c r="GYD1" s="314"/>
      <c r="GYE1" s="314"/>
      <c r="GYF1" s="314"/>
      <c r="GYG1" s="314"/>
      <c r="GYH1" s="314"/>
      <c r="GYI1" s="314"/>
      <c r="GYJ1" s="314"/>
      <c r="GYK1" s="314"/>
      <c r="GYL1" s="314"/>
      <c r="GYM1" s="314"/>
      <c r="GYN1" s="314"/>
      <c r="GYO1" s="314"/>
      <c r="GYP1" s="314"/>
      <c r="GYQ1" s="314"/>
      <c r="GYR1" s="314"/>
      <c r="GYS1" s="314"/>
      <c r="GYT1" s="314"/>
      <c r="GYU1" s="314"/>
      <c r="GYV1" s="314"/>
      <c r="GYW1" s="314"/>
      <c r="GYX1" s="314"/>
      <c r="GYY1" s="314"/>
      <c r="GYZ1" s="314"/>
      <c r="GZA1" s="314"/>
      <c r="GZB1" s="314"/>
      <c r="GZC1" s="314"/>
      <c r="GZD1" s="314"/>
      <c r="GZE1" s="314"/>
      <c r="GZF1" s="314"/>
      <c r="GZG1" s="314"/>
      <c r="GZH1" s="314"/>
      <c r="GZI1" s="314"/>
      <c r="GZJ1" s="314"/>
      <c r="GZK1" s="314"/>
      <c r="GZL1" s="314"/>
      <c r="GZM1" s="314"/>
      <c r="GZN1" s="314"/>
      <c r="GZO1" s="314"/>
      <c r="GZP1" s="314"/>
      <c r="GZQ1" s="314"/>
      <c r="GZR1" s="314"/>
      <c r="GZS1" s="314"/>
      <c r="GZT1" s="314"/>
      <c r="GZU1" s="314"/>
      <c r="GZV1" s="314"/>
      <c r="GZW1" s="314"/>
      <c r="GZX1" s="314"/>
      <c r="GZY1" s="314"/>
      <c r="GZZ1" s="314"/>
      <c r="HAA1" s="314"/>
      <c r="HAB1" s="314"/>
      <c r="HAC1" s="314"/>
      <c r="HAD1" s="314"/>
      <c r="HAE1" s="314"/>
      <c r="HAF1" s="314"/>
      <c r="HAG1" s="314"/>
      <c r="HAH1" s="314"/>
      <c r="HAI1" s="314"/>
      <c r="HAJ1" s="314"/>
      <c r="HAK1" s="314"/>
      <c r="HAL1" s="314"/>
      <c r="HAM1" s="314"/>
      <c r="HAN1" s="314"/>
      <c r="HAO1" s="314"/>
      <c r="HAP1" s="314"/>
      <c r="HAQ1" s="314"/>
      <c r="HAR1" s="314"/>
      <c r="HAS1" s="314"/>
      <c r="HAT1" s="314"/>
      <c r="HAU1" s="314"/>
      <c r="HAV1" s="314"/>
      <c r="HAW1" s="314"/>
      <c r="HAX1" s="314"/>
      <c r="HAY1" s="314"/>
      <c r="HAZ1" s="314"/>
      <c r="HBA1" s="314"/>
      <c r="HBB1" s="314"/>
      <c r="HBC1" s="314"/>
      <c r="HBD1" s="314"/>
      <c r="HBE1" s="314"/>
      <c r="HBF1" s="314"/>
      <c r="HBG1" s="314"/>
      <c r="HBH1" s="314"/>
      <c r="HBI1" s="314"/>
      <c r="HBJ1" s="314"/>
      <c r="HBK1" s="314"/>
      <c r="HBL1" s="314"/>
      <c r="HBM1" s="314"/>
      <c r="HBN1" s="314"/>
      <c r="HBO1" s="314"/>
      <c r="HBP1" s="314"/>
      <c r="HBQ1" s="314"/>
      <c r="HBR1" s="314"/>
      <c r="HBS1" s="314"/>
      <c r="HBT1" s="314"/>
      <c r="HBU1" s="314"/>
      <c r="HBV1" s="314"/>
      <c r="HBW1" s="314"/>
      <c r="HBX1" s="314"/>
      <c r="HBY1" s="314"/>
      <c r="HBZ1" s="314"/>
      <c r="HCA1" s="314"/>
      <c r="HCB1" s="314"/>
      <c r="HCC1" s="314"/>
      <c r="HCD1" s="314"/>
      <c r="HCE1" s="314"/>
      <c r="HCF1" s="314"/>
      <c r="HCG1" s="314"/>
      <c r="HCH1" s="314"/>
      <c r="HCI1" s="314"/>
      <c r="HCJ1" s="314"/>
      <c r="HCK1" s="314"/>
      <c r="HCL1" s="314"/>
      <c r="HCM1" s="314"/>
      <c r="HCN1" s="314"/>
      <c r="HCO1" s="314"/>
      <c r="HCP1" s="314"/>
      <c r="HCQ1" s="314"/>
      <c r="HCR1" s="314"/>
      <c r="HCS1" s="314"/>
      <c r="HCT1" s="314"/>
      <c r="HCU1" s="314"/>
      <c r="HCV1" s="314"/>
      <c r="HCW1" s="314"/>
      <c r="HCX1" s="314"/>
      <c r="HCY1" s="314"/>
      <c r="HCZ1" s="314"/>
      <c r="HDA1" s="314"/>
      <c r="HDB1" s="314"/>
      <c r="HDC1" s="314"/>
      <c r="HDD1" s="314"/>
      <c r="HDE1" s="314"/>
      <c r="HDF1" s="314"/>
      <c r="HDG1" s="314"/>
      <c r="HDH1" s="314"/>
      <c r="HDI1" s="314"/>
      <c r="HDJ1" s="314"/>
      <c r="HDK1" s="314"/>
      <c r="HDL1" s="314"/>
      <c r="HDM1" s="314"/>
      <c r="HDN1" s="314"/>
      <c r="HDO1" s="314"/>
      <c r="HDP1" s="314"/>
      <c r="HDQ1" s="314"/>
      <c r="HDR1" s="314"/>
      <c r="HDS1" s="314"/>
      <c r="HDT1" s="314"/>
      <c r="HDU1" s="314"/>
      <c r="HDV1" s="314"/>
      <c r="HDW1" s="314"/>
      <c r="HDX1" s="314"/>
      <c r="HDY1" s="314"/>
      <c r="HDZ1" s="314"/>
      <c r="HEA1" s="314"/>
      <c r="HEB1" s="314"/>
      <c r="HEC1" s="314"/>
      <c r="HED1" s="314"/>
      <c r="HEE1" s="314"/>
      <c r="HEF1" s="314"/>
      <c r="HEG1" s="314"/>
      <c r="HEH1" s="314"/>
      <c r="HEI1" s="314"/>
      <c r="HEJ1" s="314"/>
      <c r="HEK1" s="314"/>
      <c r="HEL1" s="314"/>
      <c r="HEM1" s="314"/>
      <c r="HEN1" s="314"/>
      <c r="HEO1" s="314"/>
      <c r="HEP1" s="314"/>
      <c r="HEQ1" s="314"/>
      <c r="HER1" s="314"/>
      <c r="HES1" s="314"/>
      <c r="HET1" s="314"/>
      <c r="HEU1" s="314"/>
      <c r="HEV1" s="314"/>
      <c r="HEW1" s="314"/>
      <c r="HEX1" s="314"/>
      <c r="HEY1" s="314"/>
      <c r="HEZ1" s="314"/>
      <c r="HFA1" s="314"/>
      <c r="HFB1" s="314"/>
      <c r="HFC1" s="314"/>
      <c r="HFD1" s="314"/>
      <c r="HFE1" s="314"/>
      <c r="HFF1" s="314"/>
      <c r="HFG1" s="314"/>
      <c r="HFH1" s="314"/>
      <c r="HFI1" s="314"/>
      <c r="HFJ1" s="314"/>
      <c r="HFK1" s="314"/>
      <c r="HFL1" s="314"/>
      <c r="HFM1" s="314"/>
      <c r="HFN1" s="314"/>
      <c r="HFO1" s="314"/>
      <c r="HFP1" s="314"/>
      <c r="HFQ1" s="314"/>
      <c r="HFR1" s="314"/>
      <c r="HFS1" s="314"/>
      <c r="HFT1" s="314"/>
      <c r="HFU1" s="314"/>
      <c r="HFV1" s="314"/>
      <c r="HFW1" s="314"/>
      <c r="HFX1" s="314"/>
      <c r="HFY1" s="314"/>
      <c r="HFZ1" s="314"/>
      <c r="HGA1" s="314"/>
      <c r="HGB1" s="314"/>
      <c r="HGC1" s="314"/>
      <c r="HGD1" s="314"/>
      <c r="HGE1" s="314"/>
      <c r="HGF1" s="314"/>
      <c r="HGG1" s="314"/>
      <c r="HGH1" s="314"/>
      <c r="HGI1" s="314"/>
      <c r="HGJ1" s="314"/>
      <c r="HGK1" s="314"/>
      <c r="HGL1" s="314"/>
      <c r="HGM1" s="314"/>
      <c r="HGN1" s="314"/>
      <c r="HGO1" s="314"/>
      <c r="HGP1" s="314"/>
      <c r="HGQ1" s="314"/>
      <c r="HGR1" s="314"/>
      <c r="HGS1" s="314"/>
      <c r="HGT1" s="314"/>
      <c r="HGU1" s="314"/>
      <c r="HGV1" s="314"/>
      <c r="HGW1" s="314"/>
      <c r="HGX1" s="314"/>
      <c r="HGY1" s="314"/>
      <c r="HGZ1" s="314"/>
      <c r="HHA1" s="314"/>
      <c r="HHB1" s="314"/>
      <c r="HHC1" s="314"/>
      <c r="HHD1" s="314"/>
      <c r="HHE1" s="314"/>
      <c r="HHF1" s="314"/>
      <c r="HHG1" s="314"/>
      <c r="HHH1" s="314"/>
      <c r="HHI1" s="314"/>
      <c r="HHJ1" s="314"/>
      <c r="HHK1" s="314"/>
      <c r="HHL1" s="314"/>
      <c r="HHM1" s="314"/>
      <c r="HHN1" s="314"/>
      <c r="HHO1" s="314"/>
      <c r="HHP1" s="314"/>
      <c r="HHQ1" s="314"/>
      <c r="HHR1" s="314"/>
      <c r="HHS1" s="314"/>
      <c r="HHT1" s="314"/>
      <c r="HHU1" s="314"/>
      <c r="HHV1" s="314"/>
      <c r="HHW1" s="314"/>
      <c r="HHX1" s="314"/>
      <c r="HHY1" s="314"/>
      <c r="HHZ1" s="314"/>
      <c r="HIA1" s="314"/>
      <c r="HIB1" s="314"/>
      <c r="HIC1" s="314"/>
      <c r="HID1" s="314"/>
      <c r="HIE1" s="314"/>
      <c r="HIF1" s="314"/>
      <c r="HIG1" s="314"/>
      <c r="HIH1" s="314"/>
      <c r="HII1" s="314"/>
      <c r="HIJ1" s="314"/>
      <c r="HIK1" s="314"/>
      <c r="HIL1" s="314"/>
      <c r="HIM1" s="314"/>
      <c r="HIN1" s="314"/>
      <c r="HIO1" s="314"/>
      <c r="HIP1" s="314"/>
      <c r="HIQ1" s="314"/>
      <c r="HIR1" s="314"/>
      <c r="HIS1" s="314"/>
      <c r="HIT1" s="314"/>
      <c r="HIU1" s="314"/>
      <c r="HIV1" s="314"/>
      <c r="HIW1" s="314"/>
      <c r="HIX1" s="314"/>
      <c r="HIY1" s="314"/>
      <c r="HIZ1" s="314"/>
      <c r="HJA1" s="314"/>
      <c r="HJB1" s="314"/>
      <c r="HJC1" s="314"/>
      <c r="HJD1" s="314"/>
      <c r="HJE1" s="314"/>
      <c r="HJF1" s="314"/>
      <c r="HJG1" s="314"/>
      <c r="HJH1" s="314"/>
      <c r="HJI1" s="314"/>
      <c r="HJJ1" s="314"/>
      <c r="HJK1" s="314"/>
      <c r="HJL1" s="314"/>
      <c r="HJM1" s="314"/>
      <c r="HJN1" s="314"/>
      <c r="HJO1" s="314"/>
      <c r="HJP1" s="314"/>
      <c r="HJQ1" s="314"/>
      <c r="HJR1" s="314"/>
      <c r="HJS1" s="314"/>
      <c r="HJT1" s="314"/>
      <c r="HJU1" s="314"/>
      <c r="HJV1" s="314"/>
      <c r="HJW1" s="314"/>
      <c r="HJX1" s="314"/>
      <c r="HJY1" s="314"/>
      <c r="HJZ1" s="314"/>
      <c r="HKA1" s="314"/>
      <c r="HKB1" s="314"/>
      <c r="HKC1" s="314"/>
      <c r="HKD1" s="314"/>
      <c r="HKE1" s="314"/>
      <c r="HKF1" s="314"/>
      <c r="HKG1" s="314"/>
      <c r="HKH1" s="314"/>
      <c r="HKI1" s="314"/>
      <c r="HKJ1" s="314"/>
      <c r="HKK1" s="314"/>
      <c r="HKL1" s="314"/>
      <c r="HKM1" s="314"/>
      <c r="HKN1" s="314"/>
      <c r="HKO1" s="314"/>
      <c r="HKP1" s="314"/>
      <c r="HKQ1" s="314"/>
      <c r="HKR1" s="314"/>
      <c r="HKS1" s="314"/>
      <c r="HKT1" s="314"/>
      <c r="HKU1" s="314"/>
      <c r="HKV1" s="314"/>
      <c r="HKW1" s="314"/>
      <c r="HKX1" s="314"/>
      <c r="HKY1" s="314"/>
      <c r="HKZ1" s="314"/>
      <c r="HLA1" s="314"/>
      <c r="HLB1" s="314"/>
      <c r="HLC1" s="314"/>
      <c r="HLD1" s="314"/>
      <c r="HLE1" s="314"/>
      <c r="HLF1" s="314"/>
      <c r="HLG1" s="314"/>
      <c r="HLH1" s="314"/>
      <c r="HLI1" s="314"/>
      <c r="HLJ1" s="314"/>
      <c r="HLK1" s="314"/>
      <c r="HLL1" s="314"/>
      <c r="HLM1" s="314"/>
      <c r="HLN1" s="314"/>
      <c r="HLO1" s="314"/>
      <c r="HLP1" s="314"/>
      <c r="HLQ1" s="314"/>
      <c r="HLR1" s="314"/>
      <c r="HLS1" s="314"/>
      <c r="HLT1" s="314"/>
      <c r="HLU1" s="314"/>
      <c r="HLV1" s="314"/>
      <c r="HLW1" s="314"/>
      <c r="HLX1" s="314"/>
      <c r="HLY1" s="314"/>
      <c r="HLZ1" s="314"/>
      <c r="HMA1" s="314"/>
      <c r="HMB1" s="314"/>
      <c r="HMC1" s="314"/>
      <c r="HMD1" s="314"/>
      <c r="HME1" s="314"/>
      <c r="HMF1" s="314"/>
      <c r="HMG1" s="314"/>
      <c r="HMH1" s="314"/>
      <c r="HMI1" s="314"/>
      <c r="HMJ1" s="314"/>
      <c r="HMK1" s="314"/>
      <c r="HML1" s="314"/>
      <c r="HMM1" s="314"/>
      <c r="HMN1" s="314"/>
      <c r="HMO1" s="314"/>
      <c r="HMP1" s="314"/>
      <c r="HMQ1" s="314"/>
      <c r="HMR1" s="314"/>
      <c r="HMS1" s="314"/>
      <c r="HMT1" s="314"/>
      <c r="HMU1" s="314"/>
      <c r="HMV1" s="314"/>
      <c r="HMW1" s="314"/>
      <c r="HMX1" s="314"/>
      <c r="HMY1" s="314"/>
      <c r="HMZ1" s="314"/>
      <c r="HNA1" s="314"/>
      <c r="HNB1" s="314"/>
      <c r="HNC1" s="314"/>
      <c r="HND1" s="314"/>
      <c r="HNE1" s="314"/>
      <c r="HNF1" s="314"/>
      <c r="HNG1" s="314"/>
      <c r="HNH1" s="314"/>
      <c r="HNI1" s="314"/>
      <c r="HNJ1" s="314"/>
      <c r="HNK1" s="314"/>
      <c r="HNL1" s="314"/>
      <c r="HNM1" s="314"/>
      <c r="HNN1" s="314"/>
      <c r="HNO1" s="314"/>
      <c r="HNP1" s="314"/>
      <c r="HNQ1" s="314"/>
      <c r="HNR1" s="314"/>
      <c r="HNS1" s="314"/>
      <c r="HNT1" s="314"/>
      <c r="HNU1" s="314"/>
      <c r="HNV1" s="314"/>
      <c r="HNW1" s="314"/>
      <c r="HNX1" s="314"/>
      <c r="HNY1" s="314"/>
      <c r="HNZ1" s="314"/>
      <c r="HOA1" s="314"/>
      <c r="HOB1" s="314"/>
      <c r="HOC1" s="314"/>
      <c r="HOD1" s="314"/>
      <c r="HOE1" s="314"/>
      <c r="HOF1" s="314"/>
      <c r="HOG1" s="314"/>
      <c r="HOH1" s="314"/>
      <c r="HOI1" s="314"/>
      <c r="HOJ1" s="314"/>
      <c r="HOK1" s="314"/>
      <c r="HOL1" s="314"/>
      <c r="HOM1" s="314"/>
      <c r="HON1" s="314"/>
      <c r="HOO1" s="314"/>
      <c r="HOP1" s="314"/>
      <c r="HOQ1" s="314"/>
      <c r="HOR1" s="314"/>
      <c r="HOS1" s="314"/>
      <c r="HOT1" s="314"/>
      <c r="HOU1" s="314"/>
      <c r="HOV1" s="314"/>
      <c r="HOW1" s="314"/>
      <c r="HOX1" s="314"/>
      <c r="HOY1" s="314"/>
      <c r="HOZ1" s="314"/>
      <c r="HPA1" s="314"/>
      <c r="HPB1" s="314"/>
      <c r="HPC1" s="314"/>
      <c r="HPD1" s="314"/>
      <c r="HPE1" s="314"/>
      <c r="HPF1" s="314"/>
      <c r="HPG1" s="314"/>
      <c r="HPH1" s="314"/>
      <c r="HPI1" s="314"/>
      <c r="HPJ1" s="314"/>
      <c r="HPK1" s="314"/>
      <c r="HPL1" s="314"/>
      <c r="HPM1" s="314"/>
      <c r="HPN1" s="314"/>
      <c r="HPO1" s="314"/>
      <c r="HPP1" s="314"/>
      <c r="HPQ1" s="314"/>
      <c r="HPR1" s="314"/>
      <c r="HPS1" s="314"/>
      <c r="HPT1" s="314"/>
      <c r="HPU1" s="314"/>
      <c r="HPV1" s="314"/>
      <c r="HPW1" s="314"/>
      <c r="HPX1" s="314"/>
      <c r="HPY1" s="314"/>
      <c r="HPZ1" s="314"/>
      <c r="HQA1" s="314"/>
      <c r="HQB1" s="314"/>
      <c r="HQC1" s="314"/>
      <c r="HQD1" s="314"/>
      <c r="HQE1" s="314"/>
      <c r="HQF1" s="314"/>
      <c r="HQG1" s="314"/>
      <c r="HQH1" s="314"/>
      <c r="HQI1" s="314"/>
      <c r="HQJ1" s="314"/>
      <c r="HQK1" s="314"/>
      <c r="HQL1" s="314"/>
      <c r="HQM1" s="314"/>
      <c r="HQN1" s="314"/>
      <c r="HQO1" s="314"/>
      <c r="HQP1" s="314"/>
      <c r="HQQ1" s="314"/>
      <c r="HQR1" s="314"/>
      <c r="HQS1" s="314"/>
      <c r="HQT1" s="314"/>
      <c r="HQU1" s="314"/>
      <c r="HQV1" s="314"/>
      <c r="HQW1" s="314"/>
      <c r="HQX1" s="314"/>
      <c r="HQY1" s="314"/>
      <c r="HQZ1" s="314"/>
      <c r="HRA1" s="314"/>
      <c r="HRB1" s="314"/>
      <c r="HRC1" s="314"/>
      <c r="HRD1" s="314"/>
      <c r="HRE1" s="314"/>
      <c r="HRF1" s="314"/>
      <c r="HRG1" s="314"/>
      <c r="HRH1" s="314"/>
      <c r="HRI1" s="314"/>
      <c r="HRJ1" s="314"/>
      <c r="HRK1" s="314"/>
      <c r="HRL1" s="314"/>
      <c r="HRM1" s="314"/>
      <c r="HRN1" s="314"/>
      <c r="HRO1" s="314"/>
      <c r="HRP1" s="314"/>
      <c r="HRQ1" s="314"/>
      <c r="HRR1" s="314"/>
      <c r="HRS1" s="314"/>
      <c r="HRT1" s="314"/>
      <c r="HRU1" s="314"/>
      <c r="HRV1" s="314"/>
      <c r="HRW1" s="314"/>
      <c r="HRX1" s="314"/>
      <c r="HRY1" s="314"/>
      <c r="HRZ1" s="314"/>
      <c r="HSA1" s="314"/>
      <c r="HSB1" s="314"/>
      <c r="HSC1" s="314"/>
      <c r="HSD1" s="314"/>
      <c r="HSE1" s="314"/>
      <c r="HSF1" s="314"/>
      <c r="HSG1" s="314"/>
      <c r="HSH1" s="314"/>
      <c r="HSI1" s="314"/>
      <c r="HSJ1" s="314"/>
      <c r="HSK1" s="314"/>
      <c r="HSL1" s="314"/>
      <c r="HSM1" s="314"/>
      <c r="HSN1" s="314"/>
      <c r="HSO1" s="314"/>
      <c r="HSP1" s="314"/>
      <c r="HSQ1" s="314"/>
      <c r="HSR1" s="314"/>
      <c r="HSS1" s="314"/>
      <c r="HST1" s="314"/>
      <c r="HSU1" s="314"/>
      <c r="HSV1" s="314"/>
      <c r="HSW1" s="314"/>
      <c r="HSX1" s="314"/>
      <c r="HSY1" s="314"/>
      <c r="HSZ1" s="314"/>
      <c r="HTA1" s="314"/>
      <c r="HTB1" s="314"/>
      <c r="HTC1" s="314"/>
      <c r="HTD1" s="314"/>
      <c r="HTE1" s="314"/>
      <c r="HTF1" s="314"/>
      <c r="HTG1" s="314"/>
      <c r="HTH1" s="314"/>
      <c r="HTI1" s="314"/>
      <c r="HTJ1" s="314"/>
      <c r="HTK1" s="314"/>
      <c r="HTL1" s="314"/>
      <c r="HTM1" s="314"/>
      <c r="HTN1" s="314"/>
      <c r="HTO1" s="314"/>
      <c r="HTP1" s="314"/>
      <c r="HTQ1" s="314"/>
      <c r="HTR1" s="314"/>
      <c r="HTS1" s="314"/>
      <c r="HTT1" s="314"/>
      <c r="HTU1" s="314"/>
      <c r="HTV1" s="314"/>
      <c r="HTW1" s="314"/>
      <c r="HTX1" s="314"/>
      <c r="HTY1" s="314"/>
      <c r="HTZ1" s="314"/>
      <c r="HUA1" s="314"/>
      <c r="HUB1" s="314"/>
      <c r="HUC1" s="314"/>
      <c r="HUD1" s="314"/>
      <c r="HUE1" s="314"/>
      <c r="HUF1" s="314"/>
      <c r="HUG1" s="314"/>
      <c r="HUH1" s="314"/>
      <c r="HUI1" s="314"/>
      <c r="HUJ1" s="314"/>
      <c r="HUK1" s="314"/>
      <c r="HUL1" s="314"/>
      <c r="HUM1" s="314"/>
      <c r="HUN1" s="314"/>
      <c r="HUO1" s="314"/>
      <c r="HUP1" s="314"/>
      <c r="HUQ1" s="314"/>
      <c r="HUR1" s="314"/>
      <c r="HUS1" s="314"/>
      <c r="HUT1" s="314"/>
      <c r="HUU1" s="314"/>
      <c r="HUV1" s="314"/>
      <c r="HUW1" s="314"/>
      <c r="HUX1" s="314"/>
      <c r="HUY1" s="314"/>
      <c r="HUZ1" s="314"/>
      <c r="HVA1" s="314"/>
      <c r="HVB1" s="314"/>
      <c r="HVC1" s="314"/>
      <c r="HVD1" s="314"/>
      <c r="HVE1" s="314"/>
      <c r="HVF1" s="314"/>
      <c r="HVG1" s="314"/>
      <c r="HVH1" s="314"/>
      <c r="HVI1" s="314"/>
      <c r="HVJ1" s="314"/>
      <c r="HVK1" s="314"/>
      <c r="HVL1" s="314"/>
      <c r="HVM1" s="314"/>
      <c r="HVN1" s="314"/>
      <c r="HVO1" s="314"/>
      <c r="HVP1" s="314"/>
      <c r="HVQ1" s="314"/>
      <c r="HVR1" s="314"/>
      <c r="HVS1" s="314"/>
      <c r="HVT1" s="314"/>
      <c r="HVU1" s="314"/>
      <c r="HVV1" s="314"/>
      <c r="HVW1" s="314"/>
      <c r="HVX1" s="314"/>
      <c r="HVY1" s="314"/>
      <c r="HVZ1" s="314"/>
      <c r="HWA1" s="314"/>
      <c r="HWB1" s="314"/>
      <c r="HWC1" s="314"/>
      <c r="HWD1" s="314"/>
      <c r="HWE1" s="314"/>
      <c r="HWF1" s="314"/>
      <c r="HWG1" s="314"/>
      <c r="HWH1" s="314"/>
      <c r="HWI1" s="314"/>
      <c r="HWJ1" s="314"/>
      <c r="HWK1" s="314"/>
      <c r="HWL1" s="314"/>
      <c r="HWM1" s="314"/>
      <c r="HWN1" s="314"/>
      <c r="HWO1" s="314"/>
      <c r="HWP1" s="314"/>
      <c r="HWQ1" s="314"/>
      <c r="HWR1" s="314"/>
      <c r="HWS1" s="314"/>
      <c r="HWT1" s="314"/>
      <c r="HWU1" s="314"/>
      <c r="HWV1" s="314"/>
      <c r="HWW1" s="314"/>
      <c r="HWX1" s="314"/>
      <c r="HWY1" s="314"/>
      <c r="HWZ1" s="314"/>
      <c r="HXA1" s="314"/>
      <c r="HXB1" s="314"/>
      <c r="HXC1" s="314"/>
      <c r="HXD1" s="314"/>
      <c r="HXE1" s="314"/>
      <c r="HXF1" s="314"/>
      <c r="HXG1" s="314"/>
      <c r="HXH1" s="314"/>
      <c r="HXI1" s="314"/>
      <c r="HXJ1" s="314"/>
      <c r="HXK1" s="314"/>
      <c r="HXL1" s="314"/>
      <c r="HXM1" s="314"/>
      <c r="HXN1" s="314"/>
      <c r="HXO1" s="314"/>
      <c r="HXP1" s="314"/>
      <c r="HXQ1" s="314"/>
      <c r="HXR1" s="314"/>
      <c r="HXS1" s="314"/>
      <c r="HXT1" s="314"/>
      <c r="HXU1" s="314"/>
      <c r="HXV1" s="314"/>
      <c r="HXW1" s="314"/>
      <c r="HXX1" s="314"/>
      <c r="HXY1" s="314"/>
      <c r="HXZ1" s="314"/>
      <c r="HYA1" s="314"/>
      <c r="HYB1" s="314"/>
      <c r="HYC1" s="314"/>
      <c r="HYD1" s="314"/>
      <c r="HYE1" s="314"/>
      <c r="HYF1" s="314"/>
      <c r="HYG1" s="314"/>
      <c r="HYH1" s="314"/>
      <c r="HYI1" s="314"/>
      <c r="HYJ1" s="314"/>
      <c r="HYK1" s="314"/>
      <c r="HYL1" s="314"/>
      <c r="HYM1" s="314"/>
      <c r="HYN1" s="314"/>
      <c r="HYO1" s="314"/>
      <c r="HYP1" s="314"/>
      <c r="HYQ1" s="314"/>
      <c r="HYR1" s="314"/>
      <c r="HYS1" s="314"/>
      <c r="HYT1" s="314"/>
      <c r="HYU1" s="314"/>
      <c r="HYV1" s="314"/>
      <c r="HYW1" s="314"/>
      <c r="HYX1" s="314"/>
      <c r="HYY1" s="314"/>
      <c r="HYZ1" s="314"/>
      <c r="HZA1" s="314"/>
      <c r="HZB1" s="314"/>
      <c r="HZC1" s="314"/>
      <c r="HZD1" s="314"/>
      <c r="HZE1" s="314"/>
      <c r="HZF1" s="314"/>
      <c r="HZG1" s="314"/>
      <c r="HZH1" s="314"/>
      <c r="HZI1" s="314"/>
      <c r="HZJ1" s="314"/>
      <c r="HZK1" s="314"/>
      <c r="HZL1" s="314"/>
      <c r="HZM1" s="314"/>
      <c r="HZN1" s="314"/>
      <c r="HZO1" s="314"/>
      <c r="HZP1" s="314"/>
      <c r="HZQ1" s="314"/>
      <c r="HZR1" s="314"/>
      <c r="HZS1" s="314"/>
      <c r="HZT1" s="314"/>
      <c r="HZU1" s="314"/>
      <c r="HZV1" s="314"/>
      <c r="HZW1" s="314"/>
      <c r="HZX1" s="314"/>
      <c r="HZY1" s="314"/>
      <c r="HZZ1" s="314"/>
      <c r="IAA1" s="314"/>
      <c r="IAB1" s="314"/>
      <c r="IAC1" s="314"/>
      <c r="IAD1" s="314"/>
      <c r="IAE1" s="314"/>
      <c r="IAF1" s="314"/>
      <c r="IAG1" s="314"/>
      <c r="IAH1" s="314"/>
      <c r="IAI1" s="314"/>
      <c r="IAJ1" s="314"/>
      <c r="IAK1" s="314"/>
      <c r="IAL1" s="314"/>
      <c r="IAM1" s="314"/>
      <c r="IAN1" s="314"/>
      <c r="IAO1" s="314"/>
      <c r="IAP1" s="314"/>
      <c r="IAQ1" s="314"/>
      <c r="IAR1" s="314"/>
      <c r="IAS1" s="314"/>
      <c r="IAT1" s="314"/>
      <c r="IAU1" s="314"/>
      <c r="IAV1" s="314"/>
      <c r="IAW1" s="314"/>
      <c r="IAX1" s="314"/>
      <c r="IAY1" s="314"/>
      <c r="IAZ1" s="314"/>
      <c r="IBA1" s="314"/>
      <c r="IBB1" s="314"/>
      <c r="IBC1" s="314"/>
      <c r="IBD1" s="314"/>
      <c r="IBE1" s="314"/>
      <c r="IBF1" s="314"/>
      <c r="IBG1" s="314"/>
      <c r="IBH1" s="314"/>
      <c r="IBI1" s="314"/>
      <c r="IBJ1" s="314"/>
      <c r="IBK1" s="314"/>
      <c r="IBL1" s="314"/>
      <c r="IBM1" s="314"/>
      <c r="IBN1" s="314"/>
      <c r="IBO1" s="314"/>
      <c r="IBP1" s="314"/>
      <c r="IBQ1" s="314"/>
      <c r="IBR1" s="314"/>
      <c r="IBS1" s="314"/>
      <c r="IBT1" s="314"/>
      <c r="IBU1" s="314"/>
      <c r="IBV1" s="314"/>
      <c r="IBW1" s="314"/>
      <c r="IBX1" s="314"/>
      <c r="IBY1" s="314"/>
      <c r="IBZ1" s="314"/>
      <c r="ICA1" s="314"/>
      <c r="ICB1" s="314"/>
      <c r="ICC1" s="314"/>
      <c r="ICD1" s="314"/>
      <c r="ICE1" s="314"/>
      <c r="ICF1" s="314"/>
      <c r="ICG1" s="314"/>
      <c r="ICH1" s="314"/>
      <c r="ICI1" s="314"/>
      <c r="ICJ1" s="314"/>
      <c r="ICK1" s="314"/>
      <c r="ICL1" s="314"/>
      <c r="ICM1" s="314"/>
      <c r="ICN1" s="314"/>
      <c r="ICO1" s="314"/>
      <c r="ICP1" s="314"/>
      <c r="ICQ1" s="314"/>
      <c r="ICR1" s="314"/>
      <c r="ICS1" s="314"/>
      <c r="ICT1" s="314"/>
      <c r="ICU1" s="314"/>
      <c r="ICV1" s="314"/>
      <c r="ICW1" s="314"/>
      <c r="ICX1" s="314"/>
      <c r="ICY1" s="314"/>
      <c r="ICZ1" s="314"/>
      <c r="IDA1" s="314"/>
      <c r="IDB1" s="314"/>
      <c r="IDC1" s="314"/>
      <c r="IDD1" s="314"/>
      <c r="IDE1" s="314"/>
      <c r="IDF1" s="314"/>
      <c r="IDG1" s="314"/>
      <c r="IDH1" s="314"/>
      <c r="IDI1" s="314"/>
      <c r="IDJ1" s="314"/>
      <c r="IDK1" s="314"/>
      <c r="IDL1" s="314"/>
      <c r="IDM1" s="314"/>
      <c r="IDN1" s="314"/>
      <c r="IDO1" s="314"/>
      <c r="IDP1" s="314"/>
      <c r="IDQ1" s="314"/>
      <c r="IDR1" s="314"/>
      <c r="IDS1" s="314"/>
      <c r="IDT1" s="314"/>
      <c r="IDU1" s="314"/>
      <c r="IDV1" s="314"/>
      <c r="IDW1" s="314"/>
      <c r="IDX1" s="314"/>
      <c r="IDY1" s="314"/>
      <c r="IDZ1" s="314"/>
      <c r="IEA1" s="314"/>
      <c r="IEB1" s="314"/>
      <c r="IEC1" s="314"/>
      <c r="IED1" s="314"/>
      <c r="IEE1" s="314"/>
      <c r="IEF1" s="314"/>
      <c r="IEG1" s="314"/>
      <c r="IEH1" s="314"/>
      <c r="IEI1" s="314"/>
      <c r="IEJ1" s="314"/>
      <c r="IEK1" s="314"/>
      <c r="IEL1" s="314"/>
      <c r="IEM1" s="314"/>
      <c r="IEN1" s="314"/>
      <c r="IEO1" s="314"/>
      <c r="IEP1" s="314"/>
      <c r="IEQ1" s="314"/>
      <c r="IER1" s="314"/>
      <c r="IES1" s="314"/>
      <c r="IET1" s="314"/>
      <c r="IEU1" s="314"/>
      <c r="IEV1" s="314"/>
      <c r="IEW1" s="314"/>
      <c r="IEX1" s="314"/>
      <c r="IEY1" s="314"/>
      <c r="IEZ1" s="314"/>
      <c r="IFA1" s="314"/>
      <c r="IFB1" s="314"/>
      <c r="IFC1" s="314"/>
      <c r="IFD1" s="314"/>
      <c r="IFE1" s="314"/>
      <c r="IFF1" s="314"/>
      <c r="IFG1" s="314"/>
      <c r="IFH1" s="314"/>
      <c r="IFI1" s="314"/>
      <c r="IFJ1" s="314"/>
      <c r="IFK1" s="314"/>
      <c r="IFL1" s="314"/>
      <c r="IFM1" s="314"/>
      <c r="IFN1" s="314"/>
      <c r="IFO1" s="314"/>
      <c r="IFP1" s="314"/>
      <c r="IFQ1" s="314"/>
      <c r="IFR1" s="314"/>
      <c r="IFS1" s="314"/>
      <c r="IFT1" s="314"/>
      <c r="IFU1" s="314"/>
      <c r="IFV1" s="314"/>
      <c r="IFW1" s="314"/>
      <c r="IFX1" s="314"/>
      <c r="IFY1" s="314"/>
      <c r="IFZ1" s="314"/>
      <c r="IGA1" s="314"/>
      <c r="IGB1" s="314"/>
      <c r="IGC1" s="314"/>
      <c r="IGD1" s="314"/>
      <c r="IGE1" s="314"/>
      <c r="IGF1" s="314"/>
      <c r="IGG1" s="314"/>
      <c r="IGH1" s="314"/>
      <c r="IGI1" s="314"/>
      <c r="IGJ1" s="314"/>
      <c r="IGK1" s="314"/>
      <c r="IGL1" s="314"/>
      <c r="IGM1" s="314"/>
      <c r="IGN1" s="314"/>
      <c r="IGO1" s="314"/>
      <c r="IGP1" s="314"/>
      <c r="IGQ1" s="314"/>
      <c r="IGR1" s="314"/>
      <c r="IGS1" s="314"/>
      <c r="IGT1" s="314"/>
      <c r="IGU1" s="314"/>
      <c r="IGV1" s="314"/>
      <c r="IGW1" s="314"/>
      <c r="IGX1" s="314"/>
      <c r="IGY1" s="314"/>
      <c r="IGZ1" s="314"/>
      <c r="IHA1" s="314"/>
      <c r="IHB1" s="314"/>
      <c r="IHC1" s="314"/>
      <c r="IHD1" s="314"/>
      <c r="IHE1" s="314"/>
      <c r="IHF1" s="314"/>
      <c r="IHG1" s="314"/>
      <c r="IHH1" s="314"/>
      <c r="IHI1" s="314"/>
      <c r="IHJ1" s="314"/>
      <c r="IHK1" s="314"/>
      <c r="IHL1" s="314"/>
      <c r="IHM1" s="314"/>
      <c r="IHN1" s="314"/>
      <c r="IHO1" s="314"/>
      <c r="IHP1" s="314"/>
      <c r="IHQ1" s="314"/>
      <c r="IHR1" s="314"/>
      <c r="IHS1" s="314"/>
      <c r="IHT1" s="314"/>
      <c r="IHU1" s="314"/>
      <c r="IHV1" s="314"/>
      <c r="IHW1" s="314"/>
      <c r="IHX1" s="314"/>
      <c r="IHY1" s="314"/>
      <c r="IHZ1" s="314"/>
      <c r="IIA1" s="314"/>
      <c r="IIB1" s="314"/>
      <c r="IIC1" s="314"/>
      <c r="IID1" s="314"/>
      <c r="IIE1" s="314"/>
      <c r="IIF1" s="314"/>
      <c r="IIG1" s="314"/>
      <c r="IIH1" s="314"/>
      <c r="III1" s="314"/>
      <c r="IIJ1" s="314"/>
      <c r="IIK1" s="314"/>
      <c r="IIL1" s="314"/>
      <c r="IIM1" s="314"/>
      <c r="IIN1" s="314"/>
      <c r="IIO1" s="314"/>
      <c r="IIP1" s="314"/>
      <c r="IIQ1" s="314"/>
      <c r="IIR1" s="314"/>
      <c r="IIS1" s="314"/>
      <c r="IIT1" s="314"/>
      <c r="IIU1" s="314"/>
      <c r="IIV1" s="314"/>
      <c r="IIW1" s="314"/>
      <c r="IIX1" s="314"/>
      <c r="IIY1" s="314"/>
      <c r="IIZ1" s="314"/>
      <c r="IJA1" s="314"/>
      <c r="IJB1" s="314"/>
      <c r="IJC1" s="314"/>
      <c r="IJD1" s="314"/>
      <c r="IJE1" s="314"/>
      <c r="IJF1" s="314"/>
      <c r="IJG1" s="314"/>
      <c r="IJH1" s="314"/>
      <c r="IJI1" s="314"/>
      <c r="IJJ1" s="314"/>
      <c r="IJK1" s="314"/>
      <c r="IJL1" s="314"/>
      <c r="IJM1" s="314"/>
      <c r="IJN1" s="314"/>
      <c r="IJO1" s="314"/>
      <c r="IJP1" s="314"/>
      <c r="IJQ1" s="314"/>
      <c r="IJR1" s="314"/>
      <c r="IJS1" s="314"/>
      <c r="IJT1" s="314"/>
      <c r="IJU1" s="314"/>
      <c r="IJV1" s="314"/>
      <c r="IJW1" s="314"/>
      <c r="IJX1" s="314"/>
      <c r="IJY1" s="314"/>
      <c r="IJZ1" s="314"/>
      <c r="IKA1" s="314"/>
      <c r="IKB1" s="314"/>
      <c r="IKC1" s="314"/>
      <c r="IKD1" s="314"/>
      <c r="IKE1" s="314"/>
      <c r="IKF1" s="314"/>
      <c r="IKG1" s="314"/>
      <c r="IKH1" s="314"/>
      <c r="IKI1" s="314"/>
      <c r="IKJ1" s="314"/>
      <c r="IKK1" s="314"/>
      <c r="IKL1" s="314"/>
      <c r="IKM1" s="314"/>
      <c r="IKN1" s="314"/>
      <c r="IKO1" s="314"/>
      <c r="IKP1" s="314"/>
      <c r="IKQ1" s="314"/>
      <c r="IKR1" s="314"/>
      <c r="IKS1" s="314"/>
      <c r="IKT1" s="314"/>
      <c r="IKU1" s="314"/>
      <c r="IKV1" s="314"/>
      <c r="IKW1" s="314"/>
      <c r="IKX1" s="314"/>
      <c r="IKY1" s="314"/>
      <c r="IKZ1" s="314"/>
      <c r="ILA1" s="314"/>
      <c r="ILB1" s="314"/>
      <c r="ILC1" s="314"/>
      <c r="ILD1" s="314"/>
      <c r="ILE1" s="314"/>
      <c r="ILF1" s="314"/>
      <c r="ILG1" s="314"/>
      <c r="ILH1" s="314"/>
      <c r="ILI1" s="314"/>
      <c r="ILJ1" s="314"/>
      <c r="ILK1" s="314"/>
      <c r="ILL1" s="314"/>
      <c r="ILM1" s="314"/>
      <c r="ILN1" s="314"/>
      <c r="ILO1" s="314"/>
      <c r="ILP1" s="314"/>
      <c r="ILQ1" s="314"/>
      <c r="ILR1" s="314"/>
      <c r="ILS1" s="314"/>
      <c r="ILT1" s="314"/>
      <c r="ILU1" s="314"/>
      <c r="ILV1" s="314"/>
      <c r="ILW1" s="314"/>
      <c r="ILX1" s="314"/>
      <c r="ILY1" s="314"/>
      <c r="ILZ1" s="314"/>
      <c r="IMA1" s="314"/>
      <c r="IMB1" s="314"/>
      <c r="IMC1" s="314"/>
      <c r="IMD1" s="314"/>
      <c r="IME1" s="314"/>
      <c r="IMF1" s="314"/>
      <c r="IMG1" s="314"/>
      <c r="IMH1" s="314"/>
      <c r="IMI1" s="314"/>
      <c r="IMJ1" s="314"/>
      <c r="IMK1" s="314"/>
      <c r="IML1" s="314"/>
      <c r="IMM1" s="314"/>
      <c r="IMN1" s="314"/>
      <c r="IMO1" s="314"/>
      <c r="IMP1" s="314"/>
      <c r="IMQ1" s="314"/>
      <c r="IMR1" s="314"/>
      <c r="IMS1" s="314"/>
      <c r="IMT1" s="314"/>
      <c r="IMU1" s="314"/>
      <c r="IMV1" s="314"/>
      <c r="IMW1" s="314"/>
      <c r="IMX1" s="314"/>
      <c r="IMY1" s="314"/>
      <c r="IMZ1" s="314"/>
      <c r="INA1" s="314"/>
      <c r="INB1" s="314"/>
      <c r="INC1" s="314"/>
      <c r="IND1" s="314"/>
      <c r="INE1" s="314"/>
      <c r="INF1" s="314"/>
      <c r="ING1" s="314"/>
      <c r="INH1" s="314"/>
      <c r="INI1" s="314"/>
      <c r="INJ1" s="314"/>
      <c r="INK1" s="314"/>
      <c r="INL1" s="314"/>
      <c r="INM1" s="314"/>
      <c r="INN1" s="314"/>
      <c r="INO1" s="314"/>
      <c r="INP1" s="314"/>
      <c r="INQ1" s="314"/>
      <c r="INR1" s="314"/>
      <c r="INS1" s="314"/>
      <c r="INT1" s="314"/>
      <c r="INU1" s="314"/>
      <c r="INV1" s="314"/>
      <c r="INW1" s="314"/>
      <c r="INX1" s="314"/>
      <c r="INY1" s="314"/>
      <c r="INZ1" s="314"/>
      <c r="IOA1" s="314"/>
      <c r="IOB1" s="314"/>
      <c r="IOC1" s="314"/>
      <c r="IOD1" s="314"/>
      <c r="IOE1" s="314"/>
      <c r="IOF1" s="314"/>
      <c r="IOG1" s="314"/>
      <c r="IOH1" s="314"/>
      <c r="IOI1" s="314"/>
      <c r="IOJ1" s="314"/>
      <c r="IOK1" s="314"/>
      <c r="IOL1" s="314"/>
      <c r="IOM1" s="314"/>
      <c r="ION1" s="314"/>
      <c r="IOO1" s="314"/>
      <c r="IOP1" s="314"/>
      <c r="IOQ1" s="314"/>
      <c r="IOR1" s="314"/>
      <c r="IOS1" s="314"/>
      <c r="IOT1" s="314"/>
      <c r="IOU1" s="314"/>
      <c r="IOV1" s="314"/>
      <c r="IOW1" s="314"/>
      <c r="IOX1" s="314"/>
      <c r="IOY1" s="314"/>
      <c r="IOZ1" s="314"/>
      <c r="IPA1" s="314"/>
      <c r="IPB1" s="314"/>
      <c r="IPC1" s="314"/>
      <c r="IPD1" s="314"/>
      <c r="IPE1" s="314"/>
      <c r="IPF1" s="314"/>
      <c r="IPG1" s="314"/>
      <c r="IPH1" s="314"/>
      <c r="IPI1" s="314"/>
      <c r="IPJ1" s="314"/>
      <c r="IPK1" s="314"/>
      <c r="IPL1" s="314"/>
      <c r="IPM1" s="314"/>
      <c r="IPN1" s="314"/>
      <c r="IPO1" s="314"/>
      <c r="IPP1" s="314"/>
      <c r="IPQ1" s="314"/>
      <c r="IPR1" s="314"/>
      <c r="IPS1" s="314"/>
      <c r="IPT1" s="314"/>
      <c r="IPU1" s="314"/>
      <c r="IPV1" s="314"/>
      <c r="IPW1" s="314"/>
      <c r="IPX1" s="314"/>
      <c r="IPY1" s="314"/>
      <c r="IPZ1" s="314"/>
      <c r="IQA1" s="314"/>
      <c r="IQB1" s="314"/>
      <c r="IQC1" s="314"/>
      <c r="IQD1" s="314"/>
      <c r="IQE1" s="314"/>
      <c r="IQF1" s="314"/>
      <c r="IQG1" s="314"/>
      <c r="IQH1" s="314"/>
      <c r="IQI1" s="314"/>
      <c r="IQJ1" s="314"/>
      <c r="IQK1" s="314"/>
      <c r="IQL1" s="314"/>
      <c r="IQM1" s="314"/>
      <c r="IQN1" s="314"/>
      <c r="IQO1" s="314"/>
      <c r="IQP1" s="314"/>
      <c r="IQQ1" s="314"/>
      <c r="IQR1" s="314"/>
      <c r="IQS1" s="314"/>
      <c r="IQT1" s="314"/>
      <c r="IQU1" s="314"/>
      <c r="IQV1" s="314"/>
      <c r="IQW1" s="314"/>
      <c r="IQX1" s="314"/>
      <c r="IQY1" s="314"/>
      <c r="IQZ1" s="314"/>
      <c r="IRA1" s="314"/>
      <c r="IRB1" s="314"/>
      <c r="IRC1" s="314"/>
      <c r="IRD1" s="314"/>
      <c r="IRE1" s="314"/>
      <c r="IRF1" s="314"/>
      <c r="IRG1" s="314"/>
      <c r="IRH1" s="314"/>
      <c r="IRI1" s="314"/>
      <c r="IRJ1" s="314"/>
      <c r="IRK1" s="314"/>
      <c r="IRL1" s="314"/>
      <c r="IRM1" s="314"/>
      <c r="IRN1" s="314"/>
      <c r="IRO1" s="314"/>
      <c r="IRP1" s="314"/>
      <c r="IRQ1" s="314"/>
      <c r="IRR1" s="314"/>
      <c r="IRS1" s="314"/>
      <c r="IRT1" s="314"/>
      <c r="IRU1" s="314"/>
      <c r="IRV1" s="314"/>
      <c r="IRW1" s="314"/>
      <c r="IRX1" s="314"/>
      <c r="IRY1" s="314"/>
      <c r="IRZ1" s="314"/>
      <c r="ISA1" s="314"/>
      <c r="ISB1" s="314"/>
      <c r="ISC1" s="314"/>
      <c r="ISD1" s="314"/>
      <c r="ISE1" s="314"/>
      <c r="ISF1" s="314"/>
      <c r="ISG1" s="314"/>
      <c r="ISH1" s="314"/>
      <c r="ISI1" s="314"/>
      <c r="ISJ1" s="314"/>
      <c r="ISK1" s="314"/>
      <c r="ISL1" s="314"/>
      <c r="ISM1" s="314"/>
      <c r="ISN1" s="314"/>
      <c r="ISO1" s="314"/>
      <c r="ISP1" s="314"/>
      <c r="ISQ1" s="314"/>
      <c r="ISR1" s="314"/>
      <c r="ISS1" s="314"/>
      <c r="IST1" s="314"/>
      <c r="ISU1" s="314"/>
      <c r="ISV1" s="314"/>
      <c r="ISW1" s="314"/>
      <c r="ISX1" s="314"/>
      <c r="ISY1" s="314"/>
      <c r="ISZ1" s="314"/>
      <c r="ITA1" s="314"/>
      <c r="ITB1" s="314"/>
      <c r="ITC1" s="314"/>
      <c r="ITD1" s="314"/>
      <c r="ITE1" s="314"/>
      <c r="ITF1" s="314"/>
      <c r="ITG1" s="314"/>
      <c r="ITH1" s="314"/>
      <c r="ITI1" s="314"/>
      <c r="ITJ1" s="314"/>
      <c r="ITK1" s="314"/>
      <c r="ITL1" s="314"/>
      <c r="ITM1" s="314"/>
      <c r="ITN1" s="314"/>
      <c r="ITO1" s="314"/>
      <c r="ITP1" s="314"/>
      <c r="ITQ1" s="314"/>
      <c r="ITR1" s="314"/>
      <c r="ITS1" s="314"/>
      <c r="ITT1" s="314"/>
      <c r="ITU1" s="314"/>
      <c r="ITV1" s="314"/>
      <c r="ITW1" s="314"/>
      <c r="ITX1" s="314"/>
      <c r="ITY1" s="314"/>
      <c r="ITZ1" s="314"/>
      <c r="IUA1" s="314"/>
      <c r="IUB1" s="314"/>
      <c r="IUC1" s="314"/>
      <c r="IUD1" s="314"/>
      <c r="IUE1" s="314"/>
      <c r="IUF1" s="314"/>
      <c r="IUG1" s="314"/>
      <c r="IUH1" s="314"/>
      <c r="IUI1" s="314"/>
      <c r="IUJ1" s="314"/>
      <c r="IUK1" s="314"/>
      <c r="IUL1" s="314"/>
      <c r="IUM1" s="314"/>
      <c r="IUN1" s="314"/>
      <c r="IUO1" s="314"/>
      <c r="IUP1" s="314"/>
      <c r="IUQ1" s="314"/>
      <c r="IUR1" s="314"/>
      <c r="IUS1" s="314"/>
      <c r="IUT1" s="314"/>
      <c r="IUU1" s="314"/>
      <c r="IUV1" s="314"/>
      <c r="IUW1" s="314"/>
      <c r="IUX1" s="314"/>
      <c r="IUY1" s="314"/>
      <c r="IUZ1" s="314"/>
      <c r="IVA1" s="314"/>
      <c r="IVB1" s="314"/>
      <c r="IVC1" s="314"/>
      <c r="IVD1" s="314"/>
      <c r="IVE1" s="314"/>
      <c r="IVF1" s="314"/>
      <c r="IVG1" s="314"/>
      <c r="IVH1" s="314"/>
      <c r="IVI1" s="314"/>
      <c r="IVJ1" s="314"/>
      <c r="IVK1" s="314"/>
      <c r="IVL1" s="314"/>
      <c r="IVM1" s="314"/>
      <c r="IVN1" s="314"/>
      <c r="IVO1" s="314"/>
      <c r="IVP1" s="314"/>
      <c r="IVQ1" s="314"/>
      <c r="IVR1" s="314"/>
      <c r="IVS1" s="314"/>
      <c r="IVT1" s="314"/>
      <c r="IVU1" s="314"/>
      <c r="IVV1" s="314"/>
      <c r="IVW1" s="314"/>
      <c r="IVX1" s="314"/>
      <c r="IVY1" s="314"/>
      <c r="IVZ1" s="314"/>
      <c r="IWA1" s="314"/>
      <c r="IWB1" s="314"/>
      <c r="IWC1" s="314"/>
      <c r="IWD1" s="314"/>
      <c r="IWE1" s="314"/>
      <c r="IWF1" s="314"/>
      <c r="IWG1" s="314"/>
      <c r="IWH1" s="314"/>
      <c r="IWI1" s="314"/>
      <c r="IWJ1" s="314"/>
      <c r="IWK1" s="314"/>
      <c r="IWL1" s="314"/>
      <c r="IWM1" s="314"/>
      <c r="IWN1" s="314"/>
      <c r="IWO1" s="314"/>
      <c r="IWP1" s="314"/>
      <c r="IWQ1" s="314"/>
      <c r="IWR1" s="314"/>
      <c r="IWS1" s="314"/>
      <c r="IWT1" s="314"/>
      <c r="IWU1" s="314"/>
      <c r="IWV1" s="314"/>
      <c r="IWW1" s="314"/>
      <c r="IWX1" s="314"/>
      <c r="IWY1" s="314"/>
      <c r="IWZ1" s="314"/>
      <c r="IXA1" s="314"/>
      <c r="IXB1" s="314"/>
      <c r="IXC1" s="314"/>
      <c r="IXD1" s="314"/>
      <c r="IXE1" s="314"/>
      <c r="IXF1" s="314"/>
      <c r="IXG1" s="314"/>
      <c r="IXH1" s="314"/>
      <c r="IXI1" s="314"/>
      <c r="IXJ1" s="314"/>
      <c r="IXK1" s="314"/>
      <c r="IXL1" s="314"/>
      <c r="IXM1" s="314"/>
      <c r="IXN1" s="314"/>
      <c r="IXO1" s="314"/>
      <c r="IXP1" s="314"/>
      <c r="IXQ1" s="314"/>
      <c r="IXR1" s="314"/>
      <c r="IXS1" s="314"/>
      <c r="IXT1" s="314"/>
      <c r="IXU1" s="314"/>
      <c r="IXV1" s="314"/>
      <c r="IXW1" s="314"/>
      <c r="IXX1" s="314"/>
      <c r="IXY1" s="314"/>
      <c r="IXZ1" s="314"/>
      <c r="IYA1" s="314"/>
      <c r="IYB1" s="314"/>
      <c r="IYC1" s="314"/>
      <c r="IYD1" s="314"/>
      <c r="IYE1" s="314"/>
      <c r="IYF1" s="314"/>
      <c r="IYG1" s="314"/>
      <c r="IYH1" s="314"/>
      <c r="IYI1" s="314"/>
      <c r="IYJ1" s="314"/>
      <c r="IYK1" s="314"/>
      <c r="IYL1" s="314"/>
      <c r="IYM1" s="314"/>
      <c r="IYN1" s="314"/>
      <c r="IYO1" s="314"/>
      <c r="IYP1" s="314"/>
      <c r="IYQ1" s="314"/>
      <c r="IYR1" s="314"/>
      <c r="IYS1" s="314"/>
      <c r="IYT1" s="314"/>
      <c r="IYU1" s="314"/>
      <c r="IYV1" s="314"/>
      <c r="IYW1" s="314"/>
      <c r="IYX1" s="314"/>
      <c r="IYY1" s="314"/>
      <c r="IYZ1" s="314"/>
      <c r="IZA1" s="314"/>
      <c r="IZB1" s="314"/>
      <c r="IZC1" s="314"/>
      <c r="IZD1" s="314"/>
      <c r="IZE1" s="314"/>
      <c r="IZF1" s="314"/>
      <c r="IZG1" s="314"/>
      <c r="IZH1" s="314"/>
      <c r="IZI1" s="314"/>
      <c r="IZJ1" s="314"/>
      <c r="IZK1" s="314"/>
      <c r="IZL1" s="314"/>
      <c r="IZM1" s="314"/>
      <c r="IZN1" s="314"/>
      <c r="IZO1" s="314"/>
      <c r="IZP1" s="314"/>
      <c r="IZQ1" s="314"/>
      <c r="IZR1" s="314"/>
      <c r="IZS1" s="314"/>
      <c r="IZT1" s="314"/>
      <c r="IZU1" s="314"/>
      <c r="IZV1" s="314"/>
      <c r="IZW1" s="314"/>
      <c r="IZX1" s="314"/>
      <c r="IZY1" s="314"/>
      <c r="IZZ1" s="314"/>
      <c r="JAA1" s="314"/>
      <c r="JAB1" s="314"/>
      <c r="JAC1" s="314"/>
      <c r="JAD1" s="314"/>
      <c r="JAE1" s="314"/>
      <c r="JAF1" s="314"/>
      <c r="JAG1" s="314"/>
      <c r="JAH1" s="314"/>
      <c r="JAI1" s="314"/>
      <c r="JAJ1" s="314"/>
      <c r="JAK1" s="314"/>
      <c r="JAL1" s="314"/>
      <c r="JAM1" s="314"/>
      <c r="JAN1" s="314"/>
      <c r="JAO1" s="314"/>
      <c r="JAP1" s="314"/>
      <c r="JAQ1" s="314"/>
      <c r="JAR1" s="314"/>
      <c r="JAS1" s="314"/>
      <c r="JAT1" s="314"/>
      <c r="JAU1" s="314"/>
      <c r="JAV1" s="314"/>
      <c r="JAW1" s="314"/>
      <c r="JAX1" s="314"/>
      <c r="JAY1" s="314"/>
      <c r="JAZ1" s="314"/>
      <c r="JBA1" s="314"/>
      <c r="JBB1" s="314"/>
      <c r="JBC1" s="314"/>
      <c r="JBD1" s="314"/>
      <c r="JBE1" s="314"/>
      <c r="JBF1" s="314"/>
      <c r="JBG1" s="314"/>
      <c r="JBH1" s="314"/>
      <c r="JBI1" s="314"/>
      <c r="JBJ1" s="314"/>
      <c r="JBK1" s="314"/>
      <c r="JBL1" s="314"/>
      <c r="JBM1" s="314"/>
      <c r="JBN1" s="314"/>
      <c r="JBO1" s="314"/>
      <c r="JBP1" s="314"/>
      <c r="JBQ1" s="314"/>
      <c r="JBR1" s="314"/>
      <c r="JBS1" s="314"/>
      <c r="JBT1" s="314"/>
      <c r="JBU1" s="314"/>
      <c r="JBV1" s="314"/>
      <c r="JBW1" s="314"/>
      <c r="JBX1" s="314"/>
      <c r="JBY1" s="314"/>
      <c r="JBZ1" s="314"/>
      <c r="JCA1" s="314"/>
      <c r="JCB1" s="314"/>
      <c r="JCC1" s="314"/>
      <c r="JCD1" s="314"/>
      <c r="JCE1" s="314"/>
      <c r="JCF1" s="314"/>
      <c r="JCG1" s="314"/>
      <c r="JCH1" s="314"/>
      <c r="JCI1" s="314"/>
      <c r="JCJ1" s="314"/>
      <c r="JCK1" s="314"/>
      <c r="JCL1" s="314"/>
      <c r="JCM1" s="314"/>
      <c r="JCN1" s="314"/>
      <c r="JCO1" s="314"/>
      <c r="JCP1" s="314"/>
      <c r="JCQ1" s="314"/>
      <c r="JCR1" s="314"/>
      <c r="JCS1" s="314"/>
      <c r="JCT1" s="314"/>
      <c r="JCU1" s="314"/>
      <c r="JCV1" s="314"/>
      <c r="JCW1" s="314"/>
      <c r="JCX1" s="314"/>
      <c r="JCY1" s="314"/>
      <c r="JCZ1" s="314"/>
      <c r="JDA1" s="314"/>
      <c r="JDB1" s="314"/>
      <c r="JDC1" s="314"/>
      <c r="JDD1" s="314"/>
      <c r="JDE1" s="314"/>
      <c r="JDF1" s="314"/>
      <c r="JDG1" s="314"/>
      <c r="JDH1" s="314"/>
      <c r="JDI1" s="314"/>
      <c r="JDJ1" s="314"/>
      <c r="JDK1" s="314"/>
      <c r="JDL1" s="314"/>
      <c r="JDM1" s="314"/>
      <c r="JDN1" s="314"/>
      <c r="JDO1" s="314"/>
      <c r="JDP1" s="314"/>
      <c r="JDQ1" s="314"/>
      <c r="JDR1" s="314"/>
      <c r="JDS1" s="314"/>
      <c r="JDT1" s="314"/>
      <c r="JDU1" s="314"/>
      <c r="JDV1" s="314"/>
      <c r="JDW1" s="314"/>
      <c r="JDX1" s="314"/>
      <c r="JDY1" s="314"/>
      <c r="JDZ1" s="314"/>
      <c r="JEA1" s="314"/>
      <c r="JEB1" s="314"/>
      <c r="JEC1" s="314"/>
      <c r="JED1" s="314"/>
      <c r="JEE1" s="314"/>
      <c r="JEF1" s="314"/>
      <c r="JEG1" s="314"/>
      <c r="JEH1" s="314"/>
      <c r="JEI1" s="314"/>
      <c r="JEJ1" s="314"/>
      <c r="JEK1" s="314"/>
      <c r="JEL1" s="314"/>
      <c r="JEM1" s="314"/>
      <c r="JEN1" s="314"/>
      <c r="JEO1" s="314"/>
      <c r="JEP1" s="314"/>
      <c r="JEQ1" s="314"/>
      <c r="JER1" s="314"/>
      <c r="JES1" s="314"/>
      <c r="JET1" s="314"/>
      <c r="JEU1" s="314"/>
      <c r="JEV1" s="314"/>
      <c r="JEW1" s="314"/>
      <c r="JEX1" s="314"/>
      <c r="JEY1" s="314"/>
      <c r="JEZ1" s="314"/>
      <c r="JFA1" s="314"/>
      <c r="JFB1" s="314"/>
      <c r="JFC1" s="314"/>
      <c r="JFD1" s="314"/>
      <c r="JFE1" s="314"/>
      <c r="JFF1" s="314"/>
      <c r="JFG1" s="314"/>
      <c r="JFH1" s="314"/>
      <c r="JFI1" s="314"/>
      <c r="JFJ1" s="314"/>
      <c r="JFK1" s="314"/>
      <c r="JFL1" s="314"/>
      <c r="JFM1" s="314"/>
      <c r="JFN1" s="314"/>
      <c r="JFO1" s="314"/>
      <c r="JFP1" s="314"/>
      <c r="JFQ1" s="314"/>
      <c r="JFR1" s="314"/>
      <c r="JFS1" s="314"/>
      <c r="JFT1" s="314"/>
      <c r="JFU1" s="314"/>
      <c r="JFV1" s="314"/>
      <c r="JFW1" s="314"/>
      <c r="JFX1" s="314"/>
      <c r="JFY1" s="314"/>
      <c r="JFZ1" s="314"/>
      <c r="JGA1" s="314"/>
      <c r="JGB1" s="314"/>
      <c r="JGC1" s="314"/>
      <c r="JGD1" s="314"/>
      <c r="JGE1" s="314"/>
      <c r="JGF1" s="314"/>
      <c r="JGG1" s="314"/>
      <c r="JGH1" s="314"/>
      <c r="JGI1" s="314"/>
      <c r="JGJ1" s="314"/>
      <c r="JGK1" s="314"/>
      <c r="JGL1" s="314"/>
      <c r="JGM1" s="314"/>
      <c r="JGN1" s="314"/>
      <c r="JGO1" s="314"/>
      <c r="JGP1" s="314"/>
      <c r="JGQ1" s="314"/>
      <c r="JGR1" s="314"/>
      <c r="JGS1" s="314"/>
      <c r="JGT1" s="314"/>
      <c r="JGU1" s="314"/>
      <c r="JGV1" s="314"/>
      <c r="JGW1" s="314"/>
      <c r="JGX1" s="314"/>
      <c r="JGY1" s="314"/>
      <c r="JGZ1" s="314"/>
      <c r="JHA1" s="314"/>
      <c r="JHB1" s="314"/>
      <c r="JHC1" s="314"/>
      <c r="JHD1" s="314"/>
      <c r="JHE1" s="314"/>
      <c r="JHF1" s="314"/>
      <c r="JHG1" s="314"/>
      <c r="JHH1" s="314"/>
      <c r="JHI1" s="314"/>
      <c r="JHJ1" s="314"/>
      <c r="JHK1" s="314"/>
      <c r="JHL1" s="314"/>
      <c r="JHM1" s="314"/>
      <c r="JHN1" s="314"/>
      <c r="JHO1" s="314"/>
      <c r="JHP1" s="314"/>
      <c r="JHQ1" s="314"/>
      <c r="JHR1" s="314"/>
      <c r="JHS1" s="314"/>
      <c r="JHT1" s="314"/>
      <c r="JHU1" s="314"/>
      <c r="JHV1" s="314"/>
      <c r="JHW1" s="314"/>
      <c r="JHX1" s="314"/>
      <c r="JHY1" s="314"/>
      <c r="JHZ1" s="314"/>
      <c r="JIA1" s="314"/>
      <c r="JIB1" s="314"/>
      <c r="JIC1" s="314"/>
      <c r="JID1" s="314"/>
      <c r="JIE1" s="314"/>
      <c r="JIF1" s="314"/>
      <c r="JIG1" s="314"/>
      <c r="JIH1" s="314"/>
      <c r="JII1" s="314"/>
      <c r="JIJ1" s="314"/>
      <c r="JIK1" s="314"/>
      <c r="JIL1" s="314"/>
      <c r="JIM1" s="314"/>
      <c r="JIN1" s="314"/>
      <c r="JIO1" s="314"/>
      <c r="JIP1" s="314"/>
      <c r="JIQ1" s="314"/>
      <c r="JIR1" s="314"/>
      <c r="JIS1" s="314"/>
      <c r="JIT1" s="314"/>
      <c r="JIU1" s="314"/>
      <c r="JIV1" s="314"/>
      <c r="JIW1" s="314"/>
      <c r="JIX1" s="314"/>
      <c r="JIY1" s="314"/>
      <c r="JIZ1" s="314"/>
      <c r="JJA1" s="314"/>
      <c r="JJB1" s="314"/>
      <c r="JJC1" s="314"/>
      <c r="JJD1" s="314"/>
      <c r="JJE1" s="314"/>
      <c r="JJF1" s="314"/>
      <c r="JJG1" s="314"/>
      <c r="JJH1" s="314"/>
      <c r="JJI1" s="314"/>
      <c r="JJJ1" s="314"/>
      <c r="JJK1" s="314"/>
      <c r="JJL1" s="314"/>
      <c r="JJM1" s="314"/>
      <c r="JJN1" s="314"/>
      <c r="JJO1" s="314"/>
      <c r="JJP1" s="314"/>
      <c r="JJQ1" s="314"/>
      <c r="JJR1" s="314"/>
      <c r="JJS1" s="314"/>
      <c r="JJT1" s="314"/>
      <c r="JJU1" s="314"/>
      <c r="JJV1" s="314"/>
      <c r="JJW1" s="314"/>
      <c r="JJX1" s="314"/>
      <c r="JJY1" s="314"/>
      <c r="JJZ1" s="314"/>
      <c r="JKA1" s="314"/>
      <c r="JKB1" s="314"/>
      <c r="JKC1" s="314"/>
      <c r="JKD1" s="314"/>
      <c r="JKE1" s="314"/>
      <c r="JKF1" s="314"/>
      <c r="JKG1" s="314"/>
      <c r="JKH1" s="314"/>
      <c r="JKI1" s="314"/>
      <c r="JKJ1" s="314"/>
      <c r="JKK1" s="314"/>
      <c r="JKL1" s="314"/>
      <c r="JKM1" s="314"/>
      <c r="JKN1" s="314"/>
      <c r="JKO1" s="314"/>
      <c r="JKP1" s="314"/>
      <c r="JKQ1" s="314"/>
      <c r="JKR1" s="314"/>
      <c r="JKS1" s="314"/>
      <c r="JKT1" s="314"/>
      <c r="JKU1" s="314"/>
      <c r="JKV1" s="314"/>
      <c r="JKW1" s="314"/>
      <c r="JKX1" s="314"/>
      <c r="JKY1" s="314"/>
      <c r="JKZ1" s="314"/>
      <c r="JLA1" s="314"/>
      <c r="JLB1" s="314"/>
      <c r="JLC1" s="314"/>
      <c r="JLD1" s="314"/>
      <c r="JLE1" s="314"/>
      <c r="JLF1" s="314"/>
      <c r="JLG1" s="314"/>
      <c r="JLH1" s="314"/>
      <c r="JLI1" s="314"/>
      <c r="JLJ1" s="314"/>
      <c r="JLK1" s="314"/>
      <c r="JLL1" s="314"/>
      <c r="JLM1" s="314"/>
      <c r="JLN1" s="314"/>
      <c r="JLO1" s="314"/>
      <c r="JLP1" s="314"/>
      <c r="JLQ1" s="314"/>
      <c r="JLR1" s="314"/>
      <c r="JLS1" s="314"/>
      <c r="JLT1" s="314"/>
      <c r="JLU1" s="314"/>
      <c r="JLV1" s="314"/>
      <c r="JLW1" s="314"/>
      <c r="JLX1" s="314"/>
      <c r="JLY1" s="314"/>
      <c r="JLZ1" s="314"/>
      <c r="JMA1" s="314"/>
      <c r="JMB1" s="314"/>
      <c r="JMC1" s="314"/>
      <c r="JMD1" s="314"/>
      <c r="JME1" s="314"/>
      <c r="JMF1" s="314"/>
      <c r="JMG1" s="314"/>
      <c r="JMH1" s="314"/>
      <c r="JMI1" s="314"/>
      <c r="JMJ1" s="314"/>
      <c r="JMK1" s="314"/>
      <c r="JML1" s="314"/>
      <c r="JMM1" s="314"/>
      <c r="JMN1" s="314"/>
      <c r="JMO1" s="314"/>
      <c r="JMP1" s="314"/>
      <c r="JMQ1" s="314"/>
      <c r="JMR1" s="314"/>
      <c r="JMS1" s="314"/>
      <c r="JMT1" s="314"/>
      <c r="JMU1" s="314"/>
      <c r="JMV1" s="314"/>
      <c r="JMW1" s="314"/>
      <c r="JMX1" s="314"/>
      <c r="JMY1" s="314"/>
      <c r="JMZ1" s="314"/>
      <c r="JNA1" s="314"/>
      <c r="JNB1" s="314"/>
      <c r="JNC1" s="314"/>
      <c r="JND1" s="314"/>
      <c r="JNE1" s="314"/>
      <c r="JNF1" s="314"/>
      <c r="JNG1" s="314"/>
      <c r="JNH1" s="314"/>
      <c r="JNI1" s="314"/>
      <c r="JNJ1" s="314"/>
      <c r="JNK1" s="314"/>
      <c r="JNL1" s="314"/>
      <c r="JNM1" s="314"/>
      <c r="JNN1" s="314"/>
      <c r="JNO1" s="314"/>
      <c r="JNP1" s="314"/>
      <c r="JNQ1" s="314"/>
      <c r="JNR1" s="314"/>
      <c r="JNS1" s="314"/>
      <c r="JNT1" s="314"/>
      <c r="JNU1" s="314"/>
      <c r="JNV1" s="314"/>
      <c r="JNW1" s="314"/>
      <c r="JNX1" s="314"/>
      <c r="JNY1" s="314"/>
      <c r="JNZ1" s="314"/>
      <c r="JOA1" s="314"/>
      <c r="JOB1" s="314"/>
      <c r="JOC1" s="314"/>
      <c r="JOD1" s="314"/>
      <c r="JOE1" s="314"/>
      <c r="JOF1" s="314"/>
      <c r="JOG1" s="314"/>
      <c r="JOH1" s="314"/>
      <c r="JOI1" s="314"/>
      <c r="JOJ1" s="314"/>
      <c r="JOK1" s="314"/>
      <c r="JOL1" s="314"/>
      <c r="JOM1" s="314"/>
      <c r="JON1" s="314"/>
      <c r="JOO1" s="314"/>
      <c r="JOP1" s="314"/>
      <c r="JOQ1" s="314"/>
      <c r="JOR1" s="314"/>
      <c r="JOS1" s="314"/>
      <c r="JOT1" s="314"/>
      <c r="JOU1" s="314"/>
      <c r="JOV1" s="314"/>
      <c r="JOW1" s="314"/>
      <c r="JOX1" s="314"/>
      <c r="JOY1" s="314"/>
      <c r="JOZ1" s="314"/>
      <c r="JPA1" s="314"/>
      <c r="JPB1" s="314"/>
      <c r="JPC1" s="314"/>
      <c r="JPD1" s="314"/>
      <c r="JPE1" s="314"/>
      <c r="JPF1" s="314"/>
      <c r="JPG1" s="314"/>
      <c r="JPH1" s="314"/>
      <c r="JPI1" s="314"/>
      <c r="JPJ1" s="314"/>
      <c r="JPK1" s="314"/>
      <c r="JPL1" s="314"/>
      <c r="JPM1" s="314"/>
      <c r="JPN1" s="314"/>
      <c r="JPO1" s="314"/>
      <c r="JPP1" s="314"/>
      <c r="JPQ1" s="314"/>
      <c r="JPR1" s="314"/>
      <c r="JPS1" s="314"/>
      <c r="JPT1" s="314"/>
      <c r="JPU1" s="314"/>
      <c r="JPV1" s="314"/>
      <c r="JPW1" s="314"/>
      <c r="JPX1" s="314"/>
      <c r="JPY1" s="314"/>
      <c r="JPZ1" s="314"/>
      <c r="JQA1" s="314"/>
      <c r="JQB1" s="314"/>
      <c r="JQC1" s="314"/>
      <c r="JQD1" s="314"/>
      <c r="JQE1" s="314"/>
      <c r="JQF1" s="314"/>
      <c r="JQG1" s="314"/>
      <c r="JQH1" s="314"/>
      <c r="JQI1" s="314"/>
      <c r="JQJ1" s="314"/>
      <c r="JQK1" s="314"/>
      <c r="JQL1" s="314"/>
      <c r="JQM1" s="314"/>
      <c r="JQN1" s="314"/>
      <c r="JQO1" s="314"/>
      <c r="JQP1" s="314"/>
      <c r="JQQ1" s="314"/>
      <c r="JQR1" s="314"/>
      <c r="JQS1" s="314"/>
      <c r="JQT1" s="314"/>
      <c r="JQU1" s="314"/>
      <c r="JQV1" s="314"/>
      <c r="JQW1" s="314"/>
      <c r="JQX1" s="314"/>
      <c r="JQY1" s="314"/>
      <c r="JQZ1" s="314"/>
      <c r="JRA1" s="314"/>
      <c r="JRB1" s="314"/>
      <c r="JRC1" s="314"/>
      <c r="JRD1" s="314"/>
      <c r="JRE1" s="314"/>
      <c r="JRF1" s="314"/>
      <c r="JRG1" s="314"/>
      <c r="JRH1" s="314"/>
      <c r="JRI1" s="314"/>
      <c r="JRJ1" s="314"/>
      <c r="JRK1" s="314"/>
      <c r="JRL1" s="314"/>
      <c r="JRM1" s="314"/>
      <c r="JRN1" s="314"/>
      <c r="JRO1" s="314"/>
      <c r="JRP1" s="314"/>
      <c r="JRQ1" s="314"/>
      <c r="JRR1" s="314"/>
      <c r="JRS1" s="314"/>
      <c r="JRT1" s="314"/>
      <c r="JRU1" s="314"/>
      <c r="JRV1" s="314"/>
      <c r="JRW1" s="314"/>
      <c r="JRX1" s="314"/>
      <c r="JRY1" s="314"/>
      <c r="JRZ1" s="314"/>
      <c r="JSA1" s="314"/>
      <c r="JSB1" s="314"/>
      <c r="JSC1" s="314"/>
      <c r="JSD1" s="314"/>
      <c r="JSE1" s="314"/>
      <c r="JSF1" s="314"/>
      <c r="JSG1" s="314"/>
      <c r="JSH1" s="314"/>
      <c r="JSI1" s="314"/>
      <c r="JSJ1" s="314"/>
      <c r="JSK1" s="314"/>
      <c r="JSL1" s="314"/>
      <c r="JSM1" s="314"/>
      <c r="JSN1" s="314"/>
      <c r="JSO1" s="314"/>
      <c r="JSP1" s="314"/>
      <c r="JSQ1" s="314"/>
      <c r="JSR1" s="314"/>
      <c r="JSS1" s="314"/>
      <c r="JST1" s="314"/>
      <c r="JSU1" s="314"/>
      <c r="JSV1" s="314"/>
      <c r="JSW1" s="314"/>
      <c r="JSX1" s="314"/>
      <c r="JSY1" s="314"/>
      <c r="JSZ1" s="314"/>
      <c r="JTA1" s="314"/>
      <c r="JTB1" s="314"/>
      <c r="JTC1" s="314"/>
      <c r="JTD1" s="314"/>
      <c r="JTE1" s="314"/>
      <c r="JTF1" s="314"/>
      <c r="JTG1" s="314"/>
      <c r="JTH1" s="314"/>
      <c r="JTI1" s="314"/>
      <c r="JTJ1" s="314"/>
      <c r="JTK1" s="314"/>
      <c r="JTL1" s="314"/>
      <c r="JTM1" s="314"/>
      <c r="JTN1" s="314"/>
      <c r="JTO1" s="314"/>
      <c r="JTP1" s="314"/>
      <c r="JTQ1" s="314"/>
      <c r="JTR1" s="314"/>
      <c r="JTS1" s="314"/>
      <c r="JTT1" s="314"/>
      <c r="JTU1" s="314"/>
      <c r="JTV1" s="314"/>
      <c r="JTW1" s="314"/>
      <c r="JTX1" s="314"/>
      <c r="JTY1" s="314"/>
      <c r="JTZ1" s="314"/>
      <c r="JUA1" s="314"/>
      <c r="JUB1" s="314"/>
      <c r="JUC1" s="314"/>
      <c r="JUD1" s="314"/>
      <c r="JUE1" s="314"/>
      <c r="JUF1" s="314"/>
      <c r="JUG1" s="314"/>
      <c r="JUH1" s="314"/>
      <c r="JUI1" s="314"/>
      <c r="JUJ1" s="314"/>
      <c r="JUK1" s="314"/>
      <c r="JUL1" s="314"/>
      <c r="JUM1" s="314"/>
      <c r="JUN1" s="314"/>
      <c r="JUO1" s="314"/>
      <c r="JUP1" s="314"/>
      <c r="JUQ1" s="314"/>
      <c r="JUR1" s="314"/>
      <c r="JUS1" s="314"/>
      <c r="JUT1" s="314"/>
      <c r="JUU1" s="314"/>
      <c r="JUV1" s="314"/>
      <c r="JUW1" s="314"/>
      <c r="JUX1" s="314"/>
      <c r="JUY1" s="314"/>
      <c r="JUZ1" s="314"/>
      <c r="JVA1" s="314"/>
      <c r="JVB1" s="314"/>
      <c r="JVC1" s="314"/>
      <c r="JVD1" s="314"/>
      <c r="JVE1" s="314"/>
      <c r="JVF1" s="314"/>
      <c r="JVG1" s="314"/>
      <c r="JVH1" s="314"/>
      <c r="JVI1" s="314"/>
      <c r="JVJ1" s="314"/>
      <c r="JVK1" s="314"/>
      <c r="JVL1" s="314"/>
      <c r="JVM1" s="314"/>
      <c r="JVN1" s="314"/>
      <c r="JVO1" s="314"/>
      <c r="JVP1" s="314"/>
      <c r="JVQ1" s="314"/>
      <c r="JVR1" s="314"/>
      <c r="JVS1" s="314"/>
      <c r="JVT1" s="314"/>
      <c r="JVU1" s="314"/>
      <c r="JVV1" s="314"/>
      <c r="JVW1" s="314"/>
      <c r="JVX1" s="314"/>
      <c r="JVY1" s="314"/>
      <c r="JVZ1" s="314"/>
      <c r="JWA1" s="314"/>
      <c r="JWB1" s="314"/>
      <c r="JWC1" s="314"/>
      <c r="JWD1" s="314"/>
      <c r="JWE1" s="314"/>
      <c r="JWF1" s="314"/>
      <c r="JWG1" s="314"/>
      <c r="JWH1" s="314"/>
      <c r="JWI1" s="314"/>
      <c r="JWJ1" s="314"/>
      <c r="JWK1" s="314"/>
      <c r="JWL1" s="314"/>
      <c r="JWM1" s="314"/>
      <c r="JWN1" s="314"/>
      <c r="JWO1" s="314"/>
      <c r="JWP1" s="314"/>
      <c r="JWQ1" s="314"/>
      <c r="JWR1" s="314"/>
      <c r="JWS1" s="314"/>
      <c r="JWT1" s="314"/>
      <c r="JWU1" s="314"/>
      <c r="JWV1" s="314"/>
      <c r="JWW1" s="314"/>
      <c r="JWX1" s="314"/>
      <c r="JWY1" s="314"/>
      <c r="JWZ1" s="314"/>
      <c r="JXA1" s="314"/>
      <c r="JXB1" s="314"/>
      <c r="JXC1" s="314"/>
      <c r="JXD1" s="314"/>
      <c r="JXE1" s="314"/>
      <c r="JXF1" s="314"/>
      <c r="JXG1" s="314"/>
      <c r="JXH1" s="314"/>
      <c r="JXI1" s="314"/>
      <c r="JXJ1" s="314"/>
      <c r="JXK1" s="314"/>
      <c r="JXL1" s="314"/>
      <c r="JXM1" s="314"/>
      <c r="JXN1" s="314"/>
      <c r="JXO1" s="314"/>
      <c r="JXP1" s="314"/>
      <c r="JXQ1" s="314"/>
      <c r="JXR1" s="314"/>
      <c r="JXS1" s="314"/>
      <c r="JXT1" s="314"/>
      <c r="JXU1" s="314"/>
      <c r="JXV1" s="314"/>
      <c r="JXW1" s="314"/>
      <c r="JXX1" s="314"/>
      <c r="JXY1" s="314"/>
      <c r="JXZ1" s="314"/>
      <c r="JYA1" s="314"/>
      <c r="JYB1" s="314"/>
      <c r="JYC1" s="314"/>
      <c r="JYD1" s="314"/>
      <c r="JYE1" s="314"/>
      <c r="JYF1" s="314"/>
      <c r="JYG1" s="314"/>
      <c r="JYH1" s="314"/>
      <c r="JYI1" s="314"/>
      <c r="JYJ1" s="314"/>
      <c r="JYK1" s="314"/>
      <c r="JYL1" s="314"/>
      <c r="JYM1" s="314"/>
      <c r="JYN1" s="314"/>
      <c r="JYO1" s="314"/>
      <c r="JYP1" s="314"/>
      <c r="JYQ1" s="314"/>
      <c r="JYR1" s="314"/>
      <c r="JYS1" s="314"/>
      <c r="JYT1" s="314"/>
      <c r="JYU1" s="314"/>
      <c r="JYV1" s="314"/>
      <c r="JYW1" s="314"/>
      <c r="JYX1" s="314"/>
      <c r="JYY1" s="314"/>
      <c r="JYZ1" s="314"/>
      <c r="JZA1" s="314"/>
      <c r="JZB1" s="314"/>
      <c r="JZC1" s="314"/>
      <c r="JZD1" s="314"/>
      <c r="JZE1" s="314"/>
      <c r="JZF1" s="314"/>
      <c r="JZG1" s="314"/>
      <c r="JZH1" s="314"/>
      <c r="JZI1" s="314"/>
      <c r="JZJ1" s="314"/>
      <c r="JZK1" s="314"/>
      <c r="JZL1" s="314"/>
      <c r="JZM1" s="314"/>
      <c r="JZN1" s="314"/>
      <c r="JZO1" s="314"/>
      <c r="JZP1" s="314"/>
      <c r="JZQ1" s="314"/>
      <c r="JZR1" s="314"/>
      <c r="JZS1" s="314"/>
      <c r="JZT1" s="314"/>
      <c r="JZU1" s="314"/>
      <c r="JZV1" s="314"/>
      <c r="JZW1" s="314"/>
      <c r="JZX1" s="314"/>
      <c r="JZY1" s="314"/>
      <c r="JZZ1" s="314"/>
      <c r="KAA1" s="314"/>
      <c r="KAB1" s="314"/>
      <c r="KAC1" s="314"/>
      <c r="KAD1" s="314"/>
      <c r="KAE1" s="314"/>
      <c r="KAF1" s="314"/>
      <c r="KAG1" s="314"/>
      <c r="KAH1" s="314"/>
      <c r="KAI1" s="314"/>
      <c r="KAJ1" s="314"/>
      <c r="KAK1" s="314"/>
      <c r="KAL1" s="314"/>
      <c r="KAM1" s="314"/>
      <c r="KAN1" s="314"/>
      <c r="KAO1" s="314"/>
      <c r="KAP1" s="314"/>
      <c r="KAQ1" s="314"/>
      <c r="KAR1" s="314"/>
      <c r="KAS1" s="314"/>
      <c r="KAT1" s="314"/>
      <c r="KAU1" s="314"/>
      <c r="KAV1" s="314"/>
      <c r="KAW1" s="314"/>
      <c r="KAX1" s="314"/>
      <c r="KAY1" s="314"/>
      <c r="KAZ1" s="314"/>
      <c r="KBA1" s="314"/>
      <c r="KBB1" s="314"/>
      <c r="KBC1" s="314"/>
      <c r="KBD1" s="314"/>
      <c r="KBE1" s="314"/>
      <c r="KBF1" s="314"/>
      <c r="KBG1" s="314"/>
      <c r="KBH1" s="314"/>
      <c r="KBI1" s="314"/>
      <c r="KBJ1" s="314"/>
      <c r="KBK1" s="314"/>
      <c r="KBL1" s="314"/>
      <c r="KBM1" s="314"/>
      <c r="KBN1" s="314"/>
      <c r="KBO1" s="314"/>
      <c r="KBP1" s="314"/>
      <c r="KBQ1" s="314"/>
      <c r="KBR1" s="314"/>
      <c r="KBS1" s="314"/>
      <c r="KBT1" s="314"/>
      <c r="KBU1" s="314"/>
      <c r="KBV1" s="314"/>
      <c r="KBW1" s="314"/>
      <c r="KBX1" s="314"/>
      <c r="KBY1" s="314"/>
      <c r="KBZ1" s="314"/>
      <c r="KCA1" s="314"/>
      <c r="KCB1" s="314"/>
      <c r="KCC1" s="314"/>
      <c r="KCD1" s="314"/>
      <c r="KCE1" s="314"/>
      <c r="KCF1" s="314"/>
      <c r="KCG1" s="314"/>
      <c r="KCH1" s="314"/>
      <c r="KCI1" s="314"/>
      <c r="KCJ1" s="314"/>
      <c r="KCK1" s="314"/>
      <c r="KCL1" s="314"/>
      <c r="KCM1" s="314"/>
      <c r="KCN1" s="314"/>
      <c r="KCO1" s="314"/>
      <c r="KCP1" s="314"/>
      <c r="KCQ1" s="314"/>
      <c r="KCR1" s="314"/>
      <c r="KCS1" s="314"/>
      <c r="KCT1" s="314"/>
      <c r="KCU1" s="314"/>
      <c r="KCV1" s="314"/>
      <c r="KCW1" s="314"/>
      <c r="KCX1" s="314"/>
      <c r="KCY1" s="314"/>
      <c r="KCZ1" s="314"/>
      <c r="KDA1" s="314"/>
      <c r="KDB1" s="314"/>
      <c r="KDC1" s="314"/>
      <c r="KDD1" s="314"/>
      <c r="KDE1" s="314"/>
      <c r="KDF1" s="314"/>
      <c r="KDG1" s="314"/>
      <c r="KDH1" s="314"/>
      <c r="KDI1" s="314"/>
      <c r="KDJ1" s="314"/>
      <c r="KDK1" s="314"/>
      <c r="KDL1" s="314"/>
      <c r="KDM1" s="314"/>
      <c r="KDN1" s="314"/>
      <c r="KDO1" s="314"/>
      <c r="KDP1" s="314"/>
      <c r="KDQ1" s="314"/>
      <c r="KDR1" s="314"/>
      <c r="KDS1" s="314"/>
      <c r="KDT1" s="314"/>
      <c r="KDU1" s="314"/>
      <c r="KDV1" s="314"/>
      <c r="KDW1" s="314"/>
      <c r="KDX1" s="314"/>
      <c r="KDY1" s="314"/>
      <c r="KDZ1" s="314"/>
      <c r="KEA1" s="314"/>
      <c r="KEB1" s="314"/>
      <c r="KEC1" s="314"/>
      <c r="KED1" s="314"/>
      <c r="KEE1" s="314"/>
      <c r="KEF1" s="314"/>
      <c r="KEG1" s="314"/>
      <c r="KEH1" s="314"/>
      <c r="KEI1" s="314"/>
      <c r="KEJ1" s="314"/>
      <c r="KEK1" s="314"/>
      <c r="KEL1" s="314"/>
      <c r="KEM1" s="314"/>
      <c r="KEN1" s="314"/>
      <c r="KEO1" s="314"/>
      <c r="KEP1" s="314"/>
      <c r="KEQ1" s="314"/>
      <c r="KER1" s="314"/>
      <c r="KES1" s="314"/>
      <c r="KET1" s="314"/>
      <c r="KEU1" s="314"/>
      <c r="KEV1" s="314"/>
      <c r="KEW1" s="314"/>
      <c r="KEX1" s="314"/>
      <c r="KEY1" s="314"/>
      <c r="KEZ1" s="314"/>
      <c r="KFA1" s="314"/>
      <c r="KFB1" s="314"/>
      <c r="KFC1" s="314"/>
      <c r="KFD1" s="314"/>
      <c r="KFE1" s="314"/>
      <c r="KFF1" s="314"/>
      <c r="KFG1" s="314"/>
      <c r="KFH1" s="314"/>
      <c r="KFI1" s="314"/>
      <c r="KFJ1" s="314"/>
      <c r="KFK1" s="314"/>
      <c r="KFL1" s="314"/>
      <c r="KFM1" s="314"/>
      <c r="KFN1" s="314"/>
      <c r="KFO1" s="314"/>
      <c r="KFP1" s="314"/>
      <c r="KFQ1" s="314"/>
      <c r="KFR1" s="314"/>
      <c r="KFS1" s="314"/>
      <c r="KFT1" s="314"/>
      <c r="KFU1" s="314"/>
      <c r="KFV1" s="314"/>
      <c r="KFW1" s="314"/>
      <c r="KFX1" s="314"/>
      <c r="KFY1" s="314"/>
      <c r="KFZ1" s="314"/>
      <c r="KGA1" s="314"/>
      <c r="KGB1" s="314"/>
      <c r="KGC1" s="314"/>
      <c r="KGD1" s="314"/>
      <c r="KGE1" s="314"/>
      <c r="KGF1" s="314"/>
      <c r="KGG1" s="314"/>
      <c r="KGH1" s="314"/>
      <c r="KGI1" s="314"/>
      <c r="KGJ1" s="314"/>
      <c r="KGK1" s="314"/>
      <c r="KGL1" s="314"/>
      <c r="KGM1" s="314"/>
      <c r="KGN1" s="314"/>
      <c r="KGO1" s="314"/>
      <c r="KGP1" s="314"/>
      <c r="KGQ1" s="314"/>
      <c r="KGR1" s="314"/>
      <c r="KGS1" s="314"/>
      <c r="KGT1" s="314"/>
      <c r="KGU1" s="314"/>
      <c r="KGV1" s="314"/>
      <c r="KGW1" s="314"/>
      <c r="KGX1" s="314"/>
      <c r="KGY1" s="314"/>
      <c r="KGZ1" s="314"/>
      <c r="KHA1" s="314"/>
      <c r="KHB1" s="314"/>
      <c r="KHC1" s="314"/>
      <c r="KHD1" s="314"/>
      <c r="KHE1" s="314"/>
      <c r="KHF1" s="314"/>
      <c r="KHG1" s="314"/>
      <c r="KHH1" s="314"/>
      <c r="KHI1" s="314"/>
      <c r="KHJ1" s="314"/>
      <c r="KHK1" s="314"/>
      <c r="KHL1" s="314"/>
      <c r="KHM1" s="314"/>
      <c r="KHN1" s="314"/>
      <c r="KHO1" s="314"/>
      <c r="KHP1" s="314"/>
      <c r="KHQ1" s="314"/>
      <c r="KHR1" s="314"/>
      <c r="KHS1" s="314"/>
      <c r="KHT1" s="314"/>
      <c r="KHU1" s="314"/>
      <c r="KHV1" s="314"/>
      <c r="KHW1" s="314"/>
      <c r="KHX1" s="314"/>
      <c r="KHY1" s="314"/>
      <c r="KHZ1" s="314"/>
      <c r="KIA1" s="314"/>
      <c r="KIB1" s="314"/>
      <c r="KIC1" s="314"/>
      <c r="KID1" s="314"/>
      <c r="KIE1" s="314"/>
      <c r="KIF1" s="314"/>
      <c r="KIG1" s="314"/>
      <c r="KIH1" s="314"/>
      <c r="KII1" s="314"/>
      <c r="KIJ1" s="314"/>
      <c r="KIK1" s="314"/>
      <c r="KIL1" s="314"/>
      <c r="KIM1" s="314"/>
      <c r="KIN1" s="314"/>
      <c r="KIO1" s="314"/>
      <c r="KIP1" s="314"/>
      <c r="KIQ1" s="314"/>
      <c r="KIR1" s="314"/>
      <c r="KIS1" s="314"/>
      <c r="KIT1" s="314"/>
      <c r="KIU1" s="314"/>
      <c r="KIV1" s="314"/>
      <c r="KIW1" s="314"/>
      <c r="KIX1" s="314"/>
      <c r="KIY1" s="314"/>
      <c r="KIZ1" s="314"/>
      <c r="KJA1" s="314"/>
      <c r="KJB1" s="314"/>
      <c r="KJC1" s="314"/>
      <c r="KJD1" s="314"/>
      <c r="KJE1" s="314"/>
      <c r="KJF1" s="314"/>
      <c r="KJG1" s="314"/>
      <c r="KJH1" s="314"/>
      <c r="KJI1" s="314"/>
      <c r="KJJ1" s="314"/>
      <c r="KJK1" s="314"/>
      <c r="KJL1" s="314"/>
      <c r="KJM1" s="314"/>
      <c r="KJN1" s="314"/>
      <c r="KJO1" s="314"/>
      <c r="KJP1" s="314"/>
      <c r="KJQ1" s="314"/>
      <c r="KJR1" s="314"/>
      <c r="KJS1" s="314"/>
      <c r="KJT1" s="314"/>
      <c r="KJU1" s="314"/>
      <c r="KJV1" s="314"/>
      <c r="KJW1" s="314"/>
      <c r="KJX1" s="314"/>
      <c r="KJY1" s="314"/>
      <c r="KJZ1" s="314"/>
      <c r="KKA1" s="314"/>
      <c r="KKB1" s="314"/>
      <c r="KKC1" s="314"/>
      <c r="KKD1" s="314"/>
      <c r="KKE1" s="314"/>
      <c r="KKF1" s="314"/>
      <c r="KKG1" s="314"/>
      <c r="KKH1" s="314"/>
      <c r="KKI1" s="314"/>
      <c r="KKJ1" s="314"/>
      <c r="KKK1" s="314"/>
      <c r="KKL1" s="314"/>
      <c r="KKM1" s="314"/>
      <c r="KKN1" s="314"/>
      <c r="KKO1" s="314"/>
      <c r="KKP1" s="314"/>
      <c r="KKQ1" s="314"/>
      <c r="KKR1" s="314"/>
      <c r="KKS1" s="314"/>
      <c r="KKT1" s="314"/>
      <c r="KKU1" s="314"/>
      <c r="KKV1" s="314"/>
      <c r="KKW1" s="314"/>
      <c r="KKX1" s="314"/>
      <c r="KKY1" s="314"/>
      <c r="KKZ1" s="314"/>
      <c r="KLA1" s="314"/>
      <c r="KLB1" s="314"/>
      <c r="KLC1" s="314"/>
      <c r="KLD1" s="314"/>
      <c r="KLE1" s="314"/>
      <c r="KLF1" s="314"/>
      <c r="KLG1" s="314"/>
      <c r="KLH1" s="314"/>
      <c r="KLI1" s="314"/>
      <c r="KLJ1" s="314"/>
      <c r="KLK1" s="314"/>
      <c r="KLL1" s="314"/>
      <c r="KLM1" s="314"/>
      <c r="KLN1" s="314"/>
      <c r="KLO1" s="314"/>
      <c r="KLP1" s="314"/>
      <c r="KLQ1" s="314"/>
      <c r="KLR1" s="314"/>
      <c r="KLS1" s="314"/>
      <c r="KLT1" s="314"/>
      <c r="KLU1" s="314"/>
      <c r="KLV1" s="314"/>
      <c r="KLW1" s="314"/>
      <c r="KLX1" s="314"/>
      <c r="KLY1" s="314"/>
      <c r="KLZ1" s="314"/>
      <c r="KMA1" s="314"/>
      <c r="KMB1" s="314"/>
      <c r="KMC1" s="314"/>
      <c r="KMD1" s="314"/>
      <c r="KME1" s="314"/>
      <c r="KMF1" s="314"/>
      <c r="KMG1" s="314"/>
      <c r="KMH1" s="314"/>
      <c r="KMI1" s="314"/>
      <c r="KMJ1" s="314"/>
      <c r="KMK1" s="314"/>
      <c r="KML1" s="314"/>
      <c r="KMM1" s="314"/>
      <c r="KMN1" s="314"/>
      <c r="KMO1" s="314"/>
      <c r="KMP1" s="314"/>
      <c r="KMQ1" s="314"/>
      <c r="KMR1" s="314"/>
      <c r="KMS1" s="314"/>
      <c r="KMT1" s="314"/>
      <c r="KMU1" s="314"/>
      <c r="KMV1" s="314"/>
      <c r="KMW1" s="314"/>
      <c r="KMX1" s="314"/>
      <c r="KMY1" s="314"/>
      <c r="KMZ1" s="314"/>
      <c r="KNA1" s="314"/>
      <c r="KNB1" s="314"/>
      <c r="KNC1" s="314"/>
      <c r="KND1" s="314"/>
      <c r="KNE1" s="314"/>
      <c r="KNF1" s="314"/>
      <c r="KNG1" s="314"/>
      <c r="KNH1" s="314"/>
      <c r="KNI1" s="314"/>
      <c r="KNJ1" s="314"/>
      <c r="KNK1" s="314"/>
      <c r="KNL1" s="314"/>
      <c r="KNM1" s="314"/>
      <c r="KNN1" s="314"/>
      <c r="KNO1" s="314"/>
      <c r="KNP1" s="314"/>
      <c r="KNQ1" s="314"/>
      <c r="KNR1" s="314"/>
      <c r="KNS1" s="314"/>
      <c r="KNT1" s="314"/>
      <c r="KNU1" s="314"/>
      <c r="KNV1" s="314"/>
      <c r="KNW1" s="314"/>
      <c r="KNX1" s="314"/>
      <c r="KNY1" s="314"/>
      <c r="KNZ1" s="314"/>
      <c r="KOA1" s="314"/>
      <c r="KOB1" s="314"/>
      <c r="KOC1" s="314"/>
      <c r="KOD1" s="314"/>
      <c r="KOE1" s="314"/>
      <c r="KOF1" s="314"/>
      <c r="KOG1" s="314"/>
      <c r="KOH1" s="314"/>
      <c r="KOI1" s="314"/>
      <c r="KOJ1" s="314"/>
      <c r="KOK1" s="314"/>
      <c r="KOL1" s="314"/>
      <c r="KOM1" s="314"/>
      <c r="KON1" s="314"/>
      <c r="KOO1" s="314"/>
      <c r="KOP1" s="314"/>
      <c r="KOQ1" s="314"/>
      <c r="KOR1" s="314"/>
      <c r="KOS1" s="314"/>
      <c r="KOT1" s="314"/>
      <c r="KOU1" s="314"/>
      <c r="KOV1" s="314"/>
      <c r="KOW1" s="314"/>
      <c r="KOX1" s="314"/>
      <c r="KOY1" s="314"/>
      <c r="KOZ1" s="314"/>
      <c r="KPA1" s="314"/>
      <c r="KPB1" s="314"/>
      <c r="KPC1" s="314"/>
      <c r="KPD1" s="314"/>
      <c r="KPE1" s="314"/>
      <c r="KPF1" s="314"/>
      <c r="KPG1" s="314"/>
      <c r="KPH1" s="314"/>
      <c r="KPI1" s="314"/>
      <c r="KPJ1" s="314"/>
      <c r="KPK1" s="314"/>
      <c r="KPL1" s="314"/>
      <c r="KPM1" s="314"/>
      <c r="KPN1" s="314"/>
      <c r="KPO1" s="314"/>
      <c r="KPP1" s="314"/>
      <c r="KPQ1" s="314"/>
      <c r="KPR1" s="314"/>
      <c r="KPS1" s="314"/>
      <c r="KPT1" s="314"/>
      <c r="KPU1" s="314"/>
      <c r="KPV1" s="314"/>
      <c r="KPW1" s="314"/>
      <c r="KPX1" s="314"/>
      <c r="KPY1" s="314"/>
      <c r="KPZ1" s="314"/>
      <c r="KQA1" s="314"/>
      <c r="KQB1" s="314"/>
      <c r="KQC1" s="314"/>
      <c r="KQD1" s="314"/>
      <c r="KQE1" s="314"/>
      <c r="KQF1" s="314"/>
      <c r="KQG1" s="314"/>
      <c r="KQH1" s="314"/>
      <c r="KQI1" s="314"/>
      <c r="KQJ1" s="314"/>
      <c r="KQK1" s="314"/>
      <c r="KQL1" s="314"/>
      <c r="KQM1" s="314"/>
      <c r="KQN1" s="314"/>
      <c r="KQO1" s="314"/>
      <c r="KQP1" s="314"/>
      <c r="KQQ1" s="314"/>
      <c r="KQR1" s="314"/>
      <c r="KQS1" s="314"/>
      <c r="KQT1" s="314"/>
      <c r="KQU1" s="314"/>
      <c r="KQV1" s="314"/>
      <c r="KQW1" s="314"/>
      <c r="KQX1" s="314"/>
      <c r="KQY1" s="314"/>
      <c r="KQZ1" s="314"/>
      <c r="KRA1" s="314"/>
      <c r="KRB1" s="314"/>
      <c r="KRC1" s="314"/>
      <c r="KRD1" s="314"/>
      <c r="KRE1" s="314"/>
      <c r="KRF1" s="314"/>
      <c r="KRG1" s="314"/>
      <c r="KRH1" s="314"/>
      <c r="KRI1" s="314"/>
      <c r="KRJ1" s="314"/>
      <c r="KRK1" s="314"/>
      <c r="KRL1" s="314"/>
      <c r="KRM1" s="314"/>
      <c r="KRN1" s="314"/>
      <c r="KRO1" s="314"/>
      <c r="KRP1" s="314"/>
      <c r="KRQ1" s="314"/>
      <c r="KRR1" s="314"/>
      <c r="KRS1" s="314"/>
      <c r="KRT1" s="314"/>
      <c r="KRU1" s="314"/>
      <c r="KRV1" s="314"/>
      <c r="KRW1" s="314"/>
      <c r="KRX1" s="314"/>
      <c r="KRY1" s="314"/>
      <c r="KRZ1" s="314"/>
      <c r="KSA1" s="314"/>
      <c r="KSB1" s="314"/>
      <c r="KSC1" s="314"/>
      <c r="KSD1" s="314"/>
      <c r="KSE1" s="314"/>
      <c r="KSF1" s="314"/>
      <c r="KSG1" s="314"/>
      <c r="KSH1" s="314"/>
      <c r="KSI1" s="314"/>
      <c r="KSJ1" s="314"/>
      <c r="KSK1" s="314"/>
      <c r="KSL1" s="314"/>
      <c r="KSM1" s="314"/>
      <c r="KSN1" s="314"/>
      <c r="KSO1" s="314"/>
      <c r="KSP1" s="314"/>
      <c r="KSQ1" s="314"/>
      <c r="KSR1" s="314"/>
      <c r="KSS1" s="314"/>
      <c r="KST1" s="314"/>
      <c r="KSU1" s="314"/>
      <c r="KSV1" s="314"/>
      <c r="KSW1" s="314"/>
      <c r="KSX1" s="314"/>
      <c r="KSY1" s="314"/>
      <c r="KSZ1" s="314"/>
      <c r="KTA1" s="314"/>
      <c r="KTB1" s="314"/>
      <c r="KTC1" s="314"/>
      <c r="KTD1" s="314"/>
      <c r="KTE1" s="314"/>
      <c r="KTF1" s="314"/>
      <c r="KTG1" s="314"/>
      <c r="KTH1" s="314"/>
      <c r="KTI1" s="314"/>
      <c r="KTJ1" s="314"/>
      <c r="KTK1" s="314"/>
      <c r="KTL1" s="314"/>
      <c r="KTM1" s="314"/>
      <c r="KTN1" s="314"/>
      <c r="KTO1" s="314"/>
      <c r="KTP1" s="314"/>
      <c r="KTQ1" s="314"/>
      <c r="KTR1" s="314"/>
      <c r="KTS1" s="314"/>
      <c r="KTT1" s="314"/>
      <c r="KTU1" s="314"/>
      <c r="KTV1" s="314"/>
      <c r="KTW1" s="314"/>
      <c r="KTX1" s="314"/>
      <c r="KTY1" s="314"/>
      <c r="KTZ1" s="314"/>
      <c r="KUA1" s="314"/>
      <c r="KUB1" s="314"/>
      <c r="KUC1" s="314"/>
      <c r="KUD1" s="314"/>
      <c r="KUE1" s="314"/>
      <c r="KUF1" s="314"/>
      <c r="KUG1" s="314"/>
      <c r="KUH1" s="314"/>
      <c r="KUI1" s="314"/>
      <c r="KUJ1" s="314"/>
      <c r="KUK1" s="314"/>
      <c r="KUL1" s="314"/>
      <c r="KUM1" s="314"/>
      <c r="KUN1" s="314"/>
      <c r="KUO1" s="314"/>
      <c r="KUP1" s="314"/>
      <c r="KUQ1" s="314"/>
      <c r="KUR1" s="314"/>
      <c r="KUS1" s="314"/>
      <c r="KUT1" s="314"/>
      <c r="KUU1" s="314"/>
      <c r="KUV1" s="314"/>
      <c r="KUW1" s="314"/>
      <c r="KUX1" s="314"/>
      <c r="KUY1" s="314"/>
      <c r="KUZ1" s="314"/>
      <c r="KVA1" s="314"/>
      <c r="KVB1" s="314"/>
      <c r="KVC1" s="314"/>
      <c r="KVD1" s="314"/>
      <c r="KVE1" s="314"/>
      <c r="KVF1" s="314"/>
      <c r="KVG1" s="314"/>
      <c r="KVH1" s="314"/>
      <c r="KVI1" s="314"/>
      <c r="KVJ1" s="314"/>
      <c r="KVK1" s="314"/>
      <c r="KVL1" s="314"/>
      <c r="KVM1" s="314"/>
      <c r="KVN1" s="314"/>
      <c r="KVO1" s="314"/>
      <c r="KVP1" s="314"/>
      <c r="KVQ1" s="314"/>
      <c r="KVR1" s="314"/>
      <c r="KVS1" s="314"/>
      <c r="KVT1" s="314"/>
      <c r="KVU1" s="314"/>
      <c r="KVV1" s="314"/>
      <c r="KVW1" s="314"/>
      <c r="KVX1" s="314"/>
      <c r="KVY1" s="314"/>
      <c r="KVZ1" s="314"/>
      <c r="KWA1" s="314"/>
      <c r="KWB1" s="314"/>
      <c r="KWC1" s="314"/>
      <c r="KWD1" s="314"/>
      <c r="KWE1" s="314"/>
      <c r="KWF1" s="314"/>
      <c r="KWG1" s="314"/>
      <c r="KWH1" s="314"/>
      <c r="KWI1" s="314"/>
      <c r="KWJ1" s="314"/>
      <c r="KWK1" s="314"/>
      <c r="KWL1" s="314"/>
      <c r="KWM1" s="314"/>
      <c r="KWN1" s="314"/>
      <c r="KWO1" s="314"/>
      <c r="KWP1" s="314"/>
      <c r="KWQ1" s="314"/>
      <c r="KWR1" s="314"/>
      <c r="KWS1" s="314"/>
      <c r="KWT1" s="314"/>
      <c r="KWU1" s="314"/>
      <c r="KWV1" s="314"/>
      <c r="KWW1" s="314"/>
      <c r="KWX1" s="314"/>
      <c r="KWY1" s="314"/>
      <c r="KWZ1" s="314"/>
      <c r="KXA1" s="314"/>
      <c r="KXB1" s="314"/>
      <c r="KXC1" s="314"/>
      <c r="KXD1" s="314"/>
      <c r="KXE1" s="314"/>
      <c r="KXF1" s="314"/>
      <c r="KXG1" s="314"/>
      <c r="KXH1" s="314"/>
      <c r="KXI1" s="314"/>
      <c r="KXJ1" s="314"/>
      <c r="KXK1" s="314"/>
      <c r="KXL1" s="314"/>
      <c r="KXM1" s="314"/>
      <c r="KXN1" s="314"/>
      <c r="KXO1" s="314"/>
      <c r="KXP1" s="314"/>
      <c r="KXQ1" s="314"/>
      <c r="KXR1" s="314"/>
      <c r="KXS1" s="314"/>
      <c r="KXT1" s="314"/>
      <c r="KXU1" s="314"/>
      <c r="KXV1" s="314"/>
      <c r="KXW1" s="314"/>
      <c r="KXX1" s="314"/>
      <c r="KXY1" s="314"/>
      <c r="KXZ1" s="314"/>
      <c r="KYA1" s="314"/>
      <c r="KYB1" s="314"/>
      <c r="KYC1" s="314"/>
      <c r="KYD1" s="314"/>
      <c r="KYE1" s="314"/>
      <c r="KYF1" s="314"/>
      <c r="KYG1" s="314"/>
      <c r="KYH1" s="314"/>
      <c r="KYI1" s="314"/>
      <c r="KYJ1" s="314"/>
      <c r="KYK1" s="314"/>
      <c r="KYL1" s="314"/>
      <c r="KYM1" s="314"/>
      <c r="KYN1" s="314"/>
      <c r="KYO1" s="314"/>
      <c r="KYP1" s="314"/>
      <c r="KYQ1" s="314"/>
      <c r="KYR1" s="314"/>
      <c r="KYS1" s="314"/>
      <c r="KYT1" s="314"/>
      <c r="KYU1" s="314"/>
      <c r="KYV1" s="314"/>
      <c r="KYW1" s="314"/>
      <c r="KYX1" s="314"/>
      <c r="KYY1" s="314"/>
      <c r="KYZ1" s="314"/>
      <c r="KZA1" s="314"/>
      <c r="KZB1" s="314"/>
      <c r="KZC1" s="314"/>
      <c r="KZD1" s="314"/>
      <c r="KZE1" s="314"/>
      <c r="KZF1" s="314"/>
      <c r="KZG1" s="314"/>
      <c r="KZH1" s="314"/>
      <c r="KZI1" s="314"/>
      <c r="KZJ1" s="314"/>
      <c r="KZK1" s="314"/>
      <c r="KZL1" s="314"/>
      <c r="KZM1" s="314"/>
      <c r="KZN1" s="314"/>
      <c r="KZO1" s="314"/>
      <c r="KZP1" s="314"/>
      <c r="KZQ1" s="314"/>
      <c r="KZR1" s="314"/>
      <c r="KZS1" s="314"/>
      <c r="KZT1" s="314"/>
      <c r="KZU1" s="314"/>
      <c r="KZV1" s="314"/>
      <c r="KZW1" s="314"/>
      <c r="KZX1" s="314"/>
      <c r="KZY1" s="314"/>
      <c r="KZZ1" s="314"/>
      <c r="LAA1" s="314"/>
      <c r="LAB1" s="314"/>
      <c r="LAC1" s="314"/>
      <c r="LAD1" s="314"/>
      <c r="LAE1" s="314"/>
      <c r="LAF1" s="314"/>
      <c r="LAG1" s="314"/>
      <c r="LAH1" s="314"/>
      <c r="LAI1" s="314"/>
      <c r="LAJ1" s="314"/>
      <c r="LAK1" s="314"/>
      <c r="LAL1" s="314"/>
      <c r="LAM1" s="314"/>
      <c r="LAN1" s="314"/>
      <c r="LAO1" s="314"/>
      <c r="LAP1" s="314"/>
      <c r="LAQ1" s="314"/>
      <c r="LAR1" s="314"/>
      <c r="LAS1" s="314"/>
      <c r="LAT1" s="314"/>
      <c r="LAU1" s="314"/>
      <c r="LAV1" s="314"/>
      <c r="LAW1" s="314"/>
      <c r="LAX1" s="314"/>
      <c r="LAY1" s="314"/>
      <c r="LAZ1" s="314"/>
      <c r="LBA1" s="314"/>
      <c r="LBB1" s="314"/>
      <c r="LBC1" s="314"/>
      <c r="LBD1" s="314"/>
      <c r="LBE1" s="314"/>
      <c r="LBF1" s="314"/>
      <c r="LBG1" s="314"/>
      <c r="LBH1" s="314"/>
      <c r="LBI1" s="314"/>
      <c r="LBJ1" s="314"/>
      <c r="LBK1" s="314"/>
      <c r="LBL1" s="314"/>
      <c r="LBM1" s="314"/>
      <c r="LBN1" s="314"/>
      <c r="LBO1" s="314"/>
      <c r="LBP1" s="314"/>
      <c r="LBQ1" s="314"/>
      <c r="LBR1" s="314"/>
      <c r="LBS1" s="314"/>
      <c r="LBT1" s="314"/>
      <c r="LBU1" s="314"/>
      <c r="LBV1" s="314"/>
      <c r="LBW1" s="314"/>
      <c r="LBX1" s="314"/>
      <c r="LBY1" s="314"/>
      <c r="LBZ1" s="314"/>
      <c r="LCA1" s="314"/>
      <c r="LCB1" s="314"/>
      <c r="LCC1" s="314"/>
      <c r="LCD1" s="314"/>
      <c r="LCE1" s="314"/>
      <c r="LCF1" s="314"/>
      <c r="LCG1" s="314"/>
      <c r="LCH1" s="314"/>
      <c r="LCI1" s="314"/>
      <c r="LCJ1" s="314"/>
      <c r="LCK1" s="314"/>
      <c r="LCL1" s="314"/>
      <c r="LCM1" s="314"/>
      <c r="LCN1" s="314"/>
      <c r="LCO1" s="314"/>
      <c r="LCP1" s="314"/>
      <c r="LCQ1" s="314"/>
      <c r="LCR1" s="314"/>
      <c r="LCS1" s="314"/>
      <c r="LCT1" s="314"/>
      <c r="LCU1" s="314"/>
      <c r="LCV1" s="314"/>
      <c r="LCW1" s="314"/>
      <c r="LCX1" s="314"/>
      <c r="LCY1" s="314"/>
      <c r="LCZ1" s="314"/>
      <c r="LDA1" s="314"/>
      <c r="LDB1" s="314"/>
      <c r="LDC1" s="314"/>
      <c r="LDD1" s="314"/>
      <c r="LDE1" s="314"/>
      <c r="LDF1" s="314"/>
      <c r="LDG1" s="314"/>
      <c r="LDH1" s="314"/>
      <c r="LDI1" s="314"/>
      <c r="LDJ1" s="314"/>
      <c r="LDK1" s="314"/>
      <c r="LDL1" s="314"/>
      <c r="LDM1" s="314"/>
      <c r="LDN1" s="314"/>
      <c r="LDO1" s="314"/>
      <c r="LDP1" s="314"/>
      <c r="LDQ1" s="314"/>
      <c r="LDR1" s="314"/>
      <c r="LDS1" s="314"/>
      <c r="LDT1" s="314"/>
      <c r="LDU1" s="314"/>
      <c r="LDV1" s="314"/>
      <c r="LDW1" s="314"/>
      <c r="LDX1" s="314"/>
      <c r="LDY1" s="314"/>
      <c r="LDZ1" s="314"/>
      <c r="LEA1" s="314"/>
      <c r="LEB1" s="314"/>
      <c r="LEC1" s="314"/>
      <c r="LED1" s="314"/>
      <c r="LEE1" s="314"/>
      <c r="LEF1" s="314"/>
      <c r="LEG1" s="314"/>
      <c r="LEH1" s="314"/>
      <c r="LEI1" s="314"/>
      <c r="LEJ1" s="314"/>
      <c r="LEK1" s="314"/>
      <c r="LEL1" s="314"/>
      <c r="LEM1" s="314"/>
      <c r="LEN1" s="314"/>
      <c r="LEO1" s="314"/>
      <c r="LEP1" s="314"/>
      <c r="LEQ1" s="314"/>
      <c r="LER1" s="314"/>
      <c r="LES1" s="314"/>
      <c r="LET1" s="314"/>
      <c r="LEU1" s="314"/>
      <c r="LEV1" s="314"/>
      <c r="LEW1" s="314"/>
      <c r="LEX1" s="314"/>
      <c r="LEY1" s="314"/>
      <c r="LEZ1" s="314"/>
      <c r="LFA1" s="314"/>
      <c r="LFB1" s="314"/>
      <c r="LFC1" s="314"/>
      <c r="LFD1" s="314"/>
      <c r="LFE1" s="314"/>
      <c r="LFF1" s="314"/>
      <c r="LFG1" s="314"/>
      <c r="LFH1" s="314"/>
      <c r="LFI1" s="314"/>
      <c r="LFJ1" s="314"/>
      <c r="LFK1" s="314"/>
      <c r="LFL1" s="314"/>
      <c r="LFM1" s="314"/>
      <c r="LFN1" s="314"/>
      <c r="LFO1" s="314"/>
      <c r="LFP1" s="314"/>
      <c r="LFQ1" s="314"/>
      <c r="LFR1" s="314"/>
      <c r="LFS1" s="314"/>
      <c r="LFT1" s="314"/>
      <c r="LFU1" s="314"/>
      <c r="LFV1" s="314"/>
      <c r="LFW1" s="314"/>
      <c r="LFX1" s="314"/>
      <c r="LFY1" s="314"/>
      <c r="LFZ1" s="314"/>
      <c r="LGA1" s="314"/>
      <c r="LGB1" s="314"/>
      <c r="LGC1" s="314"/>
      <c r="LGD1" s="314"/>
      <c r="LGE1" s="314"/>
      <c r="LGF1" s="314"/>
      <c r="LGG1" s="314"/>
      <c r="LGH1" s="314"/>
      <c r="LGI1" s="314"/>
      <c r="LGJ1" s="314"/>
      <c r="LGK1" s="314"/>
      <c r="LGL1" s="314"/>
      <c r="LGM1" s="314"/>
      <c r="LGN1" s="314"/>
      <c r="LGO1" s="314"/>
      <c r="LGP1" s="314"/>
      <c r="LGQ1" s="314"/>
      <c r="LGR1" s="314"/>
      <c r="LGS1" s="314"/>
      <c r="LGT1" s="314"/>
      <c r="LGU1" s="314"/>
      <c r="LGV1" s="314"/>
      <c r="LGW1" s="314"/>
      <c r="LGX1" s="314"/>
      <c r="LGY1" s="314"/>
      <c r="LGZ1" s="314"/>
      <c r="LHA1" s="314"/>
      <c r="LHB1" s="314"/>
      <c r="LHC1" s="314"/>
      <c r="LHD1" s="314"/>
      <c r="LHE1" s="314"/>
      <c r="LHF1" s="314"/>
      <c r="LHG1" s="314"/>
      <c r="LHH1" s="314"/>
      <c r="LHI1" s="314"/>
      <c r="LHJ1" s="314"/>
      <c r="LHK1" s="314"/>
      <c r="LHL1" s="314"/>
      <c r="LHM1" s="314"/>
      <c r="LHN1" s="314"/>
      <c r="LHO1" s="314"/>
      <c r="LHP1" s="314"/>
      <c r="LHQ1" s="314"/>
      <c r="LHR1" s="314"/>
      <c r="LHS1" s="314"/>
      <c r="LHT1" s="314"/>
      <c r="LHU1" s="314"/>
      <c r="LHV1" s="314"/>
      <c r="LHW1" s="314"/>
      <c r="LHX1" s="314"/>
      <c r="LHY1" s="314"/>
      <c r="LHZ1" s="314"/>
      <c r="LIA1" s="314"/>
      <c r="LIB1" s="314"/>
      <c r="LIC1" s="314"/>
      <c r="LID1" s="314"/>
      <c r="LIE1" s="314"/>
      <c r="LIF1" s="314"/>
      <c r="LIG1" s="314"/>
      <c r="LIH1" s="314"/>
      <c r="LII1" s="314"/>
      <c r="LIJ1" s="314"/>
      <c r="LIK1" s="314"/>
      <c r="LIL1" s="314"/>
      <c r="LIM1" s="314"/>
      <c r="LIN1" s="314"/>
      <c r="LIO1" s="314"/>
      <c r="LIP1" s="314"/>
      <c r="LIQ1" s="314"/>
      <c r="LIR1" s="314"/>
      <c r="LIS1" s="314"/>
      <c r="LIT1" s="314"/>
      <c r="LIU1" s="314"/>
      <c r="LIV1" s="314"/>
      <c r="LIW1" s="314"/>
      <c r="LIX1" s="314"/>
      <c r="LIY1" s="314"/>
      <c r="LIZ1" s="314"/>
      <c r="LJA1" s="314"/>
      <c r="LJB1" s="314"/>
      <c r="LJC1" s="314"/>
      <c r="LJD1" s="314"/>
      <c r="LJE1" s="314"/>
      <c r="LJF1" s="314"/>
      <c r="LJG1" s="314"/>
      <c r="LJH1" s="314"/>
      <c r="LJI1" s="314"/>
      <c r="LJJ1" s="314"/>
      <c r="LJK1" s="314"/>
      <c r="LJL1" s="314"/>
      <c r="LJM1" s="314"/>
      <c r="LJN1" s="314"/>
      <c r="LJO1" s="314"/>
      <c r="LJP1" s="314"/>
      <c r="LJQ1" s="314"/>
      <c r="LJR1" s="314"/>
      <c r="LJS1" s="314"/>
      <c r="LJT1" s="314"/>
      <c r="LJU1" s="314"/>
      <c r="LJV1" s="314"/>
      <c r="LJW1" s="314"/>
      <c r="LJX1" s="314"/>
      <c r="LJY1" s="314"/>
      <c r="LJZ1" s="314"/>
      <c r="LKA1" s="314"/>
      <c r="LKB1" s="314"/>
      <c r="LKC1" s="314"/>
      <c r="LKD1" s="314"/>
      <c r="LKE1" s="314"/>
      <c r="LKF1" s="314"/>
      <c r="LKG1" s="314"/>
      <c r="LKH1" s="314"/>
      <c r="LKI1" s="314"/>
      <c r="LKJ1" s="314"/>
      <c r="LKK1" s="314"/>
      <c r="LKL1" s="314"/>
      <c r="LKM1" s="314"/>
      <c r="LKN1" s="314"/>
      <c r="LKO1" s="314"/>
      <c r="LKP1" s="314"/>
      <c r="LKQ1" s="314"/>
      <c r="LKR1" s="314"/>
      <c r="LKS1" s="314"/>
      <c r="LKT1" s="314"/>
      <c r="LKU1" s="314"/>
      <c r="LKV1" s="314"/>
      <c r="LKW1" s="314"/>
      <c r="LKX1" s="314"/>
      <c r="LKY1" s="314"/>
      <c r="LKZ1" s="314"/>
      <c r="LLA1" s="314"/>
      <c r="LLB1" s="314"/>
      <c r="LLC1" s="314"/>
      <c r="LLD1" s="314"/>
      <c r="LLE1" s="314"/>
      <c r="LLF1" s="314"/>
      <c r="LLG1" s="314"/>
      <c r="LLH1" s="314"/>
      <c r="LLI1" s="314"/>
      <c r="LLJ1" s="314"/>
      <c r="LLK1" s="314"/>
      <c r="LLL1" s="314"/>
      <c r="LLM1" s="314"/>
      <c r="LLN1" s="314"/>
      <c r="LLO1" s="314"/>
      <c r="LLP1" s="314"/>
      <c r="LLQ1" s="314"/>
      <c r="LLR1" s="314"/>
      <c r="LLS1" s="314"/>
      <c r="LLT1" s="314"/>
      <c r="LLU1" s="314"/>
      <c r="LLV1" s="314"/>
      <c r="LLW1" s="314"/>
      <c r="LLX1" s="314"/>
      <c r="LLY1" s="314"/>
      <c r="LLZ1" s="314"/>
      <c r="LMA1" s="314"/>
      <c r="LMB1" s="314"/>
      <c r="LMC1" s="314"/>
      <c r="LMD1" s="314"/>
      <c r="LME1" s="314"/>
      <c r="LMF1" s="314"/>
      <c r="LMG1" s="314"/>
      <c r="LMH1" s="314"/>
      <c r="LMI1" s="314"/>
      <c r="LMJ1" s="314"/>
      <c r="LMK1" s="314"/>
      <c r="LML1" s="314"/>
      <c r="LMM1" s="314"/>
      <c r="LMN1" s="314"/>
      <c r="LMO1" s="314"/>
      <c r="LMP1" s="314"/>
      <c r="LMQ1" s="314"/>
      <c r="LMR1" s="314"/>
      <c r="LMS1" s="314"/>
      <c r="LMT1" s="314"/>
      <c r="LMU1" s="314"/>
      <c r="LMV1" s="314"/>
      <c r="LMW1" s="314"/>
      <c r="LMX1" s="314"/>
      <c r="LMY1" s="314"/>
      <c r="LMZ1" s="314"/>
      <c r="LNA1" s="314"/>
      <c r="LNB1" s="314"/>
      <c r="LNC1" s="314"/>
      <c r="LND1" s="314"/>
      <c r="LNE1" s="314"/>
      <c r="LNF1" s="314"/>
      <c r="LNG1" s="314"/>
      <c r="LNH1" s="314"/>
      <c r="LNI1" s="314"/>
      <c r="LNJ1" s="314"/>
      <c r="LNK1" s="314"/>
      <c r="LNL1" s="314"/>
      <c r="LNM1" s="314"/>
      <c r="LNN1" s="314"/>
      <c r="LNO1" s="314"/>
      <c r="LNP1" s="314"/>
      <c r="LNQ1" s="314"/>
      <c r="LNR1" s="314"/>
      <c r="LNS1" s="314"/>
      <c r="LNT1" s="314"/>
      <c r="LNU1" s="314"/>
      <c r="LNV1" s="314"/>
      <c r="LNW1" s="314"/>
      <c r="LNX1" s="314"/>
      <c r="LNY1" s="314"/>
      <c r="LNZ1" s="314"/>
      <c r="LOA1" s="314"/>
      <c r="LOB1" s="314"/>
      <c r="LOC1" s="314"/>
      <c r="LOD1" s="314"/>
      <c r="LOE1" s="314"/>
      <c r="LOF1" s="314"/>
      <c r="LOG1" s="314"/>
      <c r="LOH1" s="314"/>
      <c r="LOI1" s="314"/>
      <c r="LOJ1" s="314"/>
      <c r="LOK1" s="314"/>
      <c r="LOL1" s="314"/>
      <c r="LOM1" s="314"/>
      <c r="LON1" s="314"/>
      <c r="LOO1" s="314"/>
      <c r="LOP1" s="314"/>
      <c r="LOQ1" s="314"/>
      <c r="LOR1" s="314"/>
      <c r="LOS1" s="314"/>
      <c r="LOT1" s="314"/>
      <c r="LOU1" s="314"/>
      <c r="LOV1" s="314"/>
      <c r="LOW1" s="314"/>
      <c r="LOX1" s="314"/>
      <c r="LOY1" s="314"/>
      <c r="LOZ1" s="314"/>
      <c r="LPA1" s="314"/>
      <c r="LPB1" s="314"/>
      <c r="LPC1" s="314"/>
      <c r="LPD1" s="314"/>
      <c r="LPE1" s="314"/>
      <c r="LPF1" s="314"/>
      <c r="LPG1" s="314"/>
      <c r="LPH1" s="314"/>
      <c r="LPI1" s="314"/>
      <c r="LPJ1" s="314"/>
      <c r="LPK1" s="314"/>
      <c r="LPL1" s="314"/>
      <c r="LPM1" s="314"/>
      <c r="LPN1" s="314"/>
      <c r="LPO1" s="314"/>
      <c r="LPP1" s="314"/>
      <c r="LPQ1" s="314"/>
      <c r="LPR1" s="314"/>
      <c r="LPS1" s="314"/>
      <c r="LPT1" s="314"/>
      <c r="LPU1" s="314"/>
      <c r="LPV1" s="314"/>
      <c r="LPW1" s="314"/>
      <c r="LPX1" s="314"/>
      <c r="LPY1" s="314"/>
      <c r="LPZ1" s="314"/>
      <c r="LQA1" s="314"/>
      <c r="LQB1" s="314"/>
      <c r="LQC1" s="314"/>
      <c r="LQD1" s="314"/>
      <c r="LQE1" s="314"/>
      <c r="LQF1" s="314"/>
      <c r="LQG1" s="314"/>
      <c r="LQH1" s="314"/>
      <c r="LQI1" s="314"/>
      <c r="LQJ1" s="314"/>
      <c r="LQK1" s="314"/>
      <c r="LQL1" s="314"/>
      <c r="LQM1" s="314"/>
      <c r="LQN1" s="314"/>
      <c r="LQO1" s="314"/>
      <c r="LQP1" s="314"/>
      <c r="LQQ1" s="314"/>
      <c r="LQR1" s="314"/>
      <c r="LQS1" s="314"/>
      <c r="LQT1" s="314"/>
      <c r="LQU1" s="314"/>
      <c r="LQV1" s="314"/>
      <c r="LQW1" s="314"/>
      <c r="LQX1" s="314"/>
      <c r="LQY1" s="314"/>
      <c r="LQZ1" s="314"/>
      <c r="LRA1" s="314"/>
      <c r="LRB1" s="314"/>
      <c r="LRC1" s="314"/>
      <c r="LRD1" s="314"/>
      <c r="LRE1" s="314"/>
      <c r="LRF1" s="314"/>
      <c r="LRG1" s="314"/>
      <c r="LRH1" s="314"/>
      <c r="LRI1" s="314"/>
      <c r="LRJ1" s="314"/>
      <c r="LRK1" s="314"/>
      <c r="LRL1" s="314"/>
      <c r="LRM1" s="314"/>
      <c r="LRN1" s="314"/>
      <c r="LRO1" s="314"/>
      <c r="LRP1" s="314"/>
      <c r="LRQ1" s="314"/>
      <c r="LRR1" s="314"/>
      <c r="LRS1" s="314"/>
      <c r="LRT1" s="314"/>
      <c r="LRU1" s="314"/>
      <c r="LRV1" s="314"/>
      <c r="LRW1" s="314"/>
      <c r="LRX1" s="314"/>
      <c r="LRY1" s="314"/>
      <c r="LRZ1" s="314"/>
      <c r="LSA1" s="314"/>
      <c r="LSB1" s="314"/>
      <c r="LSC1" s="314"/>
      <c r="LSD1" s="314"/>
      <c r="LSE1" s="314"/>
      <c r="LSF1" s="314"/>
      <c r="LSG1" s="314"/>
      <c r="LSH1" s="314"/>
      <c r="LSI1" s="314"/>
      <c r="LSJ1" s="314"/>
      <c r="LSK1" s="314"/>
      <c r="LSL1" s="314"/>
      <c r="LSM1" s="314"/>
      <c r="LSN1" s="314"/>
      <c r="LSO1" s="314"/>
      <c r="LSP1" s="314"/>
      <c r="LSQ1" s="314"/>
      <c r="LSR1" s="314"/>
      <c r="LSS1" s="314"/>
      <c r="LST1" s="314"/>
      <c r="LSU1" s="314"/>
      <c r="LSV1" s="314"/>
      <c r="LSW1" s="314"/>
      <c r="LSX1" s="314"/>
      <c r="LSY1" s="314"/>
      <c r="LSZ1" s="314"/>
      <c r="LTA1" s="314"/>
      <c r="LTB1" s="314"/>
      <c r="LTC1" s="314"/>
      <c r="LTD1" s="314"/>
      <c r="LTE1" s="314"/>
      <c r="LTF1" s="314"/>
      <c r="LTG1" s="314"/>
      <c r="LTH1" s="314"/>
      <c r="LTI1" s="314"/>
      <c r="LTJ1" s="314"/>
      <c r="LTK1" s="314"/>
      <c r="LTL1" s="314"/>
      <c r="LTM1" s="314"/>
      <c r="LTN1" s="314"/>
      <c r="LTO1" s="314"/>
      <c r="LTP1" s="314"/>
      <c r="LTQ1" s="314"/>
      <c r="LTR1" s="314"/>
      <c r="LTS1" s="314"/>
      <c r="LTT1" s="314"/>
      <c r="LTU1" s="314"/>
      <c r="LTV1" s="314"/>
      <c r="LTW1" s="314"/>
      <c r="LTX1" s="314"/>
      <c r="LTY1" s="314"/>
      <c r="LTZ1" s="314"/>
      <c r="LUA1" s="314"/>
      <c r="LUB1" s="314"/>
      <c r="LUC1" s="314"/>
      <c r="LUD1" s="314"/>
      <c r="LUE1" s="314"/>
      <c r="LUF1" s="314"/>
      <c r="LUG1" s="314"/>
      <c r="LUH1" s="314"/>
      <c r="LUI1" s="314"/>
      <c r="LUJ1" s="314"/>
      <c r="LUK1" s="314"/>
      <c r="LUL1" s="314"/>
      <c r="LUM1" s="314"/>
      <c r="LUN1" s="314"/>
      <c r="LUO1" s="314"/>
      <c r="LUP1" s="314"/>
      <c r="LUQ1" s="314"/>
      <c r="LUR1" s="314"/>
      <c r="LUS1" s="314"/>
      <c r="LUT1" s="314"/>
      <c r="LUU1" s="314"/>
      <c r="LUV1" s="314"/>
      <c r="LUW1" s="314"/>
      <c r="LUX1" s="314"/>
      <c r="LUY1" s="314"/>
      <c r="LUZ1" s="314"/>
      <c r="LVA1" s="314"/>
      <c r="LVB1" s="314"/>
      <c r="LVC1" s="314"/>
      <c r="LVD1" s="314"/>
      <c r="LVE1" s="314"/>
      <c r="LVF1" s="314"/>
      <c r="LVG1" s="314"/>
      <c r="LVH1" s="314"/>
      <c r="LVI1" s="314"/>
      <c r="LVJ1" s="314"/>
      <c r="LVK1" s="314"/>
      <c r="LVL1" s="314"/>
      <c r="LVM1" s="314"/>
      <c r="LVN1" s="314"/>
      <c r="LVO1" s="314"/>
      <c r="LVP1" s="314"/>
      <c r="LVQ1" s="314"/>
      <c r="LVR1" s="314"/>
      <c r="LVS1" s="314"/>
      <c r="LVT1" s="314"/>
      <c r="LVU1" s="314"/>
      <c r="LVV1" s="314"/>
      <c r="LVW1" s="314"/>
      <c r="LVX1" s="314"/>
      <c r="LVY1" s="314"/>
      <c r="LVZ1" s="314"/>
      <c r="LWA1" s="314"/>
      <c r="LWB1" s="314"/>
      <c r="LWC1" s="314"/>
      <c r="LWD1" s="314"/>
      <c r="LWE1" s="314"/>
      <c r="LWF1" s="314"/>
      <c r="LWG1" s="314"/>
      <c r="LWH1" s="314"/>
      <c r="LWI1" s="314"/>
      <c r="LWJ1" s="314"/>
      <c r="LWK1" s="314"/>
      <c r="LWL1" s="314"/>
      <c r="LWM1" s="314"/>
      <c r="LWN1" s="314"/>
      <c r="LWO1" s="314"/>
      <c r="LWP1" s="314"/>
      <c r="LWQ1" s="314"/>
      <c r="LWR1" s="314"/>
      <c r="LWS1" s="314"/>
      <c r="LWT1" s="314"/>
      <c r="LWU1" s="314"/>
      <c r="LWV1" s="314"/>
      <c r="LWW1" s="314"/>
      <c r="LWX1" s="314"/>
      <c r="LWY1" s="314"/>
      <c r="LWZ1" s="314"/>
      <c r="LXA1" s="314"/>
      <c r="LXB1" s="314"/>
      <c r="LXC1" s="314"/>
      <c r="LXD1" s="314"/>
      <c r="LXE1" s="314"/>
      <c r="LXF1" s="314"/>
      <c r="LXG1" s="314"/>
      <c r="LXH1" s="314"/>
      <c r="LXI1" s="314"/>
      <c r="LXJ1" s="314"/>
      <c r="LXK1" s="314"/>
      <c r="LXL1" s="314"/>
      <c r="LXM1" s="314"/>
      <c r="LXN1" s="314"/>
      <c r="LXO1" s="314"/>
      <c r="LXP1" s="314"/>
      <c r="LXQ1" s="314"/>
      <c r="LXR1" s="314"/>
      <c r="LXS1" s="314"/>
      <c r="LXT1" s="314"/>
      <c r="LXU1" s="314"/>
      <c r="LXV1" s="314"/>
      <c r="LXW1" s="314"/>
      <c r="LXX1" s="314"/>
      <c r="LXY1" s="314"/>
      <c r="LXZ1" s="314"/>
      <c r="LYA1" s="314"/>
      <c r="LYB1" s="314"/>
      <c r="LYC1" s="314"/>
      <c r="LYD1" s="314"/>
      <c r="LYE1" s="314"/>
      <c r="LYF1" s="314"/>
      <c r="LYG1" s="314"/>
      <c r="LYH1" s="314"/>
      <c r="LYI1" s="314"/>
      <c r="LYJ1" s="314"/>
      <c r="LYK1" s="314"/>
      <c r="LYL1" s="314"/>
      <c r="LYM1" s="314"/>
      <c r="LYN1" s="314"/>
      <c r="LYO1" s="314"/>
      <c r="LYP1" s="314"/>
      <c r="LYQ1" s="314"/>
      <c r="LYR1" s="314"/>
      <c r="LYS1" s="314"/>
      <c r="LYT1" s="314"/>
      <c r="LYU1" s="314"/>
      <c r="LYV1" s="314"/>
      <c r="LYW1" s="314"/>
      <c r="LYX1" s="314"/>
      <c r="LYY1" s="314"/>
      <c r="LYZ1" s="314"/>
      <c r="LZA1" s="314"/>
      <c r="LZB1" s="314"/>
      <c r="LZC1" s="314"/>
      <c r="LZD1" s="314"/>
      <c r="LZE1" s="314"/>
      <c r="LZF1" s="314"/>
      <c r="LZG1" s="314"/>
      <c r="LZH1" s="314"/>
      <c r="LZI1" s="314"/>
      <c r="LZJ1" s="314"/>
      <c r="LZK1" s="314"/>
      <c r="LZL1" s="314"/>
      <c r="LZM1" s="314"/>
      <c r="LZN1" s="314"/>
      <c r="LZO1" s="314"/>
      <c r="LZP1" s="314"/>
      <c r="LZQ1" s="314"/>
      <c r="LZR1" s="314"/>
      <c r="LZS1" s="314"/>
      <c r="LZT1" s="314"/>
      <c r="LZU1" s="314"/>
      <c r="LZV1" s="314"/>
      <c r="LZW1" s="314"/>
      <c r="LZX1" s="314"/>
      <c r="LZY1" s="314"/>
      <c r="LZZ1" s="314"/>
      <c r="MAA1" s="314"/>
      <c r="MAB1" s="314"/>
      <c r="MAC1" s="314"/>
      <c r="MAD1" s="314"/>
      <c r="MAE1" s="314"/>
      <c r="MAF1" s="314"/>
      <c r="MAG1" s="314"/>
      <c r="MAH1" s="314"/>
      <c r="MAI1" s="314"/>
      <c r="MAJ1" s="314"/>
      <c r="MAK1" s="314"/>
      <c r="MAL1" s="314"/>
      <c r="MAM1" s="314"/>
      <c r="MAN1" s="314"/>
      <c r="MAO1" s="314"/>
      <c r="MAP1" s="314"/>
      <c r="MAQ1" s="314"/>
      <c r="MAR1" s="314"/>
      <c r="MAS1" s="314"/>
      <c r="MAT1" s="314"/>
      <c r="MAU1" s="314"/>
      <c r="MAV1" s="314"/>
      <c r="MAW1" s="314"/>
      <c r="MAX1" s="314"/>
      <c r="MAY1" s="314"/>
      <c r="MAZ1" s="314"/>
      <c r="MBA1" s="314"/>
      <c r="MBB1" s="314"/>
      <c r="MBC1" s="314"/>
      <c r="MBD1" s="314"/>
      <c r="MBE1" s="314"/>
      <c r="MBF1" s="314"/>
      <c r="MBG1" s="314"/>
      <c r="MBH1" s="314"/>
      <c r="MBI1" s="314"/>
      <c r="MBJ1" s="314"/>
      <c r="MBK1" s="314"/>
      <c r="MBL1" s="314"/>
      <c r="MBM1" s="314"/>
      <c r="MBN1" s="314"/>
      <c r="MBO1" s="314"/>
      <c r="MBP1" s="314"/>
      <c r="MBQ1" s="314"/>
      <c r="MBR1" s="314"/>
      <c r="MBS1" s="314"/>
      <c r="MBT1" s="314"/>
      <c r="MBU1" s="314"/>
      <c r="MBV1" s="314"/>
      <c r="MBW1" s="314"/>
      <c r="MBX1" s="314"/>
      <c r="MBY1" s="314"/>
      <c r="MBZ1" s="314"/>
      <c r="MCA1" s="314"/>
      <c r="MCB1" s="314"/>
      <c r="MCC1" s="314"/>
      <c r="MCD1" s="314"/>
      <c r="MCE1" s="314"/>
      <c r="MCF1" s="314"/>
      <c r="MCG1" s="314"/>
      <c r="MCH1" s="314"/>
      <c r="MCI1" s="314"/>
      <c r="MCJ1" s="314"/>
      <c r="MCK1" s="314"/>
      <c r="MCL1" s="314"/>
      <c r="MCM1" s="314"/>
      <c r="MCN1" s="314"/>
      <c r="MCO1" s="314"/>
      <c r="MCP1" s="314"/>
      <c r="MCQ1" s="314"/>
      <c r="MCR1" s="314"/>
      <c r="MCS1" s="314"/>
      <c r="MCT1" s="314"/>
      <c r="MCU1" s="314"/>
      <c r="MCV1" s="314"/>
      <c r="MCW1" s="314"/>
      <c r="MCX1" s="314"/>
      <c r="MCY1" s="314"/>
      <c r="MCZ1" s="314"/>
      <c r="MDA1" s="314"/>
      <c r="MDB1" s="314"/>
      <c r="MDC1" s="314"/>
      <c r="MDD1" s="314"/>
      <c r="MDE1" s="314"/>
      <c r="MDF1" s="314"/>
      <c r="MDG1" s="314"/>
      <c r="MDH1" s="314"/>
      <c r="MDI1" s="314"/>
      <c r="MDJ1" s="314"/>
      <c r="MDK1" s="314"/>
      <c r="MDL1" s="314"/>
      <c r="MDM1" s="314"/>
      <c r="MDN1" s="314"/>
      <c r="MDO1" s="314"/>
      <c r="MDP1" s="314"/>
      <c r="MDQ1" s="314"/>
      <c r="MDR1" s="314"/>
      <c r="MDS1" s="314"/>
      <c r="MDT1" s="314"/>
      <c r="MDU1" s="314"/>
      <c r="MDV1" s="314"/>
      <c r="MDW1" s="314"/>
      <c r="MDX1" s="314"/>
      <c r="MDY1" s="314"/>
      <c r="MDZ1" s="314"/>
      <c r="MEA1" s="314"/>
      <c r="MEB1" s="314"/>
      <c r="MEC1" s="314"/>
      <c r="MED1" s="314"/>
      <c r="MEE1" s="314"/>
      <c r="MEF1" s="314"/>
      <c r="MEG1" s="314"/>
      <c r="MEH1" s="314"/>
      <c r="MEI1" s="314"/>
      <c r="MEJ1" s="314"/>
      <c r="MEK1" s="314"/>
      <c r="MEL1" s="314"/>
      <c r="MEM1" s="314"/>
      <c r="MEN1" s="314"/>
      <c r="MEO1" s="314"/>
      <c r="MEP1" s="314"/>
      <c r="MEQ1" s="314"/>
      <c r="MER1" s="314"/>
      <c r="MES1" s="314"/>
      <c r="MET1" s="314"/>
      <c r="MEU1" s="314"/>
      <c r="MEV1" s="314"/>
      <c r="MEW1" s="314"/>
      <c r="MEX1" s="314"/>
      <c r="MEY1" s="314"/>
      <c r="MEZ1" s="314"/>
      <c r="MFA1" s="314"/>
      <c r="MFB1" s="314"/>
      <c r="MFC1" s="314"/>
      <c r="MFD1" s="314"/>
      <c r="MFE1" s="314"/>
      <c r="MFF1" s="314"/>
      <c r="MFG1" s="314"/>
      <c r="MFH1" s="314"/>
      <c r="MFI1" s="314"/>
      <c r="MFJ1" s="314"/>
      <c r="MFK1" s="314"/>
      <c r="MFL1" s="314"/>
      <c r="MFM1" s="314"/>
      <c r="MFN1" s="314"/>
      <c r="MFO1" s="314"/>
      <c r="MFP1" s="314"/>
      <c r="MFQ1" s="314"/>
      <c r="MFR1" s="314"/>
      <c r="MFS1" s="314"/>
      <c r="MFT1" s="314"/>
      <c r="MFU1" s="314"/>
      <c r="MFV1" s="314"/>
      <c r="MFW1" s="314"/>
      <c r="MFX1" s="314"/>
      <c r="MFY1" s="314"/>
      <c r="MFZ1" s="314"/>
      <c r="MGA1" s="314"/>
      <c r="MGB1" s="314"/>
      <c r="MGC1" s="314"/>
      <c r="MGD1" s="314"/>
      <c r="MGE1" s="314"/>
      <c r="MGF1" s="314"/>
      <c r="MGG1" s="314"/>
      <c r="MGH1" s="314"/>
      <c r="MGI1" s="314"/>
      <c r="MGJ1" s="314"/>
      <c r="MGK1" s="314"/>
      <c r="MGL1" s="314"/>
      <c r="MGM1" s="314"/>
      <c r="MGN1" s="314"/>
      <c r="MGO1" s="314"/>
      <c r="MGP1" s="314"/>
      <c r="MGQ1" s="314"/>
      <c r="MGR1" s="314"/>
      <c r="MGS1" s="314"/>
      <c r="MGT1" s="314"/>
      <c r="MGU1" s="314"/>
      <c r="MGV1" s="314"/>
      <c r="MGW1" s="314"/>
      <c r="MGX1" s="314"/>
      <c r="MGY1" s="314"/>
      <c r="MGZ1" s="314"/>
      <c r="MHA1" s="314"/>
      <c r="MHB1" s="314"/>
      <c r="MHC1" s="314"/>
      <c r="MHD1" s="314"/>
      <c r="MHE1" s="314"/>
      <c r="MHF1" s="314"/>
      <c r="MHG1" s="314"/>
      <c r="MHH1" s="314"/>
      <c r="MHI1" s="314"/>
      <c r="MHJ1" s="314"/>
      <c r="MHK1" s="314"/>
      <c r="MHL1" s="314"/>
      <c r="MHM1" s="314"/>
      <c r="MHN1" s="314"/>
      <c r="MHO1" s="314"/>
      <c r="MHP1" s="314"/>
      <c r="MHQ1" s="314"/>
      <c r="MHR1" s="314"/>
      <c r="MHS1" s="314"/>
      <c r="MHT1" s="314"/>
      <c r="MHU1" s="314"/>
      <c r="MHV1" s="314"/>
      <c r="MHW1" s="314"/>
      <c r="MHX1" s="314"/>
      <c r="MHY1" s="314"/>
      <c r="MHZ1" s="314"/>
      <c r="MIA1" s="314"/>
      <c r="MIB1" s="314"/>
      <c r="MIC1" s="314"/>
      <c r="MID1" s="314"/>
      <c r="MIE1" s="314"/>
      <c r="MIF1" s="314"/>
      <c r="MIG1" s="314"/>
      <c r="MIH1" s="314"/>
      <c r="MII1" s="314"/>
      <c r="MIJ1" s="314"/>
      <c r="MIK1" s="314"/>
      <c r="MIL1" s="314"/>
      <c r="MIM1" s="314"/>
      <c r="MIN1" s="314"/>
      <c r="MIO1" s="314"/>
      <c r="MIP1" s="314"/>
      <c r="MIQ1" s="314"/>
      <c r="MIR1" s="314"/>
      <c r="MIS1" s="314"/>
      <c r="MIT1" s="314"/>
      <c r="MIU1" s="314"/>
      <c r="MIV1" s="314"/>
      <c r="MIW1" s="314"/>
      <c r="MIX1" s="314"/>
      <c r="MIY1" s="314"/>
      <c r="MIZ1" s="314"/>
      <c r="MJA1" s="314"/>
      <c r="MJB1" s="314"/>
      <c r="MJC1" s="314"/>
      <c r="MJD1" s="314"/>
      <c r="MJE1" s="314"/>
      <c r="MJF1" s="314"/>
      <c r="MJG1" s="314"/>
      <c r="MJH1" s="314"/>
      <c r="MJI1" s="314"/>
      <c r="MJJ1" s="314"/>
      <c r="MJK1" s="314"/>
      <c r="MJL1" s="314"/>
      <c r="MJM1" s="314"/>
      <c r="MJN1" s="314"/>
      <c r="MJO1" s="314"/>
      <c r="MJP1" s="314"/>
      <c r="MJQ1" s="314"/>
      <c r="MJR1" s="314"/>
      <c r="MJS1" s="314"/>
      <c r="MJT1" s="314"/>
      <c r="MJU1" s="314"/>
      <c r="MJV1" s="314"/>
      <c r="MJW1" s="314"/>
      <c r="MJX1" s="314"/>
      <c r="MJY1" s="314"/>
      <c r="MJZ1" s="314"/>
      <c r="MKA1" s="314"/>
      <c r="MKB1" s="314"/>
      <c r="MKC1" s="314"/>
      <c r="MKD1" s="314"/>
      <c r="MKE1" s="314"/>
      <c r="MKF1" s="314"/>
      <c r="MKG1" s="314"/>
      <c r="MKH1" s="314"/>
      <c r="MKI1" s="314"/>
      <c r="MKJ1" s="314"/>
      <c r="MKK1" s="314"/>
      <c r="MKL1" s="314"/>
      <c r="MKM1" s="314"/>
      <c r="MKN1" s="314"/>
      <c r="MKO1" s="314"/>
      <c r="MKP1" s="314"/>
      <c r="MKQ1" s="314"/>
      <c r="MKR1" s="314"/>
      <c r="MKS1" s="314"/>
      <c r="MKT1" s="314"/>
      <c r="MKU1" s="314"/>
      <c r="MKV1" s="314"/>
      <c r="MKW1" s="314"/>
      <c r="MKX1" s="314"/>
      <c r="MKY1" s="314"/>
      <c r="MKZ1" s="314"/>
      <c r="MLA1" s="314"/>
      <c r="MLB1" s="314"/>
      <c r="MLC1" s="314"/>
      <c r="MLD1" s="314"/>
      <c r="MLE1" s="314"/>
      <c r="MLF1" s="314"/>
      <c r="MLG1" s="314"/>
      <c r="MLH1" s="314"/>
      <c r="MLI1" s="314"/>
      <c r="MLJ1" s="314"/>
      <c r="MLK1" s="314"/>
      <c r="MLL1" s="314"/>
      <c r="MLM1" s="314"/>
      <c r="MLN1" s="314"/>
      <c r="MLO1" s="314"/>
      <c r="MLP1" s="314"/>
      <c r="MLQ1" s="314"/>
      <c r="MLR1" s="314"/>
      <c r="MLS1" s="314"/>
      <c r="MLT1" s="314"/>
      <c r="MLU1" s="314"/>
      <c r="MLV1" s="314"/>
      <c r="MLW1" s="314"/>
      <c r="MLX1" s="314"/>
      <c r="MLY1" s="314"/>
      <c r="MLZ1" s="314"/>
      <c r="MMA1" s="314"/>
      <c r="MMB1" s="314"/>
      <c r="MMC1" s="314"/>
      <c r="MMD1" s="314"/>
      <c r="MME1" s="314"/>
      <c r="MMF1" s="314"/>
      <c r="MMG1" s="314"/>
      <c r="MMH1" s="314"/>
      <c r="MMI1" s="314"/>
      <c r="MMJ1" s="314"/>
      <c r="MMK1" s="314"/>
      <c r="MML1" s="314"/>
      <c r="MMM1" s="314"/>
      <c r="MMN1" s="314"/>
      <c r="MMO1" s="314"/>
      <c r="MMP1" s="314"/>
      <c r="MMQ1" s="314"/>
      <c r="MMR1" s="314"/>
      <c r="MMS1" s="314"/>
      <c r="MMT1" s="314"/>
      <c r="MMU1" s="314"/>
      <c r="MMV1" s="314"/>
      <c r="MMW1" s="314"/>
      <c r="MMX1" s="314"/>
      <c r="MMY1" s="314"/>
      <c r="MMZ1" s="314"/>
      <c r="MNA1" s="314"/>
      <c r="MNB1" s="314"/>
      <c r="MNC1" s="314"/>
      <c r="MND1" s="314"/>
      <c r="MNE1" s="314"/>
      <c r="MNF1" s="314"/>
      <c r="MNG1" s="314"/>
      <c r="MNH1" s="314"/>
      <c r="MNI1" s="314"/>
      <c r="MNJ1" s="314"/>
      <c r="MNK1" s="314"/>
      <c r="MNL1" s="314"/>
      <c r="MNM1" s="314"/>
      <c r="MNN1" s="314"/>
      <c r="MNO1" s="314"/>
      <c r="MNP1" s="314"/>
      <c r="MNQ1" s="314"/>
      <c r="MNR1" s="314"/>
      <c r="MNS1" s="314"/>
      <c r="MNT1" s="314"/>
      <c r="MNU1" s="314"/>
      <c r="MNV1" s="314"/>
      <c r="MNW1" s="314"/>
      <c r="MNX1" s="314"/>
      <c r="MNY1" s="314"/>
      <c r="MNZ1" s="314"/>
      <c r="MOA1" s="314"/>
      <c r="MOB1" s="314"/>
      <c r="MOC1" s="314"/>
      <c r="MOD1" s="314"/>
      <c r="MOE1" s="314"/>
      <c r="MOF1" s="314"/>
      <c r="MOG1" s="314"/>
      <c r="MOH1" s="314"/>
      <c r="MOI1" s="314"/>
      <c r="MOJ1" s="314"/>
      <c r="MOK1" s="314"/>
      <c r="MOL1" s="314"/>
      <c r="MOM1" s="314"/>
      <c r="MON1" s="314"/>
      <c r="MOO1" s="314"/>
      <c r="MOP1" s="314"/>
      <c r="MOQ1" s="314"/>
      <c r="MOR1" s="314"/>
      <c r="MOS1" s="314"/>
      <c r="MOT1" s="314"/>
      <c r="MOU1" s="314"/>
      <c r="MOV1" s="314"/>
      <c r="MOW1" s="314"/>
      <c r="MOX1" s="314"/>
      <c r="MOY1" s="314"/>
      <c r="MOZ1" s="314"/>
      <c r="MPA1" s="314"/>
      <c r="MPB1" s="314"/>
      <c r="MPC1" s="314"/>
      <c r="MPD1" s="314"/>
      <c r="MPE1" s="314"/>
      <c r="MPF1" s="314"/>
      <c r="MPG1" s="314"/>
      <c r="MPH1" s="314"/>
      <c r="MPI1" s="314"/>
      <c r="MPJ1" s="314"/>
      <c r="MPK1" s="314"/>
      <c r="MPL1" s="314"/>
      <c r="MPM1" s="314"/>
      <c r="MPN1" s="314"/>
      <c r="MPO1" s="314"/>
      <c r="MPP1" s="314"/>
      <c r="MPQ1" s="314"/>
      <c r="MPR1" s="314"/>
      <c r="MPS1" s="314"/>
      <c r="MPT1" s="314"/>
      <c r="MPU1" s="314"/>
      <c r="MPV1" s="314"/>
      <c r="MPW1" s="314"/>
      <c r="MPX1" s="314"/>
      <c r="MPY1" s="314"/>
      <c r="MPZ1" s="314"/>
      <c r="MQA1" s="314"/>
      <c r="MQB1" s="314"/>
      <c r="MQC1" s="314"/>
      <c r="MQD1" s="314"/>
      <c r="MQE1" s="314"/>
      <c r="MQF1" s="314"/>
      <c r="MQG1" s="314"/>
      <c r="MQH1" s="314"/>
      <c r="MQI1" s="314"/>
      <c r="MQJ1" s="314"/>
      <c r="MQK1" s="314"/>
      <c r="MQL1" s="314"/>
      <c r="MQM1" s="314"/>
      <c r="MQN1" s="314"/>
      <c r="MQO1" s="314"/>
      <c r="MQP1" s="314"/>
      <c r="MQQ1" s="314"/>
      <c r="MQR1" s="314"/>
      <c r="MQS1" s="314"/>
      <c r="MQT1" s="314"/>
      <c r="MQU1" s="314"/>
      <c r="MQV1" s="314"/>
      <c r="MQW1" s="314"/>
      <c r="MQX1" s="314"/>
      <c r="MQY1" s="314"/>
      <c r="MQZ1" s="314"/>
      <c r="MRA1" s="314"/>
      <c r="MRB1" s="314"/>
      <c r="MRC1" s="314"/>
      <c r="MRD1" s="314"/>
      <c r="MRE1" s="314"/>
      <c r="MRF1" s="314"/>
      <c r="MRG1" s="314"/>
      <c r="MRH1" s="314"/>
      <c r="MRI1" s="314"/>
      <c r="MRJ1" s="314"/>
      <c r="MRK1" s="314"/>
      <c r="MRL1" s="314"/>
      <c r="MRM1" s="314"/>
      <c r="MRN1" s="314"/>
      <c r="MRO1" s="314"/>
      <c r="MRP1" s="314"/>
      <c r="MRQ1" s="314"/>
      <c r="MRR1" s="314"/>
      <c r="MRS1" s="314"/>
      <c r="MRT1" s="314"/>
      <c r="MRU1" s="314"/>
      <c r="MRV1" s="314"/>
      <c r="MRW1" s="314"/>
      <c r="MRX1" s="314"/>
      <c r="MRY1" s="314"/>
      <c r="MRZ1" s="314"/>
      <c r="MSA1" s="314"/>
      <c r="MSB1" s="314"/>
      <c r="MSC1" s="314"/>
      <c r="MSD1" s="314"/>
      <c r="MSE1" s="314"/>
      <c r="MSF1" s="314"/>
      <c r="MSG1" s="314"/>
      <c r="MSH1" s="314"/>
      <c r="MSI1" s="314"/>
      <c r="MSJ1" s="314"/>
      <c r="MSK1" s="314"/>
      <c r="MSL1" s="314"/>
      <c r="MSM1" s="314"/>
      <c r="MSN1" s="314"/>
      <c r="MSO1" s="314"/>
      <c r="MSP1" s="314"/>
      <c r="MSQ1" s="314"/>
      <c r="MSR1" s="314"/>
      <c r="MSS1" s="314"/>
      <c r="MST1" s="314"/>
      <c r="MSU1" s="314"/>
      <c r="MSV1" s="314"/>
      <c r="MSW1" s="314"/>
      <c r="MSX1" s="314"/>
      <c r="MSY1" s="314"/>
      <c r="MSZ1" s="314"/>
      <c r="MTA1" s="314"/>
      <c r="MTB1" s="314"/>
      <c r="MTC1" s="314"/>
      <c r="MTD1" s="314"/>
      <c r="MTE1" s="314"/>
      <c r="MTF1" s="314"/>
      <c r="MTG1" s="314"/>
      <c r="MTH1" s="314"/>
      <c r="MTI1" s="314"/>
      <c r="MTJ1" s="314"/>
      <c r="MTK1" s="314"/>
      <c r="MTL1" s="314"/>
      <c r="MTM1" s="314"/>
      <c r="MTN1" s="314"/>
      <c r="MTO1" s="314"/>
      <c r="MTP1" s="314"/>
      <c r="MTQ1" s="314"/>
      <c r="MTR1" s="314"/>
      <c r="MTS1" s="314"/>
      <c r="MTT1" s="314"/>
      <c r="MTU1" s="314"/>
      <c r="MTV1" s="314"/>
      <c r="MTW1" s="314"/>
      <c r="MTX1" s="314"/>
      <c r="MTY1" s="314"/>
      <c r="MTZ1" s="314"/>
      <c r="MUA1" s="314"/>
      <c r="MUB1" s="314"/>
      <c r="MUC1" s="314"/>
      <c r="MUD1" s="314"/>
      <c r="MUE1" s="314"/>
      <c r="MUF1" s="314"/>
      <c r="MUG1" s="314"/>
      <c r="MUH1" s="314"/>
      <c r="MUI1" s="314"/>
      <c r="MUJ1" s="314"/>
      <c r="MUK1" s="314"/>
      <c r="MUL1" s="314"/>
      <c r="MUM1" s="314"/>
      <c r="MUN1" s="314"/>
      <c r="MUO1" s="314"/>
      <c r="MUP1" s="314"/>
      <c r="MUQ1" s="314"/>
      <c r="MUR1" s="314"/>
      <c r="MUS1" s="314"/>
      <c r="MUT1" s="314"/>
      <c r="MUU1" s="314"/>
      <c r="MUV1" s="314"/>
      <c r="MUW1" s="314"/>
      <c r="MUX1" s="314"/>
      <c r="MUY1" s="314"/>
      <c r="MUZ1" s="314"/>
      <c r="MVA1" s="314"/>
      <c r="MVB1" s="314"/>
      <c r="MVC1" s="314"/>
      <c r="MVD1" s="314"/>
      <c r="MVE1" s="314"/>
      <c r="MVF1" s="314"/>
      <c r="MVG1" s="314"/>
      <c r="MVH1" s="314"/>
      <c r="MVI1" s="314"/>
      <c r="MVJ1" s="314"/>
      <c r="MVK1" s="314"/>
      <c r="MVL1" s="314"/>
      <c r="MVM1" s="314"/>
      <c r="MVN1" s="314"/>
      <c r="MVO1" s="314"/>
      <c r="MVP1" s="314"/>
      <c r="MVQ1" s="314"/>
      <c r="MVR1" s="314"/>
      <c r="MVS1" s="314"/>
      <c r="MVT1" s="314"/>
      <c r="MVU1" s="314"/>
      <c r="MVV1" s="314"/>
      <c r="MVW1" s="314"/>
      <c r="MVX1" s="314"/>
      <c r="MVY1" s="314"/>
      <c r="MVZ1" s="314"/>
      <c r="MWA1" s="314"/>
      <c r="MWB1" s="314"/>
      <c r="MWC1" s="314"/>
      <c r="MWD1" s="314"/>
      <c r="MWE1" s="314"/>
      <c r="MWF1" s="314"/>
      <c r="MWG1" s="314"/>
      <c r="MWH1" s="314"/>
      <c r="MWI1" s="314"/>
      <c r="MWJ1" s="314"/>
      <c r="MWK1" s="314"/>
      <c r="MWL1" s="314"/>
      <c r="MWM1" s="314"/>
      <c r="MWN1" s="314"/>
      <c r="MWO1" s="314"/>
      <c r="MWP1" s="314"/>
      <c r="MWQ1" s="314"/>
      <c r="MWR1" s="314"/>
      <c r="MWS1" s="314"/>
      <c r="MWT1" s="314"/>
      <c r="MWU1" s="314"/>
      <c r="MWV1" s="314"/>
      <c r="MWW1" s="314"/>
      <c r="MWX1" s="314"/>
      <c r="MWY1" s="314"/>
      <c r="MWZ1" s="314"/>
      <c r="MXA1" s="314"/>
      <c r="MXB1" s="314"/>
      <c r="MXC1" s="314"/>
      <c r="MXD1" s="314"/>
      <c r="MXE1" s="314"/>
      <c r="MXF1" s="314"/>
      <c r="MXG1" s="314"/>
      <c r="MXH1" s="314"/>
      <c r="MXI1" s="314"/>
      <c r="MXJ1" s="314"/>
      <c r="MXK1" s="314"/>
      <c r="MXL1" s="314"/>
      <c r="MXM1" s="314"/>
      <c r="MXN1" s="314"/>
      <c r="MXO1" s="314"/>
      <c r="MXP1" s="314"/>
      <c r="MXQ1" s="314"/>
      <c r="MXR1" s="314"/>
      <c r="MXS1" s="314"/>
      <c r="MXT1" s="314"/>
      <c r="MXU1" s="314"/>
      <c r="MXV1" s="314"/>
      <c r="MXW1" s="314"/>
      <c r="MXX1" s="314"/>
      <c r="MXY1" s="314"/>
      <c r="MXZ1" s="314"/>
      <c r="MYA1" s="314"/>
      <c r="MYB1" s="314"/>
      <c r="MYC1" s="314"/>
      <c r="MYD1" s="314"/>
      <c r="MYE1" s="314"/>
      <c r="MYF1" s="314"/>
      <c r="MYG1" s="314"/>
      <c r="MYH1" s="314"/>
      <c r="MYI1" s="314"/>
      <c r="MYJ1" s="314"/>
      <c r="MYK1" s="314"/>
      <c r="MYL1" s="314"/>
      <c r="MYM1" s="314"/>
      <c r="MYN1" s="314"/>
      <c r="MYO1" s="314"/>
      <c r="MYP1" s="314"/>
      <c r="MYQ1" s="314"/>
      <c r="MYR1" s="314"/>
      <c r="MYS1" s="314"/>
      <c r="MYT1" s="314"/>
      <c r="MYU1" s="314"/>
      <c r="MYV1" s="314"/>
      <c r="MYW1" s="314"/>
      <c r="MYX1" s="314"/>
      <c r="MYY1" s="314"/>
      <c r="MYZ1" s="314"/>
      <c r="MZA1" s="314"/>
      <c r="MZB1" s="314"/>
      <c r="MZC1" s="314"/>
      <c r="MZD1" s="314"/>
      <c r="MZE1" s="314"/>
      <c r="MZF1" s="314"/>
      <c r="MZG1" s="314"/>
      <c r="MZH1" s="314"/>
      <c r="MZI1" s="314"/>
      <c r="MZJ1" s="314"/>
      <c r="MZK1" s="314"/>
      <c r="MZL1" s="314"/>
      <c r="MZM1" s="314"/>
      <c r="MZN1" s="314"/>
      <c r="MZO1" s="314"/>
      <c r="MZP1" s="314"/>
      <c r="MZQ1" s="314"/>
      <c r="MZR1" s="314"/>
      <c r="MZS1" s="314"/>
      <c r="MZT1" s="314"/>
      <c r="MZU1" s="314"/>
      <c r="MZV1" s="314"/>
      <c r="MZW1" s="314"/>
      <c r="MZX1" s="314"/>
      <c r="MZY1" s="314"/>
      <c r="MZZ1" s="314"/>
      <c r="NAA1" s="314"/>
      <c r="NAB1" s="314"/>
      <c r="NAC1" s="314"/>
      <c r="NAD1" s="314"/>
      <c r="NAE1" s="314"/>
      <c r="NAF1" s="314"/>
      <c r="NAG1" s="314"/>
      <c r="NAH1" s="314"/>
      <c r="NAI1" s="314"/>
      <c r="NAJ1" s="314"/>
      <c r="NAK1" s="314"/>
      <c r="NAL1" s="314"/>
      <c r="NAM1" s="314"/>
      <c r="NAN1" s="314"/>
      <c r="NAO1" s="314"/>
      <c r="NAP1" s="314"/>
      <c r="NAQ1" s="314"/>
      <c r="NAR1" s="314"/>
      <c r="NAS1" s="314"/>
      <c r="NAT1" s="314"/>
      <c r="NAU1" s="314"/>
      <c r="NAV1" s="314"/>
      <c r="NAW1" s="314"/>
      <c r="NAX1" s="314"/>
      <c r="NAY1" s="314"/>
      <c r="NAZ1" s="314"/>
      <c r="NBA1" s="314"/>
      <c r="NBB1" s="314"/>
      <c r="NBC1" s="314"/>
      <c r="NBD1" s="314"/>
      <c r="NBE1" s="314"/>
      <c r="NBF1" s="314"/>
      <c r="NBG1" s="314"/>
      <c r="NBH1" s="314"/>
      <c r="NBI1" s="314"/>
      <c r="NBJ1" s="314"/>
      <c r="NBK1" s="314"/>
      <c r="NBL1" s="314"/>
      <c r="NBM1" s="314"/>
      <c r="NBN1" s="314"/>
      <c r="NBO1" s="314"/>
      <c r="NBP1" s="314"/>
      <c r="NBQ1" s="314"/>
      <c r="NBR1" s="314"/>
      <c r="NBS1" s="314"/>
      <c r="NBT1" s="314"/>
      <c r="NBU1" s="314"/>
      <c r="NBV1" s="314"/>
      <c r="NBW1" s="314"/>
      <c r="NBX1" s="314"/>
      <c r="NBY1" s="314"/>
      <c r="NBZ1" s="314"/>
      <c r="NCA1" s="314"/>
      <c r="NCB1" s="314"/>
      <c r="NCC1" s="314"/>
      <c r="NCD1" s="314"/>
      <c r="NCE1" s="314"/>
      <c r="NCF1" s="314"/>
      <c r="NCG1" s="314"/>
      <c r="NCH1" s="314"/>
      <c r="NCI1" s="314"/>
      <c r="NCJ1" s="314"/>
      <c r="NCK1" s="314"/>
      <c r="NCL1" s="314"/>
      <c r="NCM1" s="314"/>
      <c r="NCN1" s="314"/>
      <c r="NCO1" s="314"/>
      <c r="NCP1" s="314"/>
      <c r="NCQ1" s="314"/>
      <c r="NCR1" s="314"/>
      <c r="NCS1" s="314"/>
      <c r="NCT1" s="314"/>
      <c r="NCU1" s="314"/>
      <c r="NCV1" s="314"/>
      <c r="NCW1" s="314"/>
      <c r="NCX1" s="314"/>
      <c r="NCY1" s="314"/>
      <c r="NCZ1" s="314"/>
      <c r="NDA1" s="314"/>
      <c r="NDB1" s="314"/>
      <c r="NDC1" s="314"/>
      <c r="NDD1" s="314"/>
      <c r="NDE1" s="314"/>
      <c r="NDF1" s="314"/>
      <c r="NDG1" s="314"/>
      <c r="NDH1" s="314"/>
      <c r="NDI1" s="314"/>
      <c r="NDJ1" s="314"/>
      <c r="NDK1" s="314"/>
      <c r="NDL1" s="314"/>
      <c r="NDM1" s="314"/>
      <c r="NDN1" s="314"/>
      <c r="NDO1" s="314"/>
      <c r="NDP1" s="314"/>
      <c r="NDQ1" s="314"/>
      <c r="NDR1" s="314"/>
      <c r="NDS1" s="314"/>
      <c r="NDT1" s="314"/>
      <c r="NDU1" s="314"/>
      <c r="NDV1" s="314"/>
      <c r="NDW1" s="314"/>
      <c r="NDX1" s="314"/>
      <c r="NDY1" s="314"/>
      <c r="NDZ1" s="314"/>
      <c r="NEA1" s="314"/>
      <c r="NEB1" s="314"/>
      <c r="NEC1" s="314"/>
      <c r="NED1" s="314"/>
      <c r="NEE1" s="314"/>
      <c r="NEF1" s="314"/>
      <c r="NEG1" s="314"/>
      <c r="NEH1" s="314"/>
      <c r="NEI1" s="314"/>
      <c r="NEJ1" s="314"/>
      <c r="NEK1" s="314"/>
      <c r="NEL1" s="314"/>
      <c r="NEM1" s="314"/>
      <c r="NEN1" s="314"/>
      <c r="NEO1" s="314"/>
      <c r="NEP1" s="314"/>
      <c r="NEQ1" s="314"/>
      <c r="NER1" s="314"/>
      <c r="NES1" s="314"/>
      <c r="NET1" s="314"/>
      <c r="NEU1" s="314"/>
      <c r="NEV1" s="314"/>
      <c r="NEW1" s="314"/>
      <c r="NEX1" s="314"/>
      <c r="NEY1" s="314"/>
      <c r="NEZ1" s="314"/>
      <c r="NFA1" s="314"/>
      <c r="NFB1" s="314"/>
      <c r="NFC1" s="314"/>
      <c r="NFD1" s="314"/>
      <c r="NFE1" s="314"/>
      <c r="NFF1" s="314"/>
      <c r="NFG1" s="314"/>
      <c r="NFH1" s="314"/>
      <c r="NFI1" s="314"/>
      <c r="NFJ1" s="314"/>
      <c r="NFK1" s="314"/>
      <c r="NFL1" s="314"/>
      <c r="NFM1" s="314"/>
      <c r="NFN1" s="314"/>
      <c r="NFO1" s="314"/>
      <c r="NFP1" s="314"/>
      <c r="NFQ1" s="314"/>
      <c r="NFR1" s="314"/>
      <c r="NFS1" s="314"/>
      <c r="NFT1" s="314"/>
      <c r="NFU1" s="314"/>
      <c r="NFV1" s="314"/>
      <c r="NFW1" s="314"/>
      <c r="NFX1" s="314"/>
      <c r="NFY1" s="314"/>
      <c r="NFZ1" s="314"/>
      <c r="NGA1" s="314"/>
      <c r="NGB1" s="314"/>
      <c r="NGC1" s="314"/>
      <c r="NGD1" s="314"/>
      <c r="NGE1" s="314"/>
      <c r="NGF1" s="314"/>
      <c r="NGG1" s="314"/>
      <c r="NGH1" s="314"/>
      <c r="NGI1" s="314"/>
      <c r="NGJ1" s="314"/>
      <c r="NGK1" s="314"/>
      <c r="NGL1" s="314"/>
      <c r="NGM1" s="314"/>
      <c r="NGN1" s="314"/>
      <c r="NGO1" s="314"/>
      <c r="NGP1" s="314"/>
      <c r="NGQ1" s="314"/>
      <c r="NGR1" s="314"/>
      <c r="NGS1" s="314"/>
      <c r="NGT1" s="314"/>
      <c r="NGU1" s="314"/>
      <c r="NGV1" s="314"/>
      <c r="NGW1" s="314"/>
      <c r="NGX1" s="314"/>
      <c r="NGY1" s="314"/>
      <c r="NGZ1" s="314"/>
      <c r="NHA1" s="314"/>
      <c r="NHB1" s="314"/>
      <c r="NHC1" s="314"/>
      <c r="NHD1" s="314"/>
      <c r="NHE1" s="314"/>
      <c r="NHF1" s="314"/>
      <c r="NHG1" s="314"/>
      <c r="NHH1" s="314"/>
      <c r="NHI1" s="314"/>
      <c r="NHJ1" s="314"/>
      <c r="NHK1" s="314"/>
      <c r="NHL1" s="314"/>
      <c r="NHM1" s="314"/>
      <c r="NHN1" s="314"/>
      <c r="NHO1" s="314"/>
      <c r="NHP1" s="314"/>
      <c r="NHQ1" s="314"/>
      <c r="NHR1" s="314"/>
      <c r="NHS1" s="314"/>
      <c r="NHT1" s="314"/>
      <c r="NHU1" s="314"/>
      <c r="NHV1" s="314"/>
      <c r="NHW1" s="314"/>
      <c r="NHX1" s="314"/>
      <c r="NHY1" s="314"/>
      <c r="NHZ1" s="314"/>
      <c r="NIA1" s="314"/>
      <c r="NIB1" s="314"/>
      <c r="NIC1" s="314"/>
      <c r="NID1" s="314"/>
      <c r="NIE1" s="314"/>
      <c r="NIF1" s="314"/>
      <c r="NIG1" s="314"/>
      <c r="NIH1" s="314"/>
      <c r="NII1" s="314"/>
      <c r="NIJ1" s="314"/>
      <c r="NIK1" s="314"/>
      <c r="NIL1" s="314"/>
      <c r="NIM1" s="314"/>
      <c r="NIN1" s="314"/>
      <c r="NIO1" s="314"/>
      <c r="NIP1" s="314"/>
      <c r="NIQ1" s="314"/>
      <c r="NIR1" s="314"/>
      <c r="NIS1" s="314"/>
      <c r="NIT1" s="314"/>
      <c r="NIU1" s="314"/>
      <c r="NIV1" s="314"/>
      <c r="NIW1" s="314"/>
      <c r="NIX1" s="314"/>
      <c r="NIY1" s="314"/>
      <c r="NIZ1" s="314"/>
      <c r="NJA1" s="314"/>
      <c r="NJB1" s="314"/>
      <c r="NJC1" s="314"/>
      <c r="NJD1" s="314"/>
      <c r="NJE1" s="314"/>
      <c r="NJF1" s="314"/>
      <c r="NJG1" s="314"/>
      <c r="NJH1" s="314"/>
      <c r="NJI1" s="314"/>
      <c r="NJJ1" s="314"/>
      <c r="NJK1" s="314"/>
      <c r="NJL1" s="314"/>
      <c r="NJM1" s="314"/>
      <c r="NJN1" s="314"/>
      <c r="NJO1" s="314"/>
      <c r="NJP1" s="314"/>
      <c r="NJQ1" s="314"/>
      <c r="NJR1" s="314"/>
      <c r="NJS1" s="314"/>
      <c r="NJT1" s="314"/>
      <c r="NJU1" s="314"/>
      <c r="NJV1" s="314"/>
      <c r="NJW1" s="314"/>
      <c r="NJX1" s="314"/>
      <c r="NJY1" s="314"/>
      <c r="NJZ1" s="314"/>
      <c r="NKA1" s="314"/>
      <c r="NKB1" s="314"/>
      <c r="NKC1" s="314"/>
      <c r="NKD1" s="314"/>
      <c r="NKE1" s="314"/>
      <c r="NKF1" s="314"/>
      <c r="NKG1" s="314"/>
      <c r="NKH1" s="314"/>
      <c r="NKI1" s="314"/>
      <c r="NKJ1" s="314"/>
      <c r="NKK1" s="314"/>
      <c r="NKL1" s="314"/>
      <c r="NKM1" s="314"/>
      <c r="NKN1" s="314"/>
      <c r="NKO1" s="314"/>
      <c r="NKP1" s="314"/>
      <c r="NKQ1" s="314"/>
      <c r="NKR1" s="314"/>
      <c r="NKS1" s="314"/>
      <c r="NKT1" s="314"/>
      <c r="NKU1" s="314"/>
      <c r="NKV1" s="314"/>
      <c r="NKW1" s="314"/>
      <c r="NKX1" s="314"/>
      <c r="NKY1" s="314"/>
      <c r="NKZ1" s="314"/>
      <c r="NLA1" s="314"/>
      <c r="NLB1" s="314"/>
      <c r="NLC1" s="314"/>
      <c r="NLD1" s="314"/>
      <c r="NLE1" s="314"/>
      <c r="NLF1" s="314"/>
      <c r="NLG1" s="314"/>
      <c r="NLH1" s="314"/>
      <c r="NLI1" s="314"/>
      <c r="NLJ1" s="314"/>
      <c r="NLK1" s="314"/>
      <c r="NLL1" s="314"/>
      <c r="NLM1" s="314"/>
      <c r="NLN1" s="314"/>
      <c r="NLO1" s="314"/>
      <c r="NLP1" s="314"/>
      <c r="NLQ1" s="314"/>
      <c r="NLR1" s="314"/>
      <c r="NLS1" s="314"/>
      <c r="NLT1" s="314"/>
      <c r="NLU1" s="314"/>
      <c r="NLV1" s="314"/>
      <c r="NLW1" s="314"/>
      <c r="NLX1" s="314"/>
      <c r="NLY1" s="314"/>
      <c r="NLZ1" s="314"/>
      <c r="NMA1" s="314"/>
      <c r="NMB1" s="314"/>
      <c r="NMC1" s="314"/>
      <c r="NMD1" s="314"/>
      <c r="NME1" s="314"/>
      <c r="NMF1" s="314"/>
      <c r="NMG1" s="314"/>
      <c r="NMH1" s="314"/>
      <c r="NMI1" s="314"/>
      <c r="NMJ1" s="314"/>
      <c r="NMK1" s="314"/>
      <c r="NML1" s="314"/>
      <c r="NMM1" s="314"/>
      <c r="NMN1" s="314"/>
      <c r="NMO1" s="314"/>
      <c r="NMP1" s="314"/>
      <c r="NMQ1" s="314"/>
      <c r="NMR1" s="314"/>
      <c r="NMS1" s="314"/>
      <c r="NMT1" s="314"/>
      <c r="NMU1" s="314"/>
      <c r="NMV1" s="314"/>
      <c r="NMW1" s="314"/>
      <c r="NMX1" s="314"/>
      <c r="NMY1" s="314"/>
      <c r="NMZ1" s="314"/>
      <c r="NNA1" s="314"/>
      <c r="NNB1" s="314"/>
      <c r="NNC1" s="314"/>
      <c r="NND1" s="314"/>
      <c r="NNE1" s="314"/>
      <c r="NNF1" s="314"/>
      <c r="NNG1" s="314"/>
      <c r="NNH1" s="314"/>
      <c r="NNI1" s="314"/>
      <c r="NNJ1" s="314"/>
      <c r="NNK1" s="314"/>
      <c r="NNL1" s="314"/>
      <c r="NNM1" s="314"/>
      <c r="NNN1" s="314"/>
      <c r="NNO1" s="314"/>
      <c r="NNP1" s="314"/>
      <c r="NNQ1" s="314"/>
      <c r="NNR1" s="314"/>
      <c r="NNS1" s="314"/>
      <c r="NNT1" s="314"/>
      <c r="NNU1" s="314"/>
      <c r="NNV1" s="314"/>
      <c r="NNW1" s="314"/>
      <c r="NNX1" s="314"/>
      <c r="NNY1" s="314"/>
      <c r="NNZ1" s="314"/>
      <c r="NOA1" s="314"/>
      <c r="NOB1" s="314"/>
      <c r="NOC1" s="314"/>
      <c r="NOD1" s="314"/>
      <c r="NOE1" s="314"/>
      <c r="NOF1" s="314"/>
      <c r="NOG1" s="314"/>
      <c r="NOH1" s="314"/>
      <c r="NOI1" s="314"/>
      <c r="NOJ1" s="314"/>
      <c r="NOK1" s="314"/>
      <c r="NOL1" s="314"/>
      <c r="NOM1" s="314"/>
      <c r="NON1" s="314"/>
      <c r="NOO1" s="314"/>
      <c r="NOP1" s="314"/>
      <c r="NOQ1" s="314"/>
      <c r="NOR1" s="314"/>
      <c r="NOS1" s="314"/>
      <c r="NOT1" s="314"/>
      <c r="NOU1" s="314"/>
      <c r="NOV1" s="314"/>
      <c r="NOW1" s="314"/>
      <c r="NOX1" s="314"/>
      <c r="NOY1" s="314"/>
      <c r="NOZ1" s="314"/>
      <c r="NPA1" s="314"/>
      <c r="NPB1" s="314"/>
      <c r="NPC1" s="314"/>
      <c r="NPD1" s="314"/>
      <c r="NPE1" s="314"/>
      <c r="NPF1" s="314"/>
      <c r="NPG1" s="314"/>
      <c r="NPH1" s="314"/>
      <c r="NPI1" s="314"/>
      <c r="NPJ1" s="314"/>
      <c r="NPK1" s="314"/>
      <c r="NPL1" s="314"/>
      <c r="NPM1" s="314"/>
      <c r="NPN1" s="314"/>
      <c r="NPO1" s="314"/>
      <c r="NPP1" s="314"/>
      <c r="NPQ1" s="314"/>
      <c r="NPR1" s="314"/>
      <c r="NPS1" s="314"/>
      <c r="NPT1" s="314"/>
      <c r="NPU1" s="314"/>
      <c r="NPV1" s="314"/>
      <c r="NPW1" s="314"/>
      <c r="NPX1" s="314"/>
      <c r="NPY1" s="314"/>
      <c r="NPZ1" s="314"/>
      <c r="NQA1" s="314"/>
      <c r="NQB1" s="314"/>
      <c r="NQC1" s="314"/>
      <c r="NQD1" s="314"/>
      <c r="NQE1" s="314"/>
      <c r="NQF1" s="314"/>
      <c r="NQG1" s="314"/>
      <c r="NQH1" s="314"/>
      <c r="NQI1" s="314"/>
      <c r="NQJ1" s="314"/>
      <c r="NQK1" s="314"/>
      <c r="NQL1" s="314"/>
      <c r="NQM1" s="314"/>
      <c r="NQN1" s="314"/>
      <c r="NQO1" s="314"/>
      <c r="NQP1" s="314"/>
      <c r="NQQ1" s="314"/>
      <c r="NQR1" s="314"/>
      <c r="NQS1" s="314"/>
      <c r="NQT1" s="314"/>
      <c r="NQU1" s="314"/>
      <c r="NQV1" s="314"/>
      <c r="NQW1" s="314"/>
      <c r="NQX1" s="314"/>
      <c r="NQY1" s="314"/>
      <c r="NQZ1" s="314"/>
      <c r="NRA1" s="314"/>
      <c r="NRB1" s="314"/>
      <c r="NRC1" s="314"/>
      <c r="NRD1" s="314"/>
      <c r="NRE1" s="314"/>
      <c r="NRF1" s="314"/>
      <c r="NRG1" s="314"/>
      <c r="NRH1" s="314"/>
      <c r="NRI1" s="314"/>
      <c r="NRJ1" s="314"/>
      <c r="NRK1" s="314"/>
      <c r="NRL1" s="314"/>
      <c r="NRM1" s="314"/>
      <c r="NRN1" s="314"/>
      <c r="NRO1" s="314"/>
      <c r="NRP1" s="314"/>
      <c r="NRQ1" s="314"/>
      <c r="NRR1" s="314"/>
      <c r="NRS1" s="314"/>
      <c r="NRT1" s="314"/>
      <c r="NRU1" s="314"/>
      <c r="NRV1" s="314"/>
      <c r="NRW1" s="314"/>
      <c r="NRX1" s="314"/>
      <c r="NRY1" s="314"/>
      <c r="NRZ1" s="314"/>
      <c r="NSA1" s="314"/>
      <c r="NSB1" s="314"/>
      <c r="NSC1" s="314"/>
      <c r="NSD1" s="314"/>
      <c r="NSE1" s="314"/>
      <c r="NSF1" s="314"/>
      <c r="NSG1" s="314"/>
      <c r="NSH1" s="314"/>
      <c r="NSI1" s="314"/>
      <c r="NSJ1" s="314"/>
      <c r="NSK1" s="314"/>
      <c r="NSL1" s="314"/>
      <c r="NSM1" s="314"/>
      <c r="NSN1" s="314"/>
      <c r="NSO1" s="314"/>
      <c r="NSP1" s="314"/>
      <c r="NSQ1" s="314"/>
      <c r="NSR1" s="314"/>
      <c r="NSS1" s="314"/>
      <c r="NST1" s="314"/>
      <c r="NSU1" s="314"/>
      <c r="NSV1" s="314"/>
      <c r="NSW1" s="314"/>
      <c r="NSX1" s="314"/>
      <c r="NSY1" s="314"/>
      <c r="NSZ1" s="314"/>
      <c r="NTA1" s="314"/>
      <c r="NTB1" s="314"/>
      <c r="NTC1" s="314"/>
      <c r="NTD1" s="314"/>
      <c r="NTE1" s="314"/>
      <c r="NTF1" s="314"/>
      <c r="NTG1" s="314"/>
      <c r="NTH1" s="314"/>
      <c r="NTI1" s="314"/>
      <c r="NTJ1" s="314"/>
      <c r="NTK1" s="314"/>
      <c r="NTL1" s="314"/>
      <c r="NTM1" s="314"/>
      <c r="NTN1" s="314"/>
      <c r="NTO1" s="314"/>
      <c r="NTP1" s="314"/>
      <c r="NTQ1" s="314"/>
      <c r="NTR1" s="314"/>
      <c r="NTS1" s="314"/>
      <c r="NTT1" s="314"/>
      <c r="NTU1" s="314"/>
      <c r="NTV1" s="314"/>
      <c r="NTW1" s="314"/>
      <c r="NTX1" s="314"/>
      <c r="NTY1" s="314"/>
      <c r="NTZ1" s="314"/>
      <c r="NUA1" s="314"/>
      <c r="NUB1" s="314"/>
      <c r="NUC1" s="314"/>
      <c r="NUD1" s="314"/>
      <c r="NUE1" s="314"/>
      <c r="NUF1" s="314"/>
      <c r="NUG1" s="314"/>
      <c r="NUH1" s="314"/>
      <c r="NUI1" s="314"/>
      <c r="NUJ1" s="314"/>
      <c r="NUK1" s="314"/>
      <c r="NUL1" s="314"/>
      <c r="NUM1" s="314"/>
      <c r="NUN1" s="314"/>
      <c r="NUO1" s="314"/>
      <c r="NUP1" s="314"/>
      <c r="NUQ1" s="314"/>
      <c r="NUR1" s="314"/>
      <c r="NUS1" s="314"/>
      <c r="NUT1" s="314"/>
      <c r="NUU1" s="314"/>
      <c r="NUV1" s="314"/>
      <c r="NUW1" s="314"/>
      <c r="NUX1" s="314"/>
      <c r="NUY1" s="314"/>
      <c r="NUZ1" s="314"/>
      <c r="NVA1" s="314"/>
      <c r="NVB1" s="314"/>
      <c r="NVC1" s="314"/>
      <c r="NVD1" s="314"/>
      <c r="NVE1" s="314"/>
      <c r="NVF1" s="314"/>
      <c r="NVG1" s="314"/>
      <c r="NVH1" s="314"/>
      <c r="NVI1" s="314"/>
      <c r="NVJ1" s="314"/>
      <c r="NVK1" s="314"/>
      <c r="NVL1" s="314"/>
      <c r="NVM1" s="314"/>
      <c r="NVN1" s="314"/>
      <c r="NVO1" s="314"/>
      <c r="NVP1" s="314"/>
      <c r="NVQ1" s="314"/>
      <c r="NVR1" s="314"/>
      <c r="NVS1" s="314"/>
      <c r="NVT1" s="314"/>
      <c r="NVU1" s="314"/>
      <c r="NVV1" s="314"/>
      <c r="NVW1" s="314"/>
      <c r="NVX1" s="314"/>
      <c r="NVY1" s="314"/>
      <c r="NVZ1" s="314"/>
      <c r="NWA1" s="314"/>
      <c r="NWB1" s="314"/>
      <c r="NWC1" s="314"/>
      <c r="NWD1" s="314"/>
      <c r="NWE1" s="314"/>
      <c r="NWF1" s="314"/>
      <c r="NWG1" s="314"/>
      <c r="NWH1" s="314"/>
      <c r="NWI1" s="314"/>
      <c r="NWJ1" s="314"/>
      <c r="NWK1" s="314"/>
      <c r="NWL1" s="314"/>
      <c r="NWM1" s="314"/>
      <c r="NWN1" s="314"/>
      <c r="NWO1" s="314"/>
      <c r="NWP1" s="314"/>
      <c r="NWQ1" s="314"/>
      <c r="NWR1" s="314"/>
      <c r="NWS1" s="314"/>
      <c r="NWT1" s="314"/>
      <c r="NWU1" s="314"/>
      <c r="NWV1" s="314"/>
      <c r="NWW1" s="314"/>
      <c r="NWX1" s="314"/>
      <c r="NWY1" s="314"/>
      <c r="NWZ1" s="314"/>
      <c r="NXA1" s="314"/>
      <c r="NXB1" s="314"/>
      <c r="NXC1" s="314"/>
      <c r="NXD1" s="314"/>
      <c r="NXE1" s="314"/>
      <c r="NXF1" s="314"/>
      <c r="NXG1" s="314"/>
      <c r="NXH1" s="314"/>
      <c r="NXI1" s="314"/>
      <c r="NXJ1" s="314"/>
      <c r="NXK1" s="314"/>
      <c r="NXL1" s="314"/>
      <c r="NXM1" s="314"/>
      <c r="NXN1" s="314"/>
      <c r="NXO1" s="314"/>
      <c r="NXP1" s="314"/>
      <c r="NXQ1" s="314"/>
      <c r="NXR1" s="314"/>
      <c r="NXS1" s="314"/>
      <c r="NXT1" s="314"/>
      <c r="NXU1" s="314"/>
      <c r="NXV1" s="314"/>
      <c r="NXW1" s="314"/>
      <c r="NXX1" s="314"/>
      <c r="NXY1" s="314"/>
      <c r="NXZ1" s="314"/>
      <c r="NYA1" s="314"/>
      <c r="NYB1" s="314"/>
      <c r="NYC1" s="314"/>
      <c r="NYD1" s="314"/>
      <c r="NYE1" s="314"/>
      <c r="NYF1" s="314"/>
      <c r="NYG1" s="314"/>
      <c r="NYH1" s="314"/>
      <c r="NYI1" s="314"/>
      <c r="NYJ1" s="314"/>
      <c r="NYK1" s="314"/>
      <c r="NYL1" s="314"/>
      <c r="NYM1" s="314"/>
      <c r="NYN1" s="314"/>
      <c r="NYO1" s="314"/>
      <c r="NYP1" s="314"/>
      <c r="NYQ1" s="314"/>
      <c r="NYR1" s="314"/>
      <c r="NYS1" s="314"/>
      <c r="NYT1" s="314"/>
      <c r="NYU1" s="314"/>
      <c r="NYV1" s="314"/>
      <c r="NYW1" s="314"/>
      <c r="NYX1" s="314"/>
      <c r="NYY1" s="314"/>
      <c r="NYZ1" s="314"/>
      <c r="NZA1" s="314"/>
      <c r="NZB1" s="314"/>
      <c r="NZC1" s="314"/>
      <c r="NZD1" s="314"/>
      <c r="NZE1" s="314"/>
      <c r="NZF1" s="314"/>
      <c r="NZG1" s="314"/>
      <c r="NZH1" s="314"/>
      <c r="NZI1" s="314"/>
      <c r="NZJ1" s="314"/>
      <c r="NZK1" s="314"/>
      <c r="NZL1" s="314"/>
      <c r="NZM1" s="314"/>
      <c r="NZN1" s="314"/>
      <c r="NZO1" s="314"/>
      <c r="NZP1" s="314"/>
      <c r="NZQ1" s="314"/>
      <c r="NZR1" s="314"/>
      <c r="NZS1" s="314"/>
      <c r="NZT1" s="314"/>
      <c r="NZU1" s="314"/>
      <c r="NZV1" s="314"/>
      <c r="NZW1" s="314"/>
      <c r="NZX1" s="314"/>
      <c r="NZY1" s="314"/>
      <c r="NZZ1" s="314"/>
      <c r="OAA1" s="314"/>
      <c r="OAB1" s="314"/>
      <c r="OAC1" s="314"/>
      <c r="OAD1" s="314"/>
      <c r="OAE1" s="314"/>
      <c r="OAF1" s="314"/>
      <c r="OAG1" s="314"/>
      <c r="OAH1" s="314"/>
      <c r="OAI1" s="314"/>
      <c r="OAJ1" s="314"/>
      <c r="OAK1" s="314"/>
      <c r="OAL1" s="314"/>
      <c r="OAM1" s="314"/>
      <c r="OAN1" s="314"/>
      <c r="OAO1" s="314"/>
      <c r="OAP1" s="314"/>
      <c r="OAQ1" s="314"/>
      <c r="OAR1" s="314"/>
      <c r="OAS1" s="314"/>
      <c r="OAT1" s="314"/>
      <c r="OAU1" s="314"/>
      <c r="OAV1" s="314"/>
      <c r="OAW1" s="314"/>
      <c r="OAX1" s="314"/>
      <c r="OAY1" s="314"/>
      <c r="OAZ1" s="314"/>
      <c r="OBA1" s="314"/>
      <c r="OBB1" s="314"/>
      <c r="OBC1" s="314"/>
      <c r="OBD1" s="314"/>
      <c r="OBE1" s="314"/>
      <c r="OBF1" s="314"/>
      <c r="OBG1" s="314"/>
      <c r="OBH1" s="314"/>
      <c r="OBI1" s="314"/>
      <c r="OBJ1" s="314"/>
      <c r="OBK1" s="314"/>
      <c r="OBL1" s="314"/>
      <c r="OBM1" s="314"/>
      <c r="OBN1" s="314"/>
      <c r="OBO1" s="314"/>
      <c r="OBP1" s="314"/>
      <c r="OBQ1" s="314"/>
      <c r="OBR1" s="314"/>
      <c r="OBS1" s="314"/>
      <c r="OBT1" s="314"/>
      <c r="OBU1" s="314"/>
      <c r="OBV1" s="314"/>
      <c r="OBW1" s="314"/>
      <c r="OBX1" s="314"/>
      <c r="OBY1" s="314"/>
      <c r="OBZ1" s="314"/>
      <c r="OCA1" s="314"/>
      <c r="OCB1" s="314"/>
      <c r="OCC1" s="314"/>
      <c r="OCD1" s="314"/>
      <c r="OCE1" s="314"/>
      <c r="OCF1" s="314"/>
      <c r="OCG1" s="314"/>
      <c r="OCH1" s="314"/>
      <c r="OCI1" s="314"/>
      <c r="OCJ1" s="314"/>
      <c r="OCK1" s="314"/>
      <c r="OCL1" s="314"/>
      <c r="OCM1" s="314"/>
      <c r="OCN1" s="314"/>
      <c r="OCO1" s="314"/>
      <c r="OCP1" s="314"/>
      <c r="OCQ1" s="314"/>
      <c r="OCR1" s="314"/>
      <c r="OCS1" s="314"/>
      <c r="OCT1" s="314"/>
      <c r="OCU1" s="314"/>
      <c r="OCV1" s="314"/>
      <c r="OCW1" s="314"/>
      <c r="OCX1" s="314"/>
      <c r="OCY1" s="314"/>
      <c r="OCZ1" s="314"/>
      <c r="ODA1" s="314"/>
      <c r="ODB1" s="314"/>
      <c r="ODC1" s="314"/>
      <c r="ODD1" s="314"/>
      <c r="ODE1" s="314"/>
      <c r="ODF1" s="314"/>
      <c r="ODG1" s="314"/>
      <c r="ODH1" s="314"/>
      <c r="ODI1" s="314"/>
      <c r="ODJ1" s="314"/>
      <c r="ODK1" s="314"/>
      <c r="ODL1" s="314"/>
      <c r="ODM1" s="314"/>
      <c r="ODN1" s="314"/>
      <c r="ODO1" s="314"/>
      <c r="ODP1" s="314"/>
      <c r="ODQ1" s="314"/>
      <c r="ODR1" s="314"/>
      <c r="ODS1" s="314"/>
      <c r="ODT1" s="314"/>
      <c r="ODU1" s="314"/>
      <c r="ODV1" s="314"/>
      <c r="ODW1" s="314"/>
      <c r="ODX1" s="314"/>
      <c r="ODY1" s="314"/>
      <c r="ODZ1" s="314"/>
      <c r="OEA1" s="314"/>
      <c r="OEB1" s="314"/>
      <c r="OEC1" s="314"/>
      <c r="OED1" s="314"/>
      <c r="OEE1" s="314"/>
      <c r="OEF1" s="314"/>
      <c r="OEG1" s="314"/>
      <c r="OEH1" s="314"/>
      <c r="OEI1" s="314"/>
      <c r="OEJ1" s="314"/>
      <c r="OEK1" s="314"/>
      <c r="OEL1" s="314"/>
      <c r="OEM1" s="314"/>
      <c r="OEN1" s="314"/>
      <c r="OEO1" s="314"/>
      <c r="OEP1" s="314"/>
      <c r="OEQ1" s="314"/>
      <c r="OER1" s="314"/>
      <c r="OES1" s="314"/>
      <c r="OET1" s="314"/>
      <c r="OEU1" s="314"/>
      <c r="OEV1" s="314"/>
      <c r="OEW1" s="314"/>
      <c r="OEX1" s="314"/>
      <c r="OEY1" s="314"/>
      <c r="OEZ1" s="314"/>
      <c r="OFA1" s="314"/>
      <c r="OFB1" s="314"/>
      <c r="OFC1" s="314"/>
      <c r="OFD1" s="314"/>
      <c r="OFE1" s="314"/>
      <c r="OFF1" s="314"/>
      <c r="OFG1" s="314"/>
      <c r="OFH1" s="314"/>
      <c r="OFI1" s="314"/>
      <c r="OFJ1" s="314"/>
      <c r="OFK1" s="314"/>
      <c r="OFL1" s="314"/>
      <c r="OFM1" s="314"/>
      <c r="OFN1" s="314"/>
      <c r="OFO1" s="314"/>
      <c r="OFP1" s="314"/>
      <c r="OFQ1" s="314"/>
      <c r="OFR1" s="314"/>
      <c r="OFS1" s="314"/>
      <c r="OFT1" s="314"/>
      <c r="OFU1" s="314"/>
      <c r="OFV1" s="314"/>
      <c r="OFW1" s="314"/>
      <c r="OFX1" s="314"/>
      <c r="OFY1" s="314"/>
      <c r="OFZ1" s="314"/>
      <c r="OGA1" s="314"/>
      <c r="OGB1" s="314"/>
      <c r="OGC1" s="314"/>
      <c r="OGD1" s="314"/>
      <c r="OGE1" s="314"/>
      <c r="OGF1" s="314"/>
      <c r="OGG1" s="314"/>
      <c r="OGH1" s="314"/>
      <c r="OGI1" s="314"/>
      <c r="OGJ1" s="314"/>
      <c r="OGK1" s="314"/>
      <c r="OGL1" s="314"/>
      <c r="OGM1" s="314"/>
      <c r="OGN1" s="314"/>
      <c r="OGO1" s="314"/>
      <c r="OGP1" s="314"/>
      <c r="OGQ1" s="314"/>
      <c r="OGR1" s="314"/>
      <c r="OGS1" s="314"/>
      <c r="OGT1" s="314"/>
      <c r="OGU1" s="314"/>
      <c r="OGV1" s="314"/>
      <c r="OGW1" s="314"/>
      <c r="OGX1" s="314"/>
      <c r="OGY1" s="314"/>
      <c r="OGZ1" s="314"/>
      <c r="OHA1" s="314"/>
      <c r="OHB1" s="314"/>
      <c r="OHC1" s="314"/>
      <c r="OHD1" s="314"/>
      <c r="OHE1" s="314"/>
      <c r="OHF1" s="314"/>
      <c r="OHG1" s="314"/>
      <c r="OHH1" s="314"/>
      <c r="OHI1" s="314"/>
      <c r="OHJ1" s="314"/>
      <c r="OHK1" s="314"/>
      <c r="OHL1" s="314"/>
      <c r="OHM1" s="314"/>
      <c r="OHN1" s="314"/>
      <c r="OHO1" s="314"/>
      <c r="OHP1" s="314"/>
      <c r="OHQ1" s="314"/>
      <c r="OHR1" s="314"/>
      <c r="OHS1" s="314"/>
      <c r="OHT1" s="314"/>
      <c r="OHU1" s="314"/>
      <c r="OHV1" s="314"/>
      <c r="OHW1" s="314"/>
      <c r="OHX1" s="314"/>
      <c r="OHY1" s="314"/>
      <c r="OHZ1" s="314"/>
      <c r="OIA1" s="314"/>
      <c r="OIB1" s="314"/>
      <c r="OIC1" s="314"/>
      <c r="OID1" s="314"/>
      <c r="OIE1" s="314"/>
      <c r="OIF1" s="314"/>
      <c r="OIG1" s="314"/>
      <c r="OIH1" s="314"/>
      <c r="OII1" s="314"/>
      <c r="OIJ1" s="314"/>
      <c r="OIK1" s="314"/>
      <c r="OIL1" s="314"/>
      <c r="OIM1" s="314"/>
      <c r="OIN1" s="314"/>
      <c r="OIO1" s="314"/>
      <c r="OIP1" s="314"/>
      <c r="OIQ1" s="314"/>
      <c r="OIR1" s="314"/>
      <c r="OIS1" s="314"/>
      <c r="OIT1" s="314"/>
      <c r="OIU1" s="314"/>
      <c r="OIV1" s="314"/>
      <c r="OIW1" s="314"/>
      <c r="OIX1" s="314"/>
      <c r="OIY1" s="314"/>
      <c r="OIZ1" s="314"/>
      <c r="OJA1" s="314"/>
      <c r="OJB1" s="314"/>
      <c r="OJC1" s="314"/>
      <c r="OJD1" s="314"/>
      <c r="OJE1" s="314"/>
      <c r="OJF1" s="314"/>
      <c r="OJG1" s="314"/>
      <c r="OJH1" s="314"/>
      <c r="OJI1" s="314"/>
      <c r="OJJ1" s="314"/>
      <c r="OJK1" s="314"/>
      <c r="OJL1" s="314"/>
      <c r="OJM1" s="314"/>
      <c r="OJN1" s="314"/>
      <c r="OJO1" s="314"/>
      <c r="OJP1" s="314"/>
      <c r="OJQ1" s="314"/>
      <c r="OJR1" s="314"/>
      <c r="OJS1" s="314"/>
      <c r="OJT1" s="314"/>
      <c r="OJU1" s="314"/>
      <c r="OJV1" s="314"/>
      <c r="OJW1" s="314"/>
      <c r="OJX1" s="314"/>
      <c r="OJY1" s="314"/>
      <c r="OJZ1" s="314"/>
      <c r="OKA1" s="314"/>
      <c r="OKB1" s="314"/>
      <c r="OKC1" s="314"/>
      <c r="OKD1" s="314"/>
      <c r="OKE1" s="314"/>
      <c r="OKF1" s="314"/>
      <c r="OKG1" s="314"/>
      <c r="OKH1" s="314"/>
      <c r="OKI1" s="314"/>
      <c r="OKJ1" s="314"/>
      <c r="OKK1" s="314"/>
      <c r="OKL1" s="314"/>
      <c r="OKM1" s="314"/>
      <c r="OKN1" s="314"/>
      <c r="OKO1" s="314"/>
      <c r="OKP1" s="314"/>
      <c r="OKQ1" s="314"/>
      <c r="OKR1" s="314"/>
      <c r="OKS1" s="314"/>
      <c r="OKT1" s="314"/>
      <c r="OKU1" s="314"/>
      <c r="OKV1" s="314"/>
      <c r="OKW1" s="314"/>
      <c r="OKX1" s="314"/>
      <c r="OKY1" s="314"/>
      <c r="OKZ1" s="314"/>
      <c r="OLA1" s="314"/>
      <c r="OLB1" s="314"/>
      <c r="OLC1" s="314"/>
      <c r="OLD1" s="314"/>
      <c r="OLE1" s="314"/>
      <c r="OLF1" s="314"/>
      <c r="OLG1" s="314"/>
      <c r="OLH1" s="314"/>
      <c r="OLI1" s="314"/>
      <c r="OLJ1" s="314"/>
      <c r="OLK1" s="314"/>
      <c r="OLL1" s="314"/>
      <c r="OLM1" s="314"/>
      <c r="OLN1" s="314"/>
      <c r="OLO1" s="314"/>
      <c r="OLP1" s="314"/>
      <c r="OLQ1" s="314"/>
      <c r="OLR1" s="314"/>
      <c r="OLS1" s="314"/>
      <c r="OLT1" s="314"/>
      <c r="OLU1" s="314"/>
      <c r="OLV1" s="314"/>
      <c r="OLW1" s="314"/>
      <c r="OLX1" s="314"/>
      <c r="OLY1" s="314"/>
      <c r="OLZ1" s="314"/>
      <c r="OMA1" s="314"/>
      <c r="OMB1" s="314"/>
      <c r="OMC1" s="314"/>
      <c r="OMD1" s="314"/>
      <c r="OME1" s="314"/>
      <c r="OMF1" s="314"/>
      <c r="OMG1" s="314"/>
      <c r="OMH1" s="314"/>
      <c r="OMI1" s="314"/>
      <c r="OMJ1" s="314"/>
      <c r="OMK1" s="314"/>
      <c r="OML1" s="314"/>
      <c r="OMM1" s="314"/>
      <c r="OMN1" s="314"/>
      <c r="OMO1" s="314"/>
      <c r="OMP1" s="314"/>
      <c r="OMQ1" s="314"/>
      <c r="OMR1" s="314"/>
      <c r="OMS1" s="314"/>
      <c r="OMT1" s="314"/>
      <c r="OMU1" s="314"/>
      <c r="OMV1" s="314"/>
      <c r="OMW1" s="314"/>
      <c r="OMX1" s="314"/>
      <c r="OMY1" s="314"/>
      <c r="OMZ1" s="314"/>
      <c r="ONA1" s="314"/>
      <c r="ONB1" s="314"/>
      <c r="ONC1" s="314"/>
      <c r="OND1" s="314"/>
      <c r="ONE1" s="314"/>
      <c r="ONF1" s="314"/>
      <c r="ONG1" s="314"/>
      <c r="ONH1" s="314"/>
      <c r="ONI1" s="314"/>
      <c r="ONJ1" s="314"/>
      <c r="ONK1" s="314"/>
      <c r="ONL1" s="314"/>
      <c r="ONM1" s="314"/>
      <c r="ONN1" s="314"/>
      <c r="ONO1" s="314"/>
      <c r="ONP1" s="314"/>
      <c r="ONQ1" s="314"/>
      <c r="ONR1" s="314"/>
      <c r="ONS1" s="314"/>
      <c r="ONT1" s="314"/>
      <c r="ONU1" s="314"/>
      <c r="ONV1" s="314"/>
      <c r="ONW1" s="314"/>
      <c r="ONX1" s="314"/>
      <c r="ONY1" s="314"/>
      <c r="ONZ1" s="314"/>
      <c r="OOA1" s="314"/>
      <c r="OOB1" s="314"/>
      <c r="OOC1" s="314"/>
      <c r="OOD1" s="314"/>
      <c r="OOE1" s="314"/>
      <c r="OOF1" s="314"/>
      <c r="OOG1" s="314"/>
      <c r="OOH1" s="314"/>
      <c r="OOI1" s="314"/>
      <c r="OOJ1" s="314"/>
      <c r="OOK1" s="314"/>
      <c r="OOL1" s="314"/>
      <c r="OOM1" s="314"/>
      <c r="OON1" s="314"/>
      <c r="OOO1" s="314"/>
      <c r="OOP1" s="314"/>
      <c r="OOQ1" s="314"/>
      <c r="OOR1" s="314"/>
      <c r="OOS1" s="314"/>
      <c r="OOT1" s="314"/>
      <c r="OOU1" s="314"/>
      <c r="OOV1" s="314"/>
      <c r="OOW1" s="314"/>
      <c r="OOX1" s="314"/>
      <c r="OOY1" s="314"/>
      <c r="OOZ1" s="314"/>
      <c r="OPA1" s="314"/>
      <c r="OPB1" s="314"/>
      <c r="OPC1" s="314"/>
      <c r="OPD1" s="314"/>
      <c r="OPE1" s="314"/>
      <c r="OPF1" s="314"/>
      <c r="OPG1" s="314"/>
      <c r="OPH1" s="314"/>
      <c r="OPI1" s="314"/>
      <c r="OPJ1" s="314"/>
      <c r="OPK1" s="314"/>
      <c r="OPL1" s="314"/>
      <c r="OPM1" s="314"/>
      <c r="OPN1" s="314"/>
      <c r="OPO1" s="314"/>
      <c r="OPP1" s="314"/>
      <c r="OPQ1" s="314"/>
      <c r="OPR1" s="314"/>
      <c r="OPS1" s="314"/>
      <c r="OPT1" s="314"/>
      <c r="OPU1" s="314"/>
      <c r="OPV1" s="314"/>
      <c r="OPW1" s="314"/>
      <c r="OPX1" s="314"/>
      <c r="OPY1" s="314"/>
      <c r="OPZ1" s="314"/>
      <c r="OQA1" s="314"/>
      <c r="OQB1" s="314"/>
      <c r="OQC1" s="314"/>
      <c r="OQD1" s="314"/>
      <c r="OQE1" s="314"/>
      <c r="OQF1" s="314"/>
      <c r="OQG1" s="314"/>
      <c r="OQH1" s="314"/>
      <c r="OQI1" s="314"/>
      <c r="OQJ1" s="314"/>
      <c r="OQK1" s="314"/>
      <c r="OQL1" s="314"/>
      <c r="OQM1" s="314"/>
      <c r="OQN1" s="314"/>
      <c r="OQO1" s="314"/>
      <c r="OQP1" s="314"/>
      <c r="OQQ1" s="314"/>
      <c r="OQR1" s="314"/>
      <c r="OQS1" s="314"/>
      <c r="OQT1" s="314"/>
      <c r="OQU1" s="314"/>
      <c r="OQV1" s="314"/>
      <c r="OQW1" s="314"/>
      <c r="OQX1" s="314"/>
      <c r="OQY1" s="314"/>
      <c r="OQZ1" s="314"/>
      <c r="ORA1" s="314"/>
      <c r="ORB1" s="314"/>
      <c r="ORC1" s="314"/>
      <c r="ORD1" s="314"/>
      <c r="ORE1" s="314"/>
      <c r="ORF1" s="314"/>
      <c r="ORG1" s="314"/>
      <c r="ORH1" s="314"/>
      <c r="ORI1" s="314"/>
      <c r="ORJ1" s="314"/>
      <c r="ORK1" s="314"/>
      <c r="ORL1" s="314"/>
      <c r="ORM1" s="314"/>
      <c r="ORN1" s="314"/>
      <c r="ORO1" s="314"/>
      <c r="ORP1" s="314"/>
      <c r="ORQ1" s="314"/>
      <c r="ORR1" s="314"/>
      <c r="ORS1" s="314"/>
      <c r="ORT1" s="314"/>
      <c r="ORU1" s="314"/>
      <c r="ORV1" s="314"/>
      <c r="ORW1" s="314"/>
      <c r="ORX1" s="314"/>
      <c r="ORY1" s="314"/>
      <c r="ORZ1" s="314"/>
      <c r="OSA1" s="314"/>
      <c r="OSB1" s="314"/>
      <c r="OSC1" s="314"/>
      <c r="OSD1" s="314"/>
      <c r="OSE1" s="314"/>
      <c r="OSF1" s="314"/>
      <c r="OSG1" s="314"/>
      <c r="OSH1" s="314"/>
      <c r="OSI1" s="314"/>
      <c r="OSJ1" s="314"/>
      <c r="OSK1" s="314"/>
      <c r="OSL1" s="314"/>
      <c r="OSM1" s="314"/>
      <c r="OSN1" s="314"/>
      <c r="OSO1" s="314"/>
      <c r="OSP1" s="314"/>
      <c r="OSQ1" s="314"/>
      <c r="OSR1" s="314"/>
      <c r="OSS1" s="314"/>
      <c r="OST1" s="314"/>
      <c r="OSU1" s="314"/>
      <c r="OSV1" s="314"/>
      <c r="OSW1" s="314"/>
      <c r="OSX1" s="314"/>
      <c r="OSY1" s="314"/>
      <c r="OSZ1" s="314"/>
      <c r="OTA1" s="314"/>
      <c r="OTB1" s="314"/>
      <c r="OTC1" s="314"/>
      <c r="OTD1" s="314"/>
      <c r="OTE1" s="314"/>
      <c r="OTF1" s="314"/>
      <c r="OTG1" s="314"/>
      <c r="OTH1" s="314"/>
      <c r="OTI1" s="314"/>
      <c r="OTJ1" s="314"/>
      <c r="OTK1" s="314"/>
      <c r="OTL1" s="314"/>
      <c r="OTM1" s="314"/>
      <c r="OTN1" s="314"/>
      <c r="OTO1" s="314"/>
      <c r="OTP1" s="314"/>
      <c r="OTQ1" s="314"/>
      <c r="OTR1" s="314"/>
      <c r="OTS1" s="314"/>
      <c r="OTT1" s="314"/>
      <c r="OTU1" s="314"/>
      <c r="OTV1" s="314"/>
      <c r="OTW1" s="314"/>
      <c r="OTX1" s="314"/>
      <c r="OTY1" s="314"/>
      <c r="OTZ1" s="314"/>
      <c r="OUA1" s="314"/>
      <c r="OUB1" s="314"/>
      <c r="OUC1" s="314"/>
      <c r="OUD1" s="314"/>
      <c r="OUE1" s="314"/>
      <c r="OUF1" s="314"/>
      <c r="OUG1" s="314"/>
      <c r="OUH1" s="314"/>
      <c r="OUI1" s="314"/>
      <c r="OUJ1" s="314"/>
      <c r="OUK1" s="314"/>
      <c r="OUL1" s="314"/>
      <c r="OUM1" s="314"/>
      <c r="OUN1" s="314"/>
      <c r="OUO1" s="314"/>
      <c r="OUP1" s="314"/>
      <c r="OUQ1" s="314"/>
      <c r="OUR1" s="314"/>
      <c r="OUS1" s="314"/>
      <c r="OUT1" s="314"/>
      <c r="OUU1" s="314"/>
      <c r="OUV1" s="314"/>
      <c r="OUW1" s="314"/>
      <c r="OUX1" s="314"/>
      <c r="OUY1" s="314"/>
      <c r="OUZ1" s="314"/>
      <c r="OVA1" s="314"/>
      <c r="OVB1" s="314"/>
      <c r="OVC1" s="314"/>
      <c r="OVD1" s="314"/>
      <c r="OVE1" s="314"/>
      <c r="OVF1" s="314"/>
      <c r="OVG1" s="314"/>
      <c r="OVH1" s="314"/>
      <c r="OVI1" s="314"/>
      <c r="OVJ1" s="314"/>
      <c r="OVK1" s="314"/>
      <c r="OVL1" s="314"/>
      <c r="OVM1" s="314"/>
      <c r="OVN1" s="314"/>
      <c r="OVO1" s="314"/>
      <c r="OVP1" s="314"/>
      <c r="OVQ1" s="314"/>
      <c r="OVR1" s="314"/>
      <c r="OVS1" s="314"/>
      <c r="OVT1" s="314"/>
      <c r="OVU1" s="314"/>
      <c r="OVV1" s="314"/>
      <c r="OVW1" s="314"/>
      <c r="OVX1" s="314"/>
      <c r="OVY1" s="314"/>
      <c r="OVZ1" s="314"/>
      <c r="OWA1" s="314"/>
      <c r="OWB1" s="314"/>
      <c r="OWC1" s="314"/>
      <c r="OWD1" s="314"/>
      <c r="OWE1" s="314"/>
      <c r="OWF1" s="314"/>
      <c r="OWG1" s="314"/>
      <c r="OWH1" s="314"/>
      <c r="OWI1" s="314"/>
      <c r="OWJ1" s="314"/>
      <c r="OWK1" s="314"/>
      <c r="OWL1" s="314"/>
      <c r="OWM1" s="314"/>
      <c r="OWN1" s="314"/>
      <c r="OWO1" s="314"/>
      <c r="OWP1" s="314"/>
      <c r="OWQ1" s="314"/>
      <c r="OWR1" s="314"/>
      <c r="OWS1" s="314"/>
      <c r="OWT1" s="314"/>
      <c r="OWU1" s="314"/>
      <c r="OWV1" s="314"/>
      <c r="OWW1" s="314"/>
      <c r="OWX1" s="314"/>
      <c r="OWY1" s="314"/>
      <c r="OWZ1" s="314"/>
      <c r="OXA1" s="314"/>
      <c r="OXB1" s="314"/>
      <c r="OXC1" s="314"/>
      <c r="OXD1" s="314"/>
      <c r="OXE1" s="314"/>
      <c r="OXF1" s="314"/>
      <c r="OXG1" s="314"/>
      <c r="OXH1" s="314"/>
      <c r="OXI1" s="314"/>
      <c r="OXJ1" s="314"/>
      <c r="OXK1" s="314"/>
      <c r="OXL1" s="314"/>
      <c r="OXM1" s="314"/>
      <c r="OXN1" s="314"/>
      <c r="OXO1" s="314"/>
      <c r="OXP1" s="314"/>
      <c r="OXQ1" s="314"/>
      <c r="OXR1" s="314"/>
      <c r="OXS1" s="314"/>
      <c r="OXT1" s="314"/>
      <c r="OXU1" s="314"/>
      <c r="OXV1" s="314"/>
      <c r="OXW1" s="314"/>
      <c r="OXX1" s="314"/>
      <c r="OXY1" s="314"/>
      <c r="OXZ1" s="314"/>
      <c r="OYA1" s="314"/>
      <c r="OYB1" s="314"/>
      <c r="OYC1" s="314"/>
      <c r="OYD1" s="314"/>
      <c r="OYE1" s="314"/>
      <c r="OYF1" s="314"/>
      <c r="OYG1" s="314"/>
      <c r="OYH1" s="314"/>
      <c r="OYI1" s="314"/>
      <c r="OYJ1" s="314"/>
      <c r="OYK1" s="314"/>
      <c r="OYL1" s="314"/>
      <c r="OYM1" s="314"/>
      <c r="OYN1" s="314"/>
      <c r="OYO1" s="314"/>
      <c r="OYP1" s="314"/>
      <c r="OYQ1" s="314"/>
      <c r="OYR1" s="314"/>
      <c r="OYS1" s="314"/>
      <c r="OYT1" s="314"/>
      <c r="OYU1" s="314"/>
      <c r="OYV1" s="314"/>
      <c r="OYW1" s="314"/>
      <c r="OYX1" s="314"/>
      <c r="OYY1" s="314"/>
      <c r="OYZ1" s="314"/>
      <c r="OZA1" s="314"/>
      <c r="OZB1" s="314"/>
      <c r="OZC1" s="314"/>
      <c r="OZD1" s="314"/>
      <c r="OZE1" s="314"/>
      <c r="OZF1" s="314"/>
      <c r="OZG1" s="314"/>
      <c r="OZH1" s="314"/>
      <c r="OZI1" s="314"/>
      <c r="OZJ1" s="314"/>
      <c r="OZK1" s="314"/>
      <c r="OZL1" s="314"/>
      <c r="OZM1" s="314"/>
      <c r="OZN1" s="314"/>
      <c r="OZO1" s="314"/>
      <c r="OZP1" s="314"/>
      <c r="OZQ1" s="314"/>
      <c r="OZR1" s="314"/>
      <c r="OZS1" s="314"/>
      <c r="OZT1" s="314"/>
      <c r="OZU1" s="314"/>
      <c r="OZV1" s="314"/>
      <c r="OZW1" s="314"/>
      <c r="OZX1" s="314"/>
      <c r="OZY1" s="314"/>
      <c r="OZZ1" s="314"/>
      <c r="PAA1" s="314"/>
      <c r="PAB1" s="314"/>
      <c r="PAC1" s="314"/>
      <c r="PAD1" s="314"/>
      <c r="PAE1" s="314"/>
      <c r="PAF1" s="314"/>
      <c r="PAG1" s="314"/>
      <c r="PAH1" s="314"/>
      <c r="PAI1" s="314"/>
      <c r="PAJ1" s="314"/>
      <c r="PAK1" s="314"/>
      <c r="PAL1" s="314"/>
      <c r="PAM1" s="314"/>
      <c r="PAN1" s="314"/>
      <c r="PAO1" s="314"/>
      <c r="PAP1" s="314"/>
      <c r="PAQ1" s="314"/>
      <c r="PAR1" s="314"/>
      <c r="PAS1" s="314"/>
      <c r="PAT1" s="314"/>
      <c r="PAU1" s="314"/>
      <c r="PAV1" s="314"/>
      <c r="PAW1" s="314"/>
      <c r="PAX1" s="314"/>
      <c r="PAY1" s="314"/>
      <c r="PAZ1" s="314"/>
      <c r="PBA1" s="314"/>
      <c r="PBB1" s="314"/>
      <c r="PBC1" s="314"/>
      <c r="PBD1" s="314"/>
      <c r="PBE1" s="314"/>
      <c r="PBF1" s="314"/>
      <c r="PBG1" s="314"/>
      <c r="PBH1" s="314"/>
      <c r="PBI1" s="314"/>
      <c r="PBJ1" s="314"/>
      <c r="PBK1" s="314"/>
      <c r="PBL1" s="314"/>
      <c r="PBM1" s="314"/>
      <c r="PBN1" s="314"/>
      <c r="PBO1" s="314"/>
      <c r="PBP1" s="314"/>
      <c r="PBQ1" s="314"/>
      <c r="PBR1" s="314"/>
      <c r="PBS1" s="314"/>
      <c r="PBT1" s="314"/>
      <c r="PBU1" s="314"/>
      <c r="PBV1" s="314"/>
      <c r="PBW1" s="314"/>
      <c r="PBX1" s="314"/>
      <c r="PBY1" s="314"/>
      <c r="PBZ1" s="314"/>
      <c r="PCA1" s="314"/>
      <c r="PCB1" s="314"/>
      <c r="PCC1" s="314"/>
      <c r="PCD1" s="314"/>
      <c r="PCE1" s="314"/>
      <c r="PCF1" s="314"/>
      <c r="PCG1" s="314"/>
      <c r="PCH1" s="314"/>
      <c r="PCI1" s="314"/>
      <c r="PCJ1" s="314"/>
      <c r="PCK1" s="314"/>
      <c r="PCL1" s="314"/>
      <c r="PCM1" s="314"/>
      <c r="PCN1" s="314"/>
      <c r="PCO1" s="314"/>
      <c r="PCP1" s="314"/>
      <c r="PCQ1" s="314"/>
      <c r="PCR1" s="314"/>
      <c r="PCS1" s="314"/>
      <c r="PCT1" s="314"/>
      <c r="PCU1" s="314"/>
      <c r="PCV1" s="314"/>
      <c r="PCW1" s="314"/>
      <c r="PCX1" s="314"/>
      <c r="PCY1" s="314"/>
      <c r="PCZ1" s="314"/>
      <c r="PDA1" s="314"/>
      <c r="PDB1" s="314"/>
      <c r="PDC1" s="314"/>
      <c r="PDD1" s="314"/>
      <c r="PDE1" s="314"/>
      <c r="PDF1" s="314"/>
      <c r="PDG1" s="314"/>
      <c r="PDH1" s="314"/>
      <c r="PDI1" s="314"/>
      <c r="PDJ1" s="314"/>
      <c r="PDK1" s="314"/>
      <c r="PDL1" s="314"/>
      <c r="PDM1" s="314"/>
      <c r="PDN1" s="314"/>
      <c r="PDO1" s="314"/>
      <c r="PDP1" s="314"/>
      <c r="PDQ1" s="314"/>
      <c r="PDR1" s="314"/>
      <c r="PDS1" s="314"/>
      <c r="PDT1" s="314"/>
      <c r="PDU1" s="314"/>
      <c r="PDV1" s="314"/>
      <c r="PDW1" s="314"/>
      <c r="PDX1" s="314"/>
      <c r="PDY1" s="314"/>
      <c r="PDZ1" s="314"/>
      <c r="PEA1" s="314"/>
      <c r="PEB1" s="314"/>
      <c r="PEC1" s="314"/>
      <c r="PED1" s="314"/>
      <c r="PEE1" s="314"/>
      <c r="PEF1" s="314"/>
      <c r="PEG1" s="314"/>
      <c r="PEH1" s="314"/>
      <c r="PEI1" s="314"/>
      <c r="PEJ1" s="314"/>
      <c r="PEK1" s="314"/>
      <c r="PEL1" s="314"/>
      <c r="PEM1" s="314"/>
      <c r="PEN1" s="314"/>
      <c r="PEO1" s="314"/>
      <c r="PEP1" s="314"/>
      <c r="PEQ1" s="314"/>
      <c r="PER1" s="314"/>
      <c r="PES1" s="314"/>
      <c r="PET1" s="314"/>
      <c r="PEU1" s="314"/>
      <c r="PEV1" s="314"/>
      <c r="PEW1" s="314"/>
      <c r="PEX1" s="314"/>
      <c r="PEY1" s="314"/>
      <c r="PEZ1" s="314"/>
      <c r="PFA1" s="314"/>
      <c r="PFB1" s="314"/>
      <c r="PFC1" s="314"/>
      <c r="PFD1" s="314"/>
      <c r="PFE1" s="314"/>
      <c r="PFF1" s="314"/>
      <c r="PFG1" s="314"/>
      <c r="PFH1" s="314"/>
      <c r="PFI1" s="314"/>
      <c r="PFJ1" s="314"/>
      <c r="PFK1" s="314"/>
      <c r="PFL1" s="314"/>
      <c r="PFM1" s="314"/>
      <c r="PFN1" s="314"/>
      <c r="PFO1" s="314"/>
      <c r="PFP1" s="314"/>
      <c r="PFQ1" s="314"/>
      <c r="PFR1" s="314"/>
      <c r="PFS1" s="314"/>
      <c r="PFT1" s="314"/>
      <c r="PFU1" s="314"/>
      <c r="PFV1" s="314"/>
      <c r="PFW1" s="314"/>
      <c r="PFX1" s="314"/>
      <c r="PFY1" s="314"/>
      <c r="PFZ1" s="314"/>
      <c r="PGA1" s="314"/>
      <c r="PGB1" s="314"/>
      <c r="PGC1" s="314"/>
      <c r="PGD1" s="314"/>
      <c r="PGE1" s="314"/>
      <c r="PGF1" s="314"/>
      <c r="PGG1" s="314"/>
      <c r="PGH1" s="314"/>
      <c r="PGI1" s="314"/>
      <c r="PGJ1" s="314"/>
      <c r="PGK1" s="314"/>
      <c r="PGL1" s="314"/>
      <c r="PGM1" s="314"/>
      <c r="PGN1" s="314"/>
      <c r="PGO1" s="314"/>
      <c r="PGP1" s="314"/>
      <c r="PGQ1" s="314"/>
      <c r="PGR1" s="314"/>
      <c r="PGS1" s="314"/>
      <c r="PGT1" s="314"/>
      <c r="PGU1" s="314"/>
      <c r="PGV1" s="314"/>
      <c r="PGW1" s="314"/>
      <c r="PGX1" s="314"/>
      <c r="PGY1" s="314"/>
      <c r="PGZ1" s="314"/>
      <c r="PHA1" s="314"/>
      <c r="PHB1" s="314"/>
      <c r="PHC1" s="314"/>
      <c r="PHD1" s="314"/>
      <c r="PHE1" s="314"/>
      <c r="PHF1" s="314"/>
      <c r="PHG1" s="314"/>
      <c r="PHH1" s="314"/>
      <c r="PHI1" s="314"/>
      <c r="PHJ1" s="314"/>
      <c r="PHK1" s="314"/>
      <c r="PHL1" s="314"/>
      <c r="PHM1" s="314"/>
      <c r="PHN1" s="314"/>
      <c r="PHO1" s="314"/>
      <c r="PHP1" s="314"/>
      <c r="PHQ1" s="314"/>
      <c r="PHR1" s="314"/>
      <c r="PHS1" s="314"/>
      <c r="PHT1" s="314"/>
      <c r="PHU1" s="314"/>
      <c r="PHV1" s="314"/>
      <c r="PHW1" s="314"/>
      <c r="PHX1" s="314"/>
      <c r="PHY1" s="314"/>
      <c r="PHZ1" s="314"/>
      <c r="PIA1" s="314"/>
      <c r="PIB1" s="314"/>
      <c r="PIC1" s="314"/>
      <c r="PID1" s="314"/>
      <c r="PIE1" s="314"/>
      <c r="PIF1" s="314"/>
      <c r="PIG1" s="314"/>
      <c r="PIH1" s="314"/>
      <c r="PII1" s="314"/>
      <c r="PIJ1" s="314"/>
      <c r="PIK1" s="314"/>
      <c r="PIL1" s="314"/>
      <c r="PIM1" s="314"/>
      <c r="PIN1" s="314"/>
      <c r="PIO1" s="314"/>
      <c r="PIP1" s="314"/>
      <c r="PIQ1" s="314"/>
      <c r="PIR1" s="314"/>
      <c r="PIS1" s="314"/>
      <c r="PIT1" s="314"/>
      <c r="PIU1" s="314"/>
      <c r="PIV1" s="314"/>
      <c r="PIW1" s="314"/>
      <c r="PIX1" s="314"/>
      <c r="PIY1" s="314"/>
      <c r="PIZ1" s="314"/>
      <c r="PJA1" s="314"/>
      <c r="PJB1" s="314"/>
      <c r="PJC1" s="314"/>
      <c r="PJD1" s="314"/>
      <c r="PJE1" s="314"/>
      <c r="PJF1" s="314"/>
      <c r="PJG1" s="314"/>
      <c r="PJH1" s="314"/>
      <c r="PJI1" s="314"/>
      <c r="PJJ1" s="314"/>
      <c r="PJK1" s="314"/>
      <c r="PJL1" s="314"/>
      <c r="PJM1" s="314"/>
      <c r="PJN1" s="314"/>
      <c r="PJO1" s="314"/>
      <c r="PJP1" s="314"/>
      <c r="PJQ1" s="314"/>
      <c r="PJR1" s="314"/>
      <c r="PJS1" s="314"/>
      <c r="PJT1" s="314"/>
      <c r="PJU1" s="314"/>
      <c r="PJV1" s="314"/>
      <c r="PJW1" s="314"/>
      <c r="PJX1" s="314"/>
      <c r="PJY1" s="314"/>
      <c r="PJZ1" s="314"/>
      <c r="PKA1" s="314"/>
      <c r="PKB1" s="314"/>
      <c r="PKC1" s="314"/>
      <c r="PKD1" s="314"/>
      <c r="PKE1" s="314"/>
      <c r="PKF1" s="314"/>
      <c r="PKG1" s="314"/>
      <c r="PKH1" s="314"/>
      <c r="PKI1" s="314"/>
      <c r="PKJ1" s="314"/>
      <c r="PKK1" s="314"/>
      <c r="PKL1" s="314"/>
      <c r="PKM1" s="314"/>
      <c r="PKN1" s="314"/>
      <c r="PKO1" s="314"/>
      <c r="PKP1" s="314"/>
      <c r="PKQ1" s="314"/>
      <c r="PKR1" s="314"/>
      <c r="PKS1" s="314"/>
      <c r="PKT1" s="314"/>
      <c r="PKU1" s="314"/>
      <c r="PKV1" s="314"/>
      <c r="PKW1" s="314"/>
      <c r="PKX1" s="314"/>
      <c r="PKY1" s="314"/>
      <c r="PKZ1" s="314"/>
      <c r="PLA1" s="314"/>
      <c r="PLB1" s="314"/>
      <c r="PLC1" s="314"/>
      <c r="PLD1" s="314"/>
      <c r="PLE1" s="314"/>
      <c r="PLF1" s="314"/>
      <c r="PLG1" s="314"/>
      <c r="PLH1" s="314"/>
      <c r="PLI1" s="314"/>
      <c r="PLJ1" s="314"/>
      <c r="PLK1" s="314"/>
      <c r="PLL1" s="314"/>
      <c r="PLM1" s="314"/>
      <c r="PLN1" s="314"/>
      <c r="PLO1" s="314"/>
      <c r="PLP1" s="314"/>
      <c r="PLQ1" s="314"/>
      <c r="PLR1" s="314"/>
      <c r="PLS1" s="314"/>
      <c r="PLT1" s="314"/>
      <c r="PLU1" s="314"/>
      <c r="PLV1" s="314"/>
      <c r="PLW1" s="314"/>
      <c r="PLX1" s="314"/>
      <c r="PLY1" s="314"/>
      <c r="PLZ1" s="314"/>
      <c r="PMA1" s="314"/>
      <c r="PMB1" s="314"/>
      <c r="PMC1" s="314"/>
      <c r="PMD1" s="314"/>
      <c r="PME1" s="314"/>
      <c r="PMF1" s="314"/>
      <c r="PMG1" s="314"/>
      <c r="PMH1" s="314"/>
      <c r="PMI1" s="314"/>
      <c r="PMJ1" s="314"/>
      <c r="PMK1" s="314"/>
      <c r="PML1" s="314"/>
      <c r="PMM1" s="314"/>
      <c r="PMN1" s="314"/>
      <c r="PMO1" s="314"/>
      <c r="PMP1" s="314"/>
      <c r="PMQ1" s="314"/>
      <c r="PMR1" s="314"/>
      <c r="PMS1" s="314"/>
      <c r="PMT1" s="314"/>
      <c r="PMU1" s="314"/>
      <c r="PMV1" s="314"/>
      <c r="PMW1" s="314"/>
      <c r="PMX1" s="314"/>
      <c r="PMY1" s="314"/>
      <c r="PMZ1" s="314"/>
      <c r="PNA1" s="314"/>
      <c r="PNB1" s="314"/>
      <c r="PNC1" s="314"/>
      <c r="PND1" s="314"/>
      <c r="PNE1" s="314"/>
      <c r="PNF1" s="314"/>
      <c r="PNG1" s="314"/>
      <c r="PNH1" s="314"/>
      <c r="PNI1" s="314"/>
      <c r="PNJ1" s="314"/>
      <c r="PNK1" s="314"/>
      <c r="PNL1" s="314"/>
      <c r="PNM1" s="314"/>
      <c r="PNN1" s="314"/>
      <c r="PNO1" s="314"/>
      <c r="PNP1" s="314"/>
      <c r="PNQ1" s="314"/>
      <c r="PNR1" s="314"/>
      <c r="PNS1" s="314"/>
      <c r="PNT1" s="314"/>
      <c r="PNU1" s="314"/>
      <c r="PNV1" s="314"/>
      <c r="PNW1" s="314"/>
      <c r="PNX1" s="314"/>
      <c r="PNY1" s="314"/>
      <c r="PNZ1" s="314"/>
      <c r="POA1" s="314"/>
      <c r="POB1" s="314"/>
      <c r="POC1" s="314"/>
      <c r="POD1" s="314"/>
      <c r="POE1" s="314"/>
      <c r="POF1" s="314"/>
      <c r="POG1" s="314"/>
      <c r="POH1" s="314"/>
      <c r="POI1" s="314"/>
      <c r="POJ1" s="314"/>
      <c r="POK1" s="314"/>
      <c r="POL1" s="314"/>
      <c r="POM1" s="314"/>
      <c r="PON1" s="314"/>
      <c r="POO1" s="314"/>
      <c r="POP1" s="314"/>
      <c r="POQ1" s="314"/>
      <c r="POR1" s="314"/>
      <c r="POS1" s="314"/>
      <c r="POT1" s="314"/>
      <c r="POU1" s="314"/>
      <c r="POV1" s="314"/>
      <c r="POW1" s="314"/>
      <c r="POX1" s="314"/>
      <c r="POY1" s="314"/>
      <c r="POZ1" s="314"/>
      <c r="PPA1" s="314"/>
      <c r="PPB1" s="314"/>
      <c r="PPC1" s="314"/>
      <c r="PPD1" s="314"/>
      <c r="PPE1" s="314"/>
      <c r="PPF1" s="314"/>
      <c r="PPG1" s="314"/>
      <c r="PPH1" s="314"/>
      <c r="PPI1" s="314"/>
      <c r="PPJ1" s="314"/>
      <c r="PPK1" s="314"/>
      <c r="PPL1" s="314"/>
      <c r="PPM1" s="314"/>
      <c r="PPN1" s="314"/>
      <c r="PPO1" s="314"/>
      <c r="PPP1" s="314"/>
      <c r="PPQ1" s="314"/>
      <c r="PPR1" s="314"/>
      <c r="PPS1" s="314"/>
      <c r="PPT1" s="314"/>
      <c r="PPU1" s="314"/>
      <c r="PPV1" s="314"/>
      <c r="PPW1" s="314"/>
      <c r="PPX1" s="314"/>
      <c r="PPY1" s="314"/>
      <c r="PPZ1" s="314"/>
      <c r="PQA1" s="314"/>
      <c r="PQB1" s="314"/>
      <c r="PQC1" s="314"/>
      <c r="PQD1" s="314"/>
      <c r="PQE1" s="314"/>
      <c r="PQF1" s="314"/>
      <c r="PQG1" s="314"/>
      <c r="PQH1" s="314"/>
      <c r="PQI1" s="314"/>
      <c r="PQJ1" s="314"/>
      <c r="PQK1" s="314"/>
      <c r="PQL1" s="314"/>
      <c r="PQM1" s="314"/>
      <c r="PQN1" s="314"/>
      <c r="PQO1" s="314"/>
      <c r="PQP1" s="314"/>
      <c r="PQQ1" s="314"/>
      <c r="PQR1" s="314"/>
      <c r="PQS1" s="314"/>
      <c r="PQT1" s="314"/>
      <c r="PQU1" s="314"/>
      <c r="PQV1" s="314"/>
      <c r="PQW1" s="314"/>
      <c r="PQX1" s="314"/>
      <c r="PQY1" s="314"/>
      <c r="PQZ1" s="314"/>
      <c r="PRA1" s="314"/>
      <c r="PRB1" s="314"/>
      <c r="PRC1" s="314"/>
      <c r="PRD1" s="314"/>
      <c r="PRE1" s="314"/>
      <c r="PRF1" s="314"/>
      <c r="PRG1" s="314"/>
      <c r="PRH1" s="314"/>
      <c r="PRI1" s="314"/>
      <c r="PRJ1" s="314"/>
      <c r="PRK1" s="314"/>
      <c r="PRL1" s="314"/>
      <c r="PRM1" s="314"/>
      <c r="PRN1" s="314"/>
      <c r="PRO1" s="314"/>
      <c r="PRP1" s="314"/>
      <c r="PRQ1" s="314"/>
      <c r="PRR1" s="314"/>
      <c r="PRS1" s="314"/>
      <c r="PRT1" s="314"/>
      <c r="PRU1" s="314"/>
      <c r="PRV1" s="314"/>
      <c r="PRW1" s="314"/>
      <c r="PRX1" s="314"/>
      <c r="PRY1" s="314"/>
      <c r="PRZ1" s="314"/>
      <c r="PSA1" s="314"/>
      <c r="PSB1" s="314"/>
      <c r="PSC1" s="314"/>
      <c r="PSD1" s="314"/>
      <c r="PSE1" s="314"/>
      <c r="PSF1" s="314"/>
      <c r="PSG1" s="314"/>
      <c r="PSH1" s="314"/>
      <c r="PSI1" s="314"/>
      <c r="PSJ1" s="314"/>
      <c r="PSK1" s="314"/>
      <c r="PSL1" s="314"/>
      <c r="PSM1" s="314"/>
      <c r="PSN1" s="314"/>
      <c r="PSO1" s="314"/>
      <c r="PSP1" s="314"/>
      <c r="PSQ1" s="314"/>
      <c r="PSR1" s="314"/>
      <c r="PSS1" s="314"/>
      <c r="PST1" s="314"/>
      <c r="PSU1" s="314"/>
      <c r="PSV1" s="314"/>
      <c r="PSW1" s="314"/>
      <c r="PSX1" s="314"/>
      <c r="PSY1" s="314"/>
      <c r="PSZ1" s="314"/>
      <c r="PTA1" s="314"/>
      <c r="PTB1" s="314"/>
      <c r="PTC1" s="314"/>
      <c r="PTD1" s="314"/>
      <c r="PTE1" s="314"/>
      <c r="PTF1" s="314"/>
      <c r="PTG1" s="314"/>
      <c r="PTH1" s="314"/>
      <c r="PTI1" s="314"/>
      <c r="PTJ1" s="314"/>
      <c r="PTK1" s="314"/>
      <c r="PTL1" s="314"/>
      <c r="PTM1" s="314"/>
      <c r="PTN1" s="314"/>
      <c r="PTO1" s="314"/>
      <c r="PTP1" s="314"/>
      <c r="PTQ1" s="314"/>
      <c r="PTR1" s="314"/>
      <c r="PTS1" s="314"/>
      <c r="PTT1" s="314"/>
      <c r="PTU1" s="314"/>
      <c r="PTV1" s="314"/>
      <c r="PTW1" s="314"/>
      <c r="PTX1" s="314"/>
      <c r="PTY1" s="314"/>
      <c r="PTZ1" s="314"/>
      <c r="PUA1" s="314"/>
      <c r="PUB1" s="314"/>
      <c r="PUC1" s="314"/>
      <c r="PUD1" s="314"/>
      <c r="PUE1" s="314"/>
      <c r="PUF1" s="314"/>
      <c r="PUG1" s="314"/>
      <c r="PUH1" s="314"/>
      <c r="PUI1" s="314"/>
      <c r="PUJ1" s="314"/>
      <c r="PUK1" s="314"/>
      <c r="PUL1" s="314"/>
      <c r="PUM1" s="314"/>
      <c r="PUN1" s="314"/>
      <c r="PUO1" s="314"/>
      <c r="PUP1" s="314"/>
      <c r="PUQ1" s="314"/>
      <c r="PUR1" s="314"/>
      <c r="PUS1" s="314"/>
      <c r="PUT1" s="314"/>
      <c r="PUU1" s="314"/>
      <c r="PUV1" s="314"/>
      <c r="PUW1" s="314"/>
      <c r="PUX1" s="314"/>
      <c r="PUY1" s="314"/>
      <c r="PUZ1" s="314"/>
      <c r="PVA1" s="314"/>
      <c r="PVB1" s="314"/>
      <c r="PVC1" s="314"/>
      <c r="PVD1" s="314"/>
      <c r="PVE1" s="314"/>
      <c r="PVF1" s="314"/>
      <c r="PVG1" s="314"/>
      <c r="PVH1" s="314"/>
      <c r="PVI1" s="314"/>
      <c r="PVJ1" s="314"/>
      <c r="PVK1" s="314"/>
      <c r="PVL1" s="314"/>
      <c r="PVM1" s="314"/>
      <c r="PVN1" s="314"/>
      <c r="PVO1" s="314"/>
      <c r="PVP1" s="314"/>
      <c r="PVQ1" s="314"/>
      <c r="PVR1" s="314"/>
      <c r="PVS1" s="314"/>
      <c r="PVT1" s="314"/>
      <c r="PVU1" s="314"/>
      <c r="PVV1" s="314"/>
      <c r="PVW1" s="314"/>
      <c r="PVX1" s="314"/>
      <c r="PVY1" s="314"/>
      <c r="PVZ1" s="314"/>
      <c r="PWA1" s="314"/>
      <c r="PWB1" s="314"/>
      <c r="PWC1" s="314"/>
      <c r="PWD1" s="314"/>
      <c r="PWE1" s="314"/>
      <c r="PWF1" s="314"/>
      <c r="PWG1" s="314"/>
      <c r="PWH1" s="314"/>
      <c r="PWI1" s="314"/>
      <c r="PWJ1" s="314"/>
      <c r="PWK1" s="314"/>
      <c r="PWL1" s="314"/>
      <c r="PWM1" s="314"/>
      <c r="PWN1" s="314"/>
      <c r="PWO1" s="314"/>
      <c r="PWP1" s="314"/>
      <c r="PWQ1" s="314"/>
      <c r="PWR1" s="314"/>
      <c r="PWS1" s="314"/>
      <c r="PWT1" s="314"/>
      <c r="PWU1" s="314"/>
      <c r="PWV1" s="314"/>
      <c r="PWW1" s="314"/>
      <c r="PWX1" s="314"/>
      <c r="PWY1" s="314"/>
      <c r="PWZ1" s="314"/>
      <c r="PXA1" s="314"/>
      <c r="PXB1" s="314"/>
      <c r="PXC1" s="314"/>
      <c r="PXD1" s="314"/>
      <c r="PXE1" s="314"/>
      <c r="PXF1" s="314"/>
      <c r="PXG1" s="314"/>
      <c r="PXH1" s="314"/>
      <c r="PXI1" s="314"/>
      <c r="PXJ1" s="314"/>
      <c r="PXK1" s="314"/>
      <c r="PXL1" s="314"/>
      <c r="PXM1" s="314"/>
      <c r="PXN1" s="314"/>
      <c r="PXO1" s="314"/>
      <c r="PXP1" s="314"/>
      <c r="PXQ1" s="314"/>
      <c r="PXR1" s="314"/>
      <c r="PXS1" s="314"/>
      <c r="PXT1" s="314"/>
      <c r="PXU1" s="314"/>
      <c r="PXV1" s="314"/>
      <c r="PXW1" s="314"/>
      <c r="PXX1" s="314"/>
      <c r="PXY1" s="314"/>
      <c r="PXZ1" s="314"/>
      <c r="PYA1" s="314"/>
      <c r="PYB1" s="314"/>
      <c r="PYC1" s="314"/>
      <c r="PYD1" s="314"/>
      <c r="PYE1" s="314"/>
      <c r="PYF1" s="314"/>
      <c r="PYG1" s="314"/>
      <c r="PYH1" s="314"/>
      <c r="PYI1" s="314"/>
      <c r="PYJ1" s="314"/>
      <c r="PYK1" s="314"/>
      <c r="PYL1" s="314"/>
      <c r="PYM1" s="314"/>
      <c r="PYN1" s="314"/>
      <c r="PYO1" s="314"/>
      <c r="PYP1" s="314"/>
      <c r="PYQ1" s="314"/>
      <c r="PYR1" s="314"/>
      <c r="PYS1" s="314"/>
      <c r="PYT1" s="314"/>
      <c r="PYU1" s="314"/>
      <c r="PYV1" s="314"/>
      <c r="PYW1" s="314"/>
      <c r="PYX1" s="314"/>
      <c r="PYY1" s="314"/>
      <c r="PYZ1" s="314"/>
      <c r="PZA1" s="314"/>
      <c r="PZB1" s="314"/>
      <c r="PZC1" s="314"/>
      <c r="PZD1" s="314"/>
      <c r="PZE1" s="314"/>
      <c r="PZF1" s="314"/>
      <c r="PZG1" s="314"/>
      <c r="PZH1" s="314"/>
      <c r="PZI1" s="314"/>
      <c r="PZJ1" s="314"/>
      <c r="PZK1" s="314"/>
      <c r="PZL1" s="314"/>
      <c r="PZM1" s="314"/>
      <c r="PZN1" s="314"/>
      <c r="PZO1" s="314"/>
      <c r="PZP1" s="314"/>
      <c r="PZQ1" s="314"/>
      <c r="PZR1" s="314"/>
      <c r="PZS1" s="314"/>
      <c r="PZT1" s="314"/>
      <c r="PZU1" s="314"/>
      <c r="PZV1" s="314"/>
      <c r="PZW1" s="314"/>
      <c r="PZX1" s="314"/>
      <c r="PZY1" s="314"/>
      <c r="PZZ1" s="314"/>
      <c r="QAA1" s="314"/>
      <c r="QAB1" s="314"/>
      <c r="QAC1" s="314"/>
      <c r="QAD1" s="314"/>
      <c r="QAE1" s="314"/>
      <c r="QAF1" s="314"/>
      <c r="QAG1" s="314"/>
      <c r="QAH1" s="314"/>
      <c r="QAI1" s="314"/>
      <c r="QAJ1" s="314"/>
      <c r="QAK1" s="314"/>
      <c r="QAL1" s="314"/>
      <c r="QAM1" s="314"/>
      <c r="QAN1" s="314"/>
      <c r="QAO1" s="314"/>
      <c r="QAP1" s="314"/>
      <c r="QAQ1" s="314"/>
      <c r="QAR1" s="314"/>
      <c r="QAS1" s="314"/>
      <c r="QAT1" s="314"/>
      <c r="QAU1" s="314"/>
      <c r="QAV1" s="314"/>
      <c r="QAW1" s="314"/>
      <c r="QAX1" s="314"/>
      <c r="QAY1" s="314"/>
      <c r="QAZ1" s="314"/>
      <c r="QBA1" s="314"/>
      <c r="QBB1" s="314"/>
      <c r="QBC1" s="314"/>
      <c r="QBD1" s="314"/>
      <c r="QBE1" s="314"/>
      <c r="QBF1" s="314"/>
      <c r="QBG1" s="314"/>
      <c r="QBH1" s="314"/>
      <c r="QBI1" s="314"/>
      <c r="QBJ1" s="314"/>
      <c r="QBK1" s="314"/>
      <c r="QBL1" s="314"/>
      <c r="QBM1" s="314"/>
      <c r="QBN1" s="314"/>
      <c r="QBO1" s="314"/>
      <c r="QBP1" s="314"/>
      <c r="QBQ1" s="314"/>
      <c r="QBR1" s="314"/>
      <c r="QBS1" s="314"/>
      <c r="QBT1" s="314"/>
      <c r="QBU1" s="314"/>
      <c r="QBV1" s="314"/>
      <c r="QBW1" s="314"/>
      <c r="QBX1" s="314"/>
      <c r="QBY1" s="314"/>
      <c r="QBZ1" s="314"/>
      <c r="QCA1" s="314"/>
      <c r="QCB1" s="314"/>
      <c r="QCC1" s="314"/>
      <c r="QCD1" s="314"/>
      <c r="QCE1" s="314"/>
      <c r="QCF1" s="314"/>
      <c r="QCG1" s="314"/>
      <c r="QCH1" s="314"/>
      <c r="QCI1" s="314"/>
      <c r="QCJ1" s="314"/>
      <c r="QCK1" s="314"/>
      <c r="QCL1" s="314"/>
      <c r="QCM1" s="314"/>
      <c r="QCN1" s="314"/>
      <c r="QCO1" s="314"/>
      <c r="QCP1" s="314"/>
      <c r="QCQ1" s="314"/>
      <c r="QCR1" s="314"/>
      <c r="QCS1" s="314"/>
      <c r="QCT1" s="314"/>
      <c r="QCU1" s="314"/>
      <c r="QCV1" s="314"/>
      <c r="QCW1" s="314"/>
      <c r="QCX1" s="314"/>
      <c r="QCY1" s="314"/>
      <c r="QCZ1" s="314"/>
      <c r="QDA1" s="314"/>
      <c r="QDB1" s="314"/>
      <c r="QDC1" s="314"/>
      <c r="QDD1" s="314"/>
      <c r="QDE1" s="314"/>
      <c r="QDF1" s="314"/>
      <c r="QDG1" s="314"/>
      <c r="QDH1" s="314"/>
      <c r="QDI1" s="314"/>
      <c r="QDJ1" s="314"/>
      <c r="QDK1" s="314"/>
      <c r="QDL1" s="314"/>
      <c r="QDM1" s="314"/>
      <c r="QDN1" s="314"/>
      <c r="QDO1" s="314"/>
      <c r="QDP1" s="314"/>
      <c r="QDQ1" s="314"/>
      <c r="QDR1" s="314"/>
      <c r="QDS1" s="314"/>
      <c r="QDT1" s="314"/>
      <c r="QDU1" s="314"/>
      <c r="QDV1" s="314"/>
      <c r="QDW1" s="314"/>
      <c r="QDX1" s="314"/>
      <c r="QDY1" s="314"/>
      <c r="QDZ1" s="314"/>
      <c r="QEA1" s="314"/>
      <c r="QEB1" s="314"/>
      <c r="QEC1" s="314"/>
      <c r="QED1" s="314"/>
      <c r="QEE1" s="314"/>
      <c r="QEF1" s="314"/>
      <c r="QEG1" s="314"/>
      <c r="QEH1" s="314"/>
      <c r="QEI1" s="314"/>
      <c r="QEJ1" s="314"/>
      <c r="QEK1" s="314"/>
      <c r="QEL1" s="314"/>
      <c r="QEM1" s="314"/>
      <c r="QEN1" s="314"/>
      <c r="QEO1" s="314"/>
      <c r="QEP1" s="314"/>
      <c r="QEQ1" s="314"/>
      <c r="QER1" s="314"/>
      <c r="QES1" s="314"/>
      <c r="QET1" s="314"/>
      <c r="QEU1" s="314"/>
      <c r="QEV1" s="314"/>
      <c r="QEW1" s="314"/>
      <c r="QEX1" s="314"/>
      <c r="QEY1" s="314"/>
      <c r="QEZ1" s="314"/>
      <c r="QFA1" s="314"/>
      <c r="QFB1" s="314"/>
      <c r="QFC1" s="314"/>
      <c r="QFD1" s="314"/>
      <c r="QFE1" s="314"/>
      <c r="QFF1" s="314"/>
      <c r="QFG1" s="314"/>
      <c r="QFH1" s="314"/>
      <c r="QFI1" s="314"/>
      <c r="QFJ1" s="314"/>
      <c r="QFK1" s="314"/>
      <c r="QFL1" s="314"/>
      <c r="QFM1" s="314"/>
      <c r="QFN1" s="314"/>
      <c r="QFO1" s="314"/>
      <c r="QFP1" s="314"/>
      <c r="QFQ1" s="314"/>
      <c r="QFR1" s="314"/>
      <c r="QFS1" s="314"/>
      <c r="QFT1" s="314"/>
      <c r="QFU1" s="314"/>
      <c r="QFV1" s="314"/>
      <c r="QFW1" s="314"/>
      <c r="QFX1" s="314"/>
      <c r="QFY1" s="314"/>
      <c r="QFZ1" s="314"/>
      <c r="QGA1" s="314"/>
      <c r="QGB1" s="314"/>
      <c r="QGC1" s="314"/>
      <c r="QGD1" s="314"/>
      <c r="QGE1" s="314"/>
      <c r="QGF1" s="314"/>
      <c r="QGG1" s="314"/>
      <c r="QGH1" s="314"/>
      <c r="QGI1" s="314"/>
      <c r="QGJ1" s="314"/>
      <c r="QGK1" s="314"/>
      <c r="QGL1" s="314"/>
      <c r="QGM1" s="314"/>
      <c r="QGN1" s="314"/>
      <c r="QGO1" s="314"/>
      <c r="QGP1" s="314"/>
      <c r="QGQ1" s="314"/>
      <c r="QGR1" s="314"/>
      <c r="QGS1" s="314"/>
      <c r="QGT1" s="314"/>
      <c r="QGU1" s="314"/>
      <c r="QGV1" s="314"/>
      <c r="QGW1" s="314"/>
      <c r="QGX1" s="314"/>
      <c r="QGY1" s="314"/>
      <c r="QGZ1" s="314"/>
      <c r="QHA1" s="314"/>
      <c r="QHB1" s="314"/>
      <c r="QHC1" s="314"/>
      <c r="QHD1" s="314"/>
      <c r="QHE1" s="314"/>
      <c r="QHF1" s="314"/>
      <c r="QHG1" s="314"/>
      <c r="QHH1" s="314"/>
      <c r="QHI1" s="314"/>
      <c r="QHJ1" s="314"/>
      <c r="QHK1" s="314"/>
      <c r="QHL1" s="314"/>
      <c r="QHM1" s="314"/>
      <c r="QHN1" s="314"/>
      <c r="QHO1" s="314"/>
      <c r="QHP1" s="314"/>
      <c r="QHQ1" s="314"/>
      <c r="QHR1" s="314"/>
      <c r="QHS1" s="314"/>
      <c r="QHT1" s="314"/>
      <c r="QHU1" s="314"/>
      <c r="QHV1" s="314"/>
      <c r="QHW1" s="314"/>
      <c r="QHX1" s="314"/>
      <c r="QHY1" s="314"/>
      <c r="QHZ1" s="314"/>
      <c r="QIA1" s="314"/>
      <c r="QIB1" s="314"/>
      <c r="QIC1" s="314"/>
      <c r="QID1" s="314"/>
      <c r="QIE1" s="314"/>
      <c r="QIF1" s="314"/>
      <c r="QIG1" s="314"/>
      <c r="QIH1" s="314"/>
      <c r="QII1" s="314"/>
      <c r="QIJ1" s="314"/>
      <c r="QIK1" s="314"/>
      <c r="QIL1" s="314"/>
      <c r="QIM1" s="314"/>
      <c r="QIN1" s="314"/>
      <c r="QIO1" s="314"/>
      <c r="QIP1" s="314"/>
      <c r="QIQ1" s="314"/>
      <c r="QIR1" s="314"/>
      <c r="QIS1" s="314"/>
      <c r="QIT1" s="314"/>
      <c r="QIU1" s="314"/>
      <c r="QIV1" s="314"/>
      <c r="QIW1" s="314"/>
      <c r="QIX1" s="314"/>
      <c r="QIY1" s="314"/>
      <c r="QIZ1" s="314"/>
      <c r="QJA1" s="314"/>
      <c r="QJB1" s="314"/>
      <c r="QJC1" s="314"/>
      <c r="QJD1" s="314"/>
      <c r="QJE1" s="314"/>
      <c r="QJF1" s="314"/>
      <c r="QJG1" s="314"/>
      <c r="QJH1" s="314"/>
      <c r="QJI1" s="314"/>
      <c r="QJJ1" s="314"/>
      <c r="QJK1" s="314"/>
      <c r="QJL1" s="314"/>
      <c r="QJM1" s="314"/>
      <c r="QJN1" s="314"/>
      <c r="QJO1" s="314"/>
      <c r="QJP1" s="314"/>
      <c r="QJQ1" s="314"/>
      <c r="QJR1" s="314"/>
      <c r="QJS1" s="314"/>
      <c r="QJT1" s="314"/>
      <c r="QJU1" s="314"/>
      <c r="QJV1" s="314"/>
      <c r="QJW1" s="314"/>
      <c r="QJX1" s="314"/>
      <c r="QJY1" s="314"/>
      <c r="QJZ1" s="314"/>
      <c r="QKA1" s="314"/>
      <c r="QKB1" s="314"/>
      <c r="QKC1" s="314"/>
      <c r="QKD1" s="314"/>
      <c r="QKE1" s="314"/>
      <c r="QKF1" s="314"/>
      <c r="QKG1" s="314"/>
      <c r="QKH1" s="314"/>
      <c r="QKI1" s="314"/>
      <c r="QKJ1" s="314"/>
      <c r="QKK1" s="314"/>
      <c r="QKL1" s="314"/>
      <c r="QKM1" s="314"/>
      <c r="QKN1" s="314"/>
      <c r="QKO1" s="314"/>
      <c r="QKP1" s="314"/>
      <c r="QKQ1" s="314"/>
      <c r="QKR1" s="314"/>
      <c r="QKS1" s="314"/>
      <c r="QKT1" s="314"/>
      <c r="QKU1" s="314"/>
      <c r="QKV1" s="314"/>
      <c r="QKW1" s="314"/>
      <c r="QKX1" s="314"/>
      <c r="QKY1" s="314"/>
      <c r="QKZ1" s="314"/>
      <c r="QLA1" s="314"/>
      <c r="QLB1" s="314"/>
      <c r="QLC1" s="314"/>
      <c r="QLD1" s="314"/>
      <c r="QLE1" s="314"/>
      <c r="QLF1" s="314"/>
      <c r="QLG1" s="314"/>
      <c r="QLH1" s="314"/>
      <c r="QLI1" s="314"/>
      <c r="QLJ1" s="314"/>
      <c r="QLK1" s="314"/>
      <c r="QLL1" s="314"/>
      <c r="QLM1" s="314"/>
      <c r="QLN1" s="314"/>
      <c r="QLO1" s="314"/>
      <c r="QLP1" s="314"/>
      <c r="QLQ1" s="314"/>
      <c r="QLR1" s="314"/>
      <c r="QLS1" s="314"/>
      <c r="QLT1" s="314"/>
      <c r="QLU1" s="314"/>
      <c r="QLV1" s="314"/>
      <c r="QLW1" s="314"/>
      <c r="QLX1" s="314"/>
      <c r="QLY1" s="314"/>
      <c r="QLZ1" s="314"/>
      <c r="QMA1" s="314"/>
      <c r="QMB1" s="314"/>
      <c r="QMC1" s="314"/>
      <c r="QMD1" s="314"/>
      <c r="QME1" s="314"/>
      <c r="QMF1" s="314"/>
      <c r="QMG1" s="314"/>
      <c r="QMH1" s="314"/>
      <c r="QMI1" s="314"/>
      <c r="QMJ1" s="314"/>
      <c r="QMK1" s="314"/>
      <c r="QML1" s="314"/>
      <c r="QMM1" s="314"/>
      <c r="QMN1" s="314"/>
      <c r="QMO1" s="314"/>
      <c r="QMP1" s="314"/>
      <c r="QMQ1" s="314"/>
      <c r="QMR1" s="314"/>
      <c r="QMS1" s="314"/>
      <c r="QMT1" s="314"/>
      <c r="QMU1" s="314"/>
      <c r="QMV1" s="314"/>
      <c r="QMW1" s="314"/>
      <c r="QMX1" s="314"/>
      <c r="QMY1" s="314"/>
      <c r="QMZ1" s="314"/>
      <c r="QNA1" s="314"/>
      <c r="QNB1" s="314"/>
      <c r="QNC1" s="314"/>
      <c r="QND1" s="314"/>
      <c r="QNE1" s="314"/>
      <c r="QNF1" s="314"/>
      <c r="QNG1" s="314"/>
      <c r="QNH1" s="314"/>
      <c r="QNI1" s="314"/>
      <c r="QNJ1" s="314"/>
      <c r="QNK1" s="314"/>
      <c r="QNL1" s="314"/>
      <c r="QNM1" s="314"/>
      <c r="QNN1" s="314"/>
      <c r="QNO1" s="314"/>
      <c r="QNP1" s="314"/>
      <c r="QNQ1" s="314"/>
      <c r="QNR1" s="314"/>
      <c r="QNS1" s="314"/>
      <c r="QNT1" s="314"/>
      <c r="QNU1" s="314"/>
      <c r="QNV1" s="314"/>
      <c r="QNW1" s="314"/>
      <c r="QNX1" s="314"/>
      <c r="QNY1" s="314"/>
      <c r="QNZ1" s="314"/>
      <c r="QOA1" s="314"/>
      <c r="QOB1" s="314"/>
      <c r="QOC1" s="314"/>
      <c r="QOD1" s="314"/>
      <c r="QOE1" s="314"/>
      <c r="QOF1" s="314"/>
      <c r="QOG1" s="314"/>
      <c r="QOH1" s="314"/>
      <c r="QOI1" s="314"/>
      <c r="QOJ1" s="314"/>
      <c r="QOK1" s="314"/>
      <c r="QOL1" s="314"/>
      <c r="QOM1" s="314"/>
      <c r="QON1" s="314"/>
      <c r="QOO1" s="314"/>
      <c r="QOP1" s="314"/>
      <c r="QOQ1" s="314"/>
      <c r="QOR1" s="314"/>
      <c r="QOS1" s="314"/>
      <c r="QOT1" s="314"/>
      <c r="QOU1" s="314"/>
      <c r="QOV1" s="314"/>
      <c r="QOW1" s="314"/>
      <c r="QOX1" s="314"/>
      <c r="QOY1" s="314"/>
      <c r="QOZ1" s="314"/>
      <c r="QPA1" s="314"/>
      <c r="QPB1" s="314"/>
      <c r="QPC1" s="314"/>
      <c r="QPD1" s="314"/>
      <c r="QPE1" s="314"/>
      <c r="QPF1" s="314"/>
      <c r="QPG1" s="314"/>
      <c r="QPH1" s="314"/>
      <c r="QPI1" s="314"/>
      <c r="QPJ1" s="314"/>
      <c r="QPK1" s="314"/>
      <c r="QPL1" s="314"/>
      <c r="QPM1" s="314"/>
      <c r="QPN1" s="314"/>
      <c r="QPO1" s="314"/>
      <c r="QPP1" s="314"/>
      <c r="QPQ1" s="314"/>
      <c r="QPR1" s="314"/>
      <c r="QPS1" s="314"/>
      <c r="QPT1" s="314"/>
      <c r="QPU1" s="314"/>
      <c r="QPV1" s="314"/>
      <c r="QPW1" s="314"/>
      <c r="QPX1" s="314"/>
      <c r="QPY1" s="314"/>
      <c r="QPZ1" s="314"/>
      <c r="QQA1" s="314"/>
      <c r="QQB1" s="314"/>
      <c r="QQC1" s="314"/>
      <c r="QQD1" s="314"/>
      <c r="QQE1" s="314"/>
      <c r="QQF1" s="314"/>
      <c r="QQG1" s="314"/>
      <c r="QQH1" s="314"/>
      <c r="QQI1" s="314"/>
      <c r="QQJ1" s="314"/>
      <c r="QQK1" s="314"/>
      <c r="QQL1" s="314"/>
      <c r="QQM1" s="314"/>
      <c r="QQN1" s="314"/>
      <c r="QQO1" s="314"/>
      <c r="QQP1" s="314"/>
      <c r="QQQ1" s="314"/>
      <c r="QQR1" s="314"/>
      <c r="QQS1" s="314"/>
      <c r="QQT1" s="314"/>
      <c r="QQU1" s="314"/>
      <c r="QQV1" s="314"/>
      <c r="QQW1" s="314"/>
      <c r="QQX1" s="314"/>
      <c r="QQY1" s="314"/>
      <c r="QQZ1" s="314"/>
      <c r="QRA1" s="314"/>
      <c r="QRB1" s="314"/>
      <c r="QRC1" s="314"/>
      <c r="QRD1" s="314"/>
      <c r="QRE1" s="314"/>
      <c r="QRF1" s="314"/>
      <c r="QRG1" s="314"/>
      <c r="QRH1" s="314"/>
      <c r="QRI1" s="314"/>
      <c r="QRJ1" s="314"/>
      <c r="QRK1" s="314"/>
      <c r="QRL1" s="314"/>
      <c r="QRM1" s="314"/>
      <c r="QRN1" s="314"/>
      <c r="QRO1" s="314"/>
      <c r="QRP1" s="314"/>
      <c r="QRQ1" s="314"/>
      <c r="QRR1" s="314"/>
      <c r="QRS1" s="314"/>
      <c r="QRT1" s="314"/>
      <c r="QRU1" s="314"/>
      <c r="QRV1" s="314"/>
      <c r="QRW1" s="314"/>
      <c r="QRX1" s="314"/>
      <c r="QRY1" s="314"/>
      <c r="QRZ1" s="314"/>
      <c r="QSA1" s="314"/>
      <c r="QSB1" s="314"/>
      <c r="QSC1" s="314"/>
      <c r="QSD1" s="314"/>
      <c r="QSE1" s="314"/>
      <c r="QSF1" s="314"/>
      <c r="QSG1" s="314"/>
      <c r="QSH1" s="314"/>
      <c r="QSI1" s="314"/>
      <c r="QSJ1" s="314"/>
      <c r="QSK1" s="314"/>
      <c r="QSL1" s="314"/>
      <c r="QSM1" s="314"/>
      <c r="QSN1" s="314"/>
      <c r="QSO1" s="314"/>
      <c r="QSP1" s="314"/>
      <c r="QSQ1" s="314"/>
      <c r="QSR1" s="314"/>
      <c r="QSS1" s="314"/>
      <c r="QST1" s="314"/>
      <c r="QSU1" s="314"/>
      <c r="QSV1" s="314"/>
      <c r="QSW1" s="314"/>
      <c r="QSX1" s="314"/>
      <c r="QSY1" s="314"/>
      <c r="QSZ1" s="314"/>
      <c r="QTA1" s="314"/>
      <c r="QTB1" s="314"/>
      <c r="QTC1" s="314"/>
      <c r="QTD1" s="314"/>
      <c r="QTE1" s="314"/>
      <c r="QTF1" s="314"/>
      <c r="QTG1" s="314"/>
      <c r="QTH1" s="314"/>
      <c r="QTI1" s="314"/>
      <c r="QTJ1" s="314"/>
      <c r="QTK1" s="314"/>
      <c r="QTL1" s="314"/>
      <c r="QTM1" s="314"/>
      <c r="QTN1" s="314"/>
      <c r="QTO1" s="314"/>
      <c r="QTP1" s="314"/>
      <c r="QTQ1" s="314"/>
      <c r="QTR1" s="314"/>
      <c r="QTS1" s="314"/>
      <c r="QTT1" s="314"/>
      <c r="QTU1" s="314"/>
      <c r="QTV1" s="314"/>
      <c r="QTW1" s="314"/>
      <c r="QTX1" s="314"/>
      <c r="QTY1" s="314"/>
      <c r="QTZ1" s="314"/>
      <c r="QUA1" s="314"/>
      <c r="QUB1" s="314"/>
      <c r="QUC1" s="314"/>
      <c r="QUD1" s="314"/>
      <c r="QUE1" s="314"/>
      <c r="QUF1" s="314"/>
      <c r="QUG1" s="314"/>
      <c r="QUH1" s="314"/>
      <c r="QUI1" s="314"/>
      <c r="QUJ1" s="314"/>
      <c r="QUK1" s="314"/>
      <c r="QUL1" s="314"/>
      <c r="QUM1" s="314"/>
      <c r="QUN1" s="314"/>
      <c r="QUO1" s="314"/>
      <c r="QUP1" s="314"/>
      <c r="QUQ1" s="314"/>
      <c r="QUR1" s="314"/>
      <c r="QUS1" s="314"/>
      <c r="QUT1" s="314"/>
      <c r="QUU1" s="314"/>
      <c r="QUV1" s="314"/>
      <c r="QUW1" s="314"/>
      <c r="QUX1" s="314"/>
      <c r="QUY1" s="314"/>
      <c r="QUZ1" s="314"/>
      <c r="QVA1" s="314"/>
      <c r="QVB1" s="314"/>
      <c r="QVC1" s="314"/>
      <c r="QVD1" s="314"/>
      <c r="QVE1" s="314"/>
      <c r="QVF1" s="314"/>
      <c r="QVG1" s="314"/>
      <c r="QVH1" s="314"/>
      <c r="QVI1" s="314"/>
      <c r="QVJ1" s="314"/>
      <c r="QVK1" s="314"/>
      <c r="QVL1" s="314"/>
      <c r="QVM1" s="314"/>
      <c r="QVN1" s="314"/>
      <c r="QVO1" s="314"/>
      <c r="QVP1" s="314"/>
      <c r="QVQ1" s="314"/>
      <c r="QVR1" s="314"/>
      <c r="QVS1" s="314"/>
      <c r="QVT1" s="314"/>
      <c r="QVU1" s="314"/>
      <c r="QVV1" s="314"/>
      <c r="QVW1" s="314"/>
      <c r="QVX1" s="314"/>
      <c r="QVY1" s="314"/>
      <c r="QVZ1" s="314"/>
      <c r="QWA1" s="314"/>
      <c r="QWB1" s="314"/>
      <c r="QWC1" s="314"/>
      <c r="QWD1" s="314"/>
      <c r="QWE1" s="314"/>
      <c r="QWF1" s="314"/>
      <c r="QWG1" s="314"/>
      <c r="QWH1" s="314"/>
      <c r="QWI1" s="314"/>
      <c r="QWJ1" s="314"/>
      <c r="QWK1" s="314"/>
      <c r="QWL1" s="314"/>
      <c r="QWM1" s="314"/>
      <c r="QWN1" s="314"/>
      <c r="QWO1" s="314"/>
      <c r="QWP1" s="314"/>
      <c r="QWQ1" s="314"/>
      <c r="QWR1" s="314"/>
      <c r="QWS1" s="314"/>
      <c r="QWT1" s="314"/>
      <c r="QWU1" s="314"/>
      <c r="QWV1" s="314"/>
      <c r="QWW1" s="314"/>
      <c r="QWX1" s="314"/>
      <c r="QWY1" s="314"/>
      <c r="QWZ1" s="314"/>
      <c r="QXA1" s="314"/>
      <c r="QXB1" s="314"/>
      <c r="QXC1" s="314"/>
      <c r="QXD1" s="314"/>
      <c r="QXE1" s="314"/>
      <c r="QXF1" s="314"/>
      <c r="QXG1" s="314"/>
      <c r="QXH1" s="314"/>
      <c r="QXI1" s="314"/>
      <c r="QXJ1" s="314"/>
      <c r="QXK1" s="314"/>
      <c r="QXL1" s="314"/>
      <c r="QXM1" s="314"/>
      <c r="QXN1" s="314"/>
      <c r="QXO1" s="314"/>
      <c r="QXP1" s="314"/>
      <c r="QXQ1" s="314"/>
      <c r="QXR1" s="314"/>
      <c r="QXS1" s="314"/>
      <c r="QXT1" s="314"/>
      <c r="QXU1" s="314"/>
      <c r="QXV1" s="314"/>
      <c r="QXW1" s="314"/>
      <c r="QXX1" s="314"/>
      <c r="QXY1" s="314"/>
      <c r="QXZ1" s="314"/>
      <c r="QYA1" s="314"/>
      <c r="QYB1" s="314"/>
      <c r="QYC1" s="314"/>
      <c r="QYD1" s="314"/>
      <c r="QYE1" s="314"/>
      <c r="QYF1" s="314"/>
      <c r="QYG1" s="314"/>
      <c r="QYH1" s="314"/>
      <c r="QYI1" s="314"/>
      <c r="QYJ1" s="314"/>
      <c r="QYK1" s="314"/>
      <c r="QYL1" s="314"/>
      <c r="QYM1" s="314"/>
      <c r="QYN1" s="314"/>
      <c r="QYO1" s="314"/>
      <c r="QYP1" s="314"/>
      <c r="QYQ1" s="314"/>
      <c r="QYR1" s="314"/>
      <c r="QYS1" s="314"/>
      <c r="QYT1" s="314"/>
      <c r="QYU1" s="314"/>
      <c r="QYV1" s="314"/>
      <c r="QYW1" s="314"/>
      <c r="QYX1" s="314"/>
      <c r="QYY1" s="314"/>
      <c r="QYZ1" s="314"/>
      <c r="QZA1" s="314"/>
      <c r="QZB1" s="314"/>
      <c r="QZC1" s="314"/>
      <c r="QZD1" s="314"/>
      <c r="QZE1" s="314"/>
      <c r="QZF1" s="314"/>
      <c r="QZG1" s="314"/>
      <c r="QZH1" s="314"/>
      <c r="QZI1" s="314"/>
      <c r="QZJ1" s="314"/>
      <c r="QZK1" s="314"/>
      <c r="QZL1" s="314"/>
      <c r="QZM1" s="314"/>
      <c r="QZN1" s="314"/>
      <c r="QZO1" s="314"/>
      <c r="QZP1" s="314"/>
      <c r="QZQ1" s="314"/>
      <c r="QZR1" s="314"/>
      <c r="QZS1" s="314"/>
      <c r="QZT1" s="314"/>
      <c r="QZU1" s="314"/>
      <c r="QZV1" s="314"/>
      <c r="QZW1" s="314"/>
      <c r="QZX1" s="314"/>
      <c r="QZY1" s="314"/>
      <c r="QZZ1" s="314"/>
      <c r="RAA1" s="314"/>
      <c r="RAB1" s="314"/>
      <c r="RAC1" s="314"/>
      <c r="RAD1" s="314"/>
      <c r="RAE1" s="314"/>
      <c r="RAF1" s="314"/>
      <c r="RAG1" s="314"/>
      <c r="RAH1" s="314"/>
      <c r="RAI1" s="314"/>
      <c r="RAJ1" s="314"/>
      <c r="RAK1" s="314"/>
      <c r="RAL1" s="314"/>
      <c r="RAM1" s="314"/>
      <c r="RAN1" s="314"/>
      <c r="RAO1" s="314"/>
      <c r="RAP1" s="314"/>
      <c r="RAQ1" s="314"/>
      <c r="RAR1" s="314"/>
      <c r="RAS1" s="314"/>
      <c r="RAT1" s="314"/>
      <c r="RAU1" s="314"/>
      <c r="RAV1" s="314"/>
      <c r="RAW1" s="314"/>
      <c r="RAX1" s="314"/>
      <c r="RAY1" s="314"/>
      <c r="RAZ1" s="314"/>
      <c r="RBA1" s="314"/>
      <c r="RBB1" s="314"/>
      <c r="RBC1" s="314"/>
      <c r="RBD1" s="314"/>
      <c r="RBE1" s="314"/>
      <c r="RBF1" s="314"/>
      <c r="RBG1" s="314"/>
      <c r="RBH1" s="314"/>
      <c r="RBI1" s="314"/>
      <c r="RBJ1" s="314"/>
      <c r="RBK1" s="314"/>
      <c r="RBL1" s="314"/>
      <c r="RBM1" s="314"/>
      <c r="RBN1" s="314"/>
      <c r="RBO1" s="314"/>
      <c r="RBP1" s="314"/>
      <c r="RBQ1" s="314"/>
      <c r="RBR1" s="314"/>
      <c r="RBS1" s="314"/>
      <c r="RBT1" s="314"/>
      <c r="RBU1" s="314"/>
      <c r="RBV1" s="314"/>
      <c r="RBW1" s="314"/>
      <c r="RBX1" s="314"/>
      <c r="RBY1" s="314"/>
      <c r="RBZ1" s="314"/>
      <c r="RCA1" s="314"/>
      <c r="RCB1" s="314"/>
      <c r="RCC1" s="314"/>
      <c r="RCD1" s="314"/>
      <c r="RCE1" s="314"/>
      <c r="RCF1" s="314"/>
      <c r="RCG1" s="314"/>
      <c r="RCH1" s="314"/>
      <c r="RCI1" s="314"/>
      <c r="RCJ1" s="314"/>
      <c r="RCK1" s="314"/>
      <c r="RCL1" s="314"/>
      <c r="RCM1" s="314"/>
      <c r="RCN1" s="314"/>
      <c r="RCO1" s="314"/>
      <c r="RCP1" s="314"/>
      <c r="RCQ1" s="314"/>
      <c r="RCR1" s="314"/>
      <c r="RCS1" s="314"/>
      <c r="RCT1" s="314"/>
      <c r="RCU1" s="314"/>
      <c r="RCV1" s="314"/>
      <c r="RCW1" s="314"/>
      <c r="RCX1" s="314"/>
      <c r="RCY1" s="314"/>
      <c r="RCZ1" s="314"/>
      <c r="RDA1" s="314"/>
      <c r="RDB1" s="314"/>
      <c r="RDC1" s="314"/>
      <c r="RDD1" s="314"/>
      <c r="RDE1" s="314"/>
      <c r="RDF1" s="314"/>
      <c r="RDG1" s="314"/>
      <c r="RDH1" s="314"/>
      <c r="RDI1" s="314"/>
      <c r="RDJ1" s="314"/>
      <c r="RDK1" s="314"/>
      <c r="RDL1" s="314"/>
      <c r="RDM1" s="314"/>
      <c r="RDN1" s="314"/>
      <c r="RDO1" s="314"/>
      <c r="RDP1" s="314"/>
      <c r="RDQ1" s="314"/>
      <c r="RDR1" s="314"/>
      <c r="RDS1" s="314"/>
      <c r="RDT1" s="314"/>
      <c r="RDU1" s="314"/>
      <c r="RDV1" s="314"/>
      <c r="RDW1" s="314"/>
      <c r="RDX1" s="314"/>
      <c r="RDY1" s="314"/>
      <c r="RDZ1" s="314"/>
      <c r="REA1" s="314"/>
      <c r="REB1" s="314"/>
      <c r="REC1" s="314"/>
      <c r="RED1" s="314"/>
      <c r="REE1" s="314"/>
      <c r="REF1" s="314"/>
      <c r="REG1" s="314"/>
      <c r="REH1" s="314"/>
      <c r="REI1" s="314"/>
      <c r="REJ1" s="314"/>
      <c r="REK1" s="314"/>
      <c r="REL1" s="314"/>
      <c r="REM1" s="314"/>
      <c r="REN1" s="314"/>
      <c r="REO1" s="314"/>
      <c r="REP1" s="314"/>
      <c r="REQ1" s="314"/>
      <c r="RER1" s="314"/>
      <c r="RES1" s="314"/>
      <c r="RET1" s="314"/>
      <c r="REU1" s="314"/>
      <c r="REV1" s="314"/>
      <c r="REW1" s="314"/>
      <c r="REX1" s="314"/>
      <c r="REY1" s="314"/>
      <c r="REZ1" s="314"/>
      <c r="RFA1" s="314"/>
      <c r="RFB1" s="314"/>
      <c r="RFC1" s="314"/>
      <c r="RFD1" s="314"/>
      <c r="RFE1" s="314"/>
      <c r="RFF1" s="314"/>
      <c r="RFG1" s="314"/>
      <c r="RFH1" s="314"/>
      <c r="RFI1" s="314"/>
      <c r="RFJ1" s="314"/>
      <c r="RFK1" s="314"/>
      <c r="RFL1" s="314"/>
      <c r="RFM1" s="314"/>
      <c r="RFN1" s="314"/>
      <c r="RFO1" s="314"/>
      <c r="RFP1" s="314"/>
      <c r="RFQ1" s="314"/>
      <c r="RFR1" s="314"/>
      <c r="RFS1" s="314"/>
      <c r="RFT1" s="314"/>
      <c r="RFU1" s="314"/>
      <c r="RFV1" s="314"/>
      <c r="RFW1" s="314"/>
      <c r="RFX1" s="314"/>
      <c r="RFY1" s="314"/>
      <c r="RFZ1" s="314"/>
      <c r="RGA1" s="314"/>
      <c r="RGB1" s="314"/>
      <c r="RGC1" s="314"/>
      <c r="RGD1" s="314"/>
      <c r="RGE1" s="314"/>
      <c r="RGF1" s="314"/>
      <c r="RGG1" s="314"/>
      <c r="RGH1" s="314"/>
      <c r="RGI1" s="314"/>
      <c r="RGJ1" s="314"/>
      <c r="RGK1" s="314"/>
      <c r="RGL1" s="314"/>
      <c r="RGM1" s="314"/>
      <c r="RGN1" s="314"/>
      <c r="RGO1" s="314"/>
      <c r="RGP1" s="314"/>
      <c r="RGQ1" s="314"/>
      <c r="RGR1" s="314"/>
      <c r="RGS1" s="314"/>
      <c r="RGT1" s="314"/>
      <c r="RGU1" s="314"/>
      <c r="RGV1" s="314"/>
      <c r="RGW1" s="314"/>
      <c r="RGX1" s="314"/>
      <c r="RGY1" s="314"/>
      <c r="RGZ1" s="314"/>
      <c r="RHA1" s="314"/>
      <c r="RHB1" s="314"/>
      <c r="RHC1" s="314"/>
      <c r="RHD1" s="314"/>
      <c r="RHE1" s="314"/>
      <c r="RHF1" s="314"/>
      <c r="RHG1" s="314"/>
      <c r="RHH1" s="314"/>
      <c r="RHI1" s="314"/>
      <c r="RHJ1" s="314"/>
      <c r="RHK1" s="314"/>
      <c r="RHL1" s="314"/>
      <c r="RHM1" s="314"/>
      <c r="RHN1" s="314"/>
      <c r="RHO1" s="314"/>
      <c r="RHP1" s="314"/>
      <c r="RHQ1" s="314"/>
      <c r="RHR1" s="314"/>
      <c r="RHS1" s="314"/>
      <c r="RHT1" s="314"/>
      <c r="RHU1" s="314"/>
      <c r="RHV1" s="314"/>
      <c r="RHW1" s="314"/>
      <c r="RHX1" s="314"/>
      <c r="RHY1" s="314"/>
      <c r="RHZ1" s="314"/>
      <c r="RIA1" s="314"/>
      <c r="RIB1" s="314"/>
      <c r="RIC1" s="314"/>
      <c r="RID1" s="314"/>
      <c r="RIE1" s="314"/>
      <c r="RIF1" s="314"/>
      <c r="RIG1" s="314"/>
      <c r="RIH1" s="314"/>
      <c r="RII1" s="314"/>
      <c r="RIJ1" s="314"/>
      <c r="RIK1" s="314"/>
      <c r="RIL1" s="314"/>
      <c r="RIM1" s="314"/>
      <c r="RIN1" s="314"/>
      <c r="RIO1" s="314"/>
      <c r="RIP1" s="314"/>
      <c r="RIQ1" s="314"/>
      <c r="RIR1" s="314"/>
      <c r="RIS1" s="314"/>
      <c r="RIT1" s="314"/>
      <c r="RIU1" s="314"/>
      <c r="RIV1" s="314"/>
      <c r="RIW1" s="314"/>
      <c r="RIX1" s="314"/>
      <c r="RIY1" s="314"/>
      <c r="RIZ1" s="314"/>
      <c r="RJA1" s="314"/>
      <c r="RJB1" s="314"/>
      <c r="RJC1" s="314"/>
      <c r="RJD1" s="314"/>
      <c r="RJE1" s="314"/>
      <c r="RJF1" s="314"/>
      <c r="RJG1" s="314"/>
      <c r="RJH1" s="314"/>
      <c r="RJI1" s="314"/>
      <c r="RJJ1" s="314"/>
      <c r="RJK1" s="314"/>
      <c r="RJL1" s="314"/>
      <c r="RJM1" s="314"/>
      <c r="RJN1" s="314"/>
      <c r="RJO1" s="314"/>
      <c r="RJP1" s="314"/>
      <c r="RJQ1" s="314"/>
      <c r="RJR1" s="314"/>
      <c r="RJS1" s="314"/>
      <c r="RJT1" s="314"/>
      <c r="RJU1" s="314"/>
      <c r="RJV1" s="314"/>
      <c r="RJW1" s="314"/>
      <c r="RJX1" s="314"/>
      <c r="RJY1" s="314"/>
      <c r="RJZ1" s="314"/>
      <c r="RKA1" s="314"/>
      <c r="RKB1" s="314"/>
      <c r="RKC1" s="314"/>
      <c r="RKD1" s="314"/>
      <c r="RKE1" s="314"/>
      <c r="RKF1" s="314"/>
      <c r="RKG1" s="314"/>
      <c r="RKH1" s="314"/>
      <c r="RKI1" s="314"/>
      <c r="RKJ1" s="314"/>
      <c r="RKK1" s="314"/>
      <c r="RKL1" s="314"/>
      <c r="RKM1" s="314"/>
      <c r="RKN1" s="314"/>
      <c r="RKO1" s="314"/>
      <c r="RKP1" s="314"/>
      <c r="RKQ1" s="314"/>
      <c r="RKR1" s="314"/>
      <c r="RKS1" s="314"/>
      <c r="RKT1" s="314"/>
      <c r="RKU1" s="314"/>
      <c r="RKV1" s="314"/>
      <c r="RKW1" s="314"/>
      <c r="RKX1" s="314"/>
      <c r="RKY1" s="314"/>
      <c r="RKZ1" s="314"/>
      <c r="RLA1" s="314"/>
      <c r="RLB1" s="314"/>
      <c r="RLC1" s="314"/>
      <c r="RLD1" s="314"/>
      <c r="RLE1" s="314"/>
      <c r="RLF1" s="314"/>
      <c r="RLG1" s="314"/>
      <c r="RLH1" s="314"/>
      <c r="RLI1" s="314"/>
      <c r="RLJ1" s="314"/>
      <c r="RLK1" s="314"/>
      <c r="RLL1" s="314"/>
      <c r="RLM1" s="314"/>
      <c r="RLN1" s="314"/>
      <c r="RLO1" s="314"/>
      <c r="RLP1" s="314"/>
      <c r="RLQ1" s="314"/>
      <c r="RLR1" s="314"/>
      <c r="RLS1" s="314"/>
      <c r="RLT1" s="314"/>
      <c r="RLU1" s="314"/>
      <c r="RLV1" s="314"/>
      <c r="RLW1" s="314"/>
      <c r="RLX1" s="314"/>
      <c r="RLY1" s="314"/>
      <c r="RLZ1" s="314"/>
      <c r="RMA1" s="314"/>
      <c r="RMB1" s="314"/>
      <c r="RMC1" s="314"/>
      <c r="RMD1" s="314"/>
      <c r="RME1" s="314"/>
      <c r="RMF1" s="314"/>
      <c r="RMG1" s="314"/>
      <c r="RMH1" s="314"/>
      <c r="RMI1" s="314"/>
      <c r="RMJ1" s="314"/>
      <c r="RMK1" s="314"/>
      <c r="RML1" s="314"/>
      <c r="RMM1" s="314"/>
      <c r="RMN1" s="314"/>
      <c r="RMO1" s="314"/>
      <c r="RMP1" s="314"/>
      <c r="RMQ1" s="314"/>
      <c r="RMR1" s="314"/>
      <c r="RMS1" s="314"/>
      <c r="RMT1" s="314"/>
      <c r="RMU1" s="314"/>
      <c r="RMV1" s="314"/>
      <c r="RMW1" s="314"/>
      <c r="RMX1" s="314"/>
      <c r="RMY1" s="314"/>
      <c r="RMZ1" s="314"/>
      <c r="RNA1" s="314"/>
      <c r="RNB1" s="314"/>
      <c r="RNC1" s="314"/>
      <c r="RND1" s="314"/>
      <c r="RNE1" s="314"/>
      <c r="RNF1" s="314"/>
      <c r="RNG1" s="314"/>
      <c r="RNH1" s="314"/>
      <c r="RNI1" s="314"/>
      <c r="RNJ1" s="314"/>
      <c r="RNK1" s="314"/>
      <c r="RNL1" s="314"/>
      <c r="RNM1" s="314"/>
      <c r="RNN1" s="314"/>
      <c r="RNO1" s="314"/>
      <c r="RNP1" s="314"/>
      <c r="RNQ1" s="314"/>
      <c r="RNR1" s="314"/>
      <c r="RNS1" s="314"/>
      <c r="RNT1" s="314"/>
      <c r="RNU1" s="314"/>
      <c r="RNV1" s="314"/>
      <c r="RNW1" s="314"/>
      <c r="RNX1" s="314"/>
      <c r="RNY1" s="314"/>
      <c r="RNZ1" s="314"/>
      <c r="ROA1" s="314"/>
      <c r="ROB1" s="314"/>
      <c r="ROC1" s="314"/>
      <c r="ROD1" s="314"/>
      <c r="ROE1" s="314"/>
      <c r="ROF1" s="314"/>
      <c r="ROG1" s="314"/>
      <c r="ROH1" s="314"/>
      <c r="ROI1" s="314"/>
      <c r="ROJ1" s="314"/>
      <c r="ROK1" s="314"/>
      <c r="ROL1" s="314"/>
      <c r="ROM1" s="314"/>
      <c r="RON1" s="314"/>
      <c r="ROO1" s="314"/>
      <c r="ROP1" s="314"/>
      <c r="ROQ1" s="314"/>
      <c r="ROR1" s="314"/>
      <c r="ROS1" s="314"/>
      <c r="ROT1" s="314"/>
      <c r="ROU1" s="314"/>
      <c r="ROV1" s="314"/>
      <c r="ROW1" s="314"/>
      <c r="ROX1" s="314"/>
      <c r="ROY1" s="314"/>
      <c r="ROZ1" s="314"/>
      <c r="RPA1" s="314"/>
      <c r="RPB1" s="314"/>
      <c r="RPC1" s="314"/>
      <c r="RPD1" s="314"/>
      <c r="RPE1" s="314"/>
      <c r="RPF1" s="314"/>
      <c r="RPG1" s="314"/>
      <c r="RPH1" s="314"/>
      <c r="RPI1" s="314"/>
      <c r="RPJ1" s="314"/>
      <c r="RPK1" s="314"/>
      <c r="RPL1" s="314"/>
      <c r="RPM1" s="314"/>
      <c r="RPN1" s="314"/>
      <c r="RPO1" s="314"/>
      <c r="RPP1" s="314"/>
      <c r="RPQ1" s="314"/>
      <c r="RPR1" s="314"/>
      <c r="RPS1" s="314"/>
      <c r="RPT1" s="314"/>
      <c r="RPU1" s="314"/>
      <c r="RPV1" s="314"/>
      <c r="RPW1" s="314"/>
      <c r="RPX1" s="314"/>
      <c r="RPY1" s="314"/>
      <c r="RPZ1" s="314"/>
      <c r="RQA1" s="314"/>
      <c r="RQB1" s="314"/>
      <c r="RQC1" s="314"/>
      <c r="RQD1" s="314"/>
      <c r="RQE1" s="314"/>
      <c r="RQF1" s="314"/>
      <c r="RQG1" s="314"/>
      <c r="RQH1" s="314"/>
      <c r="RQI1" s="314"/>
      <c r="RQJ1" s="314"/>
      <c r="RQK1" s="314"/>
      <c r="RQL1" s="314"/>
      <c r="RQM1" s="314"/>
      <c r="RQN1" s="314"/>
      <c r="RQO1" s="314"/>
      <c r="RQP1" s="314"/>
      <c r="RQQ1" s="314"/>
      <c r="RQR1" s="314"/>
      <c r="RQS1" s="314"/>
      <c r="RQT1" s="314"/>
      <c r="RQU1" s="314"/>
      <c r="RQV1" s="314"/>
      <c r="RQW1" s="314"/>
      <c r="RQX1" s="314"/>
      <c r="RQY1" s="314"/>
      <c r="RQZ1" s="314"/>
      <c r="RRA1" s="314"/>
      <c r="RRB1" s="314"/>
      <c r="RRC1" s="314"/>
      <c r="RRD1" s="314"/>
      <c r="RRE1" s="314"/>
      <c r="RRF1" s="314"/>
      <c r="RRG1" s="314"/>
      <c r="RRH1" s="314"/>
      <c r="RRI1" s="314"/>
      <c r="RRJ1" s="314"/>
      <c r="RRK1" s="314"/>
      <c r="RRL1" s="314"/>
      <c r="RRM1" s="314"/>
      <c r="RRN1" s="314"/>
      <c r="RRO1" s="314"/>
      <c r="RRP1" s="314"/>
      <c r="RRQ1" s="314"/>
      <c r="RRR1" s="314"/>
      <c r="RRS1" s="314"/>
      <c r="RRT1" s="314"/>
      <c r="RRU1" s="314"/>
      <c r="RRV1" s="314"/>
      <c r="RRW1" s="314"/>
      <c r="RRX1" s="314"/>
      <c r="RRY1" s="314"/>
      <c r="RRZ1" s="314"/>
      <c r="RSA1" s="314"/>
      <c r="RSB1" s="314"/>
      <c r="RSC1" s="314"/>
      <c r="RSD1" s="314"/>
      <c r="RSE1" s="314"/>
      <c r="RSF1" s="314"/>
      <c r="RSG1" s="314"/>
      <c r="RSH1" s="314"/>
      <c r="RSI1" s="314"/>
      <c r="RSJ1" s="314"/>
      <c r="RSK1" s="314"/>
      <c r="RSL1" s="314"/>
      <c r="RSM1" s="314"/>
      <c r="RSN1" s="314"/>
      <c r="RSO1" s="314"/>
      <c r="RSP1" s="314"/>
      <c r="RSQ1" s="314"/>
      <c r="RSR1" s="314"/>
      <c r="RSS1" s="314"/>
      <c r="RST1" s="314"/>
      <c r="RSU1" s="314"/>
      <c r="RSV1" s="314"/>
      <c r="RSW1" s="314"/>
      <c r="RSX1" s="314"/>
      <c r="RSY1" s="314"/>
      <c r="RSZ1" s="314"/>
      <c r="RTA1" s="314"/>
      <c r="RTB1" s="314"/>
      <c r="RTC1" s="314"/>
      <c r="RTD1" s="314"/>
      <c r="RTE1" s="314"/>
      <c r="RTF1" s="314"/>
      <c r="RTG1" s="314"/>
      <c r="RTH1" s="314"/>
      <c r="RTI1" s="314"/>
      <c r="RTJ1" s="314"/>
      <c r="RTK1" s="314"/>
      <c r="RTL1" s="314"/>
      <c r="RTM1" s="314"/>
      <c r="RTN1" s="314"/>
      <c r="RTO1" s="314"/>
      <c r="RTP1" s="314"/>
      <c r="RTQ1" s="314"/>
      <c r="RTR1" s="314"/>
      <c r="RTS1" s="314"/>
      <c r="RTT1" s="314"/>
      <c r="RTU1" s="314"/>
      <c r="RTV1" s="314"/>
      <c r="RTW1" s="314"/>
      <c r="RTX1" s="314"/>
      <c r="RTY1" s="314"/>
      <c r="RTZ1" s="314"/>
      <c r="RUA1" s="314"/>
      <c r="RUB1" s="314"/>
      <c r="RUC1" s="314"/>
      <c r="RUD1" s="314"/>
      <c r="RUE1" s="314"/>
      <c r="RUF1" s="314"/>
      <c r="RUG1" s="314"/>
      <c r="RUH1" s="314"/>
      <c r="RUI1" s="314"/>
      <c r="RUJ1" s="314"/>
      <c r="RUK1" s="314"/>
      <c r="RUL1" s="314"/>
      <c r="RUM1" s="314"/>
      <c r="RUN1" s="314"/>
      <c r="RUO1" s="314"/>
      <c r="RUP1" s="314"/>
      <c r="RUQ1" s="314"/>
      <c r="RUR1" s="314"/>
      <c r="RUS1" s="314"/>
      <c r="RUT1" s="314"/>
      <c r="RUU1" s="314"/>
      <c r="RUV1" s="314"/>
      <c r="RUW1" s="314"/>
      <c r="RUX1" s="314"/>
      <c r="RUY1" s="314"/>
      <c r="RUZ1" s="314"/>
      <c r="RVA1" s="314"/>
      <c r="RVB1" s="314"/>
      <c r="RVC1" s="314"/>
      <c r="RVD1" s="314"/>
      <c r="RVE1" s="314"/>
      <c r="RVF1" s="314"/>
      <c r="RVG1" s="314"/>
      <c r="RVH1" s="314"/>
      <c r="RVI1" s="314"/>
      <c r="RVJ1" s="314"/>
      <c r="RVK1" s="314"/>
      <c r="RVL1" s="314"/>
      <c r="RVM1" s="314"/>
      <c r="RVN1" s="314"/>
      <c r="RVO1" s="314"/>
      <c r="RVP1" s="314"/>
      <c r="RVQ1" s="314"/>
      <c r="RVR1" s="314"/>
      <c r="RVS1" s="314"/>
      <c r="RVT1" s="314"/>
      <c r="RVU1" s="314"/>
      <c r="RVV1" s="314"/>
      <c r="RVW1" s="314"/>
      <c r="RVX1" s="314"/>
      <c r="RVY1" s="314"/>
      <c r="RVZ1" s="314"/>
      <c r="RWA1" s="314"/>
      <c r="RWB1" s="314"/>
      <c r="RWC1" s="314"/>
      <c r="RWD1" s="314"/>
      <c r="RWE1" s="314"/>
      <c r="RWF1" s="314"/>
      <c r="RWG1" s="314"/>
      <c r="RWH1" s="314"/>
      <c r="RWI1" s="314"/>
      <c r="RWJ1" s="314"/>
      <c r="RWK1" s="314"/>
      <c r="RWL1" s="314"/>
      <c r="RWM1" s="314"/>
      <c r="RWN1" s="314"/>
      <c r="RWO1" s="314"/>
      <c r="RWP1" s="314"/>
      <c r="RWQ1" s="314"/>
      <c r="RWR1" s="314"/>
      <c r="RWS1" s="314"/>
      <c r="RWT1" s="314"/>
      <c r="RWU1" s="314"/>
      <c r="RWV1" s="314"/>
      <c r="RWW1" s="314"/>
      <c r="RWX1" s="314"/>
      <c r="RWY1" s="314"/>
      <c r="RWZ1" s="314"/>
      <c r="RXA1" s="314"/>
      <c r="RXB1" s="314"/>
      <c r="RXC1" s="314"/>
      <c r="RXD1" s="314"/>
      <c r="RXE1" s="314"/>
      <c r="RXF1" s="314"/>
      <c r="RXG1" s="314"/>
      <c r="RXH1" s="314"/>
      <c r="RXI1" s="314"/>
      <c r="RXJ1" s="314"/>
      <c r="RXK1" s="314"/>
      <c r="RXL1" s="314"/>
      <c r="RXM1" s="314"/>
      <c r="RXN1" s="314"/>
      <c r="RXO1" s="314"/>
      <c r="RXP1" s="314"/>
      <c r="RXQ1" s="314"/>
      <c r="RXR1" s="314"/>
      <c r="RXS1" s="314"/>
      <c r="RXT1" s="314"/>
      <c r="RXU1" s="314"/>
      <c r="RXV1" s="314"/>
      <c r="RXW1" s="314"/>
      <c r="RXX1" s="314"/>
      <c r="RXY1" s="314"/>
      <c r="RXZ1" s="314"/>
      <c r="RYA1" s="314"/>
      <c r="RYB1" s="314"/>
      <c r="RYC1" s="314"/>
      <c r="RYD1" s="314"/>
      <c r="RYE1" s="314"/>
      <c r="RYF1" s="314"/>
      <c r="RYG1" s="314"/>
      <c r="RYH1" s="314"/>
      <c r="RYI1" s="314"/>
      <c r="RYJ1" s="314"/>
      <c r="RYK1" s="314"/>
      <c r="RYL1" s="314"/>
      <c r="RYM1" s="314"/>
      <c r="RYN1" s="314"/>
      <c r="RYO1" s="314"/>
      <c r="RYP1" s="314"/>
      <c r="RYQ1" s="314"/>
      <c r="RYR1" s="314"/>
      <c r="RYS1" s="314"/>
      <c r="RYT1" s="314"/>
      <c r="RYU1" s="314"/>
      <c r="RYV1" s="314"/>
      <c r="RYW1" s="314"/>
      <c r="RYX1" s="314"/>
      <c r="RYY1" s="314"/>
      <c r="RYZ1" s="314"/>
      <c r="RZA1" s="314"/>
      <c r="RZB1" s="314"/>
      <c r="RZC1" s="314"/>
      <c r="RZD1" s="314"/>
      <c r="RZE1" s="314"/>
      <c r="RZF1" s="314"/>
      <c r="RZG1" s="314"/>
      <c r="RZH1" s="314"/>
      <c r="RZI1" s="314"/>
      <c r="RZJ1" s="314"/>
      <c r="RZK1" s="314"/>
      <c r="RZL1" s="314"/>
      <c r="RZM1" s="314"/>
      <c r="RZN1" s="314"/>
      <c r="RZO1" s="314"/>
      <c r="RZP1" s="314"/>
      <c r="RZQ1" s="314"/>
      <c r="RZR1" s="314"/>
      <c r="RZS1" s="314"/>
      <c r="RZT1" s="314"/>
      <c r="RZU1" s="314"/>
      <c r="RZV1" s="314"/>
      <c r="RZW1" s="314"/>
      <c r="RZX1" s="314"/>
      <c r="RZY1" s="314"/>
      <c r="RZZ1" s="314"/>
      <c r="SAA1" s="314"/>
      <c r="SAB1" s="314"/>
      <c r="SAC1" s="314"/>
      <c r="SAD1" s="314"/>
      <c r="SAE1" s="314"/>
      <c r="SAF1" s="314"/>
      <c r="SAG1" s="314"/>
      <c r="SAH1" s="314"/>
      <c r="SAI1" s="314"/>
      <c r="SAJ1" s="314"/>
      <c r="SAK1" s="314"/>
      <c r="SAL1" s="314"/>
      <c r="SAM1" s="314"/>
      <c r="SAN1" s="314"/>
      <c r="SAO1" s="314"/>
      <c r="SAP1" s="314"/>
      <c r="SAQ1" s="314"/>
      <c r="SAR1" s="314"/>
      <c r="SAS1" s="314"/>
      <c r="SAT1" s="314"/>
      <c r="SAU1" s="314"/>
      <c r="SAV1" s="314"/>
      <c r="SAW1" s="314"/>
      <c r="SAX1" s="314"/>
      <c r="SAY1" s="314"/>
      <c r="SAZ1" s="314"/>
      <c r="SBA1" s="314"/>
      <c r="SBB1" s="314"/>
      <c r="SBC1" s="314"/>
      <c r="SBD1" s="314"/>
      <c r="SBE1" s="314"/>
      <c r="SBF1" s="314"/>
      <c r="SBG1" s="314"/>
      <c r="SBH1" s="314"/>
      <c r="SBI1" s="314"/>
      <c r="SBJ1" s="314"/>
      <c r="SBK1" s="314"/>
      <c r="SBL1" s="314"/>
      <c r="SBM1" s="314"/>
      <c r="SBN1" s="314"/>
      <c r="SBO1" s="314"/>
      <c r="SBP1" s="314"/>
      <c r="SBQ1" s="314"/>
      <c r="SBR1" s="314"/>
      <c r="SBS1" s="314"/>
      <c r="SBT1" s="314"/>
      <c r="SBU1" s="314"/>
      <c r="SBV1" s="314"/>
      <c r="SBW1" s="314"/>
      <c r="SBX1" s="314"/>
      <c r="SBY1" s="314"/>
      <c r="SBZ1" s="314"/>
      <c r="SCA1" s="314"/>
      <c r="SCB1" s="314"/>
      <c r="SCC1" s="314"/>
      <c r="SCD1" s="314"/>
      <c r="SCE1" s="314"/>
      <c r="SCF1" s="314"/>
      <c r="SCG1" s="314"/>
      <c r="SCH1" s="314"/>
      <c r="SCI1" s="314"/>
      <c r="SCJ1" s="314"/>
      <c r="SCK1" s="314"/>
      <c r="SCL1" s="314"/>
      <c r="SCM1" s="314"/>
      <c r="SCN1" s="314"/>
      <c r="SCO1" s="314"/>
      <c r="SCP1" s="314"/>
      <c r="SCQ1" s="314"/>
      <c r="SCR1" s="314"/>
      <c r="SCS1" s="314"/>
      <c r="SCT1" s="314"/>
      <c r="SCU1" s="314"/>
      <c r="SCV1" s="314"/>
      <c r="SCW1" s="314"/>
      <c r="SCX1" s="314"/>
      <c r="SCY1" s="314"/>
      <c r="SCZ1" s="314"/>
      <c r="SDA1" s="314"/>
      <c r="SDB1" s="314"/>
      <c r="SDC1" s="314"/>
      <c r="SDD1" s="314"/>
      <c r="SDE1" s="314"/>
      <c r="SDF1" s="314"/>
      <c r="SDG1" s="314"/>
      <c r="SDH1" s="314"/>
      <c r="SDI1" s="314"/>
      <c r="SDJ1" s="314"/>
      <c r="SDK1" s="314"/>
      <c r="SDL1" s="314"/>
      <c r="SDM1" s="314"/>
      <c r="SDN1" s="314"/>
      <c r="SDO1" s="314"/>
      <c r="SDP1" s="314"/>
      <c r="SDQ1" s="314"/>
      <c r="SDR1" s="314"/>
      <c r="SDS1" s="314"/>
      <c r="SDT1" s="314"/>
      <c r="SDU1" s="314"/>
      <c r="SDV1" s="314"/>
      <c r="SDW1" s="314"/>
      <c r="SDX1" s="314"/>
      <c r="SDY1" s="314"/>
      <c r="SDZ1" s="314"/>
      <c r="SEA1" s="314"/>
      <c r="SEB1" s="314"/>
      <c r="SEC1" s="314"/>
      <c r="SED1" s="314"/>
      <c r="SEE1" s="314"/>
      <c r="SEF1" s="314"/>
      <c r="SEG1" s="314"/>
      <c r="SEH1" s="314"/>
      <c r="SEI1" s="314"/>
      <c r="SEJ1" s="314"/>
      <c r="SEK1" s="314"/>
      <c r="SEL1" s="314"/>
      <c r="SEM1" s="314"/>
      <c r="SEN1" s="314"/>
      <c r="SEO1" s="314"/>
      <c r="SEP1" s="314"/>
      <c r="SEQ1" s="314"/>
      <c r="SER1" s="314"/>
      <c r="SES1" s="314"/>
      <c r="SET1" s="314"/>
      <c r="SEU1" s="314"/>
      <c r="SEV1" s="314"/>
      <c r="SEW1" s="314"/>
      <c r="SEX1" s="314"/>
      <c r="SEY1" s="314"/>
      <c r="SEZ1" s="314"/>
      <c r="SFA1" s="314"/>
      <c r="SFB1" s="314"/>
      <c r="SFC1" s="314"/>
      <c r="SFD1" s="314"/>
      <c r="SFE1" s="314"/>
      <c r="SFF1" s="314"/>
      <c r="SFG1" s="314"/>
      <c r="SFH1" s="314"/>
      <c r="SFI1" s="314"/>
      <c r="SFJ1" s="314"/>
      <c r="SFK1" s="314"/>
      <c r="SFL1" s="314"/>
      <c r="SFM1" s="314"/>
      <c r="SFN1" s="314"/>
      <c r="SFO1" s="314"/>
      <c r="SFP1" s="314"/>
      <c r="SFQ1" s="314"/>
      <c r="SFR1" s="314"/>
      <c r="SFS1" s="314"/>
      <c r="SFT1" s="314"/>
      <c r="SFU1" s="314"/>
      <c r="SFV1" s="314"/>
      <c r="SFW1" s="314"/>
      <c r="SFX1" s="314"/>
      <c r="SFY1" s="314"/>
      <c r="SFZ1" s="314"/>
      <c r="SGA1" s="314"/>
      <c r="SGB1" s="314"/>
      <c r="SGC1" s="314"/>
      <c r="SGD1" s="314"/>
      <c r="SGE1" s="314"/>
      <c r="SGF1" s="314"/>
      <c r="SGG1" s="314"/>
      <c r="SGH1" s="314"/>
      <c r="SGI1" s="314"/>
      <c r="SGJ1" s="314"/>
      <c r="SGK1" s="314"/>
      <c r="SGL1" s="314"/>
      <c r="SGM1" s="314"/>
      <c r="SGN1" s="314"/>
      <c r="SGO1" s="314"/>
      <c r="SGP1" s="314"/>
      <c r="SGQ1" s="314"/>
      <c r="SGR1" s="314"/>
      <c r="SGS1" s="314"/>
      <c r="SGT1" s="314"/>
      <c r="SGU1" s="314"/>
      <c r="SGV1" s="314"/>
      <c r="SGW1" s="314"/>
      <c r="SGX1" s="314"/>
      <c r="SGY1" s="314"/>
      <c r="SGZ1" s="314"/>
      <c r="SHA1" s="314"/>
      <c r="SHB1" s="314"/>
      <c r="SHC1" s="314"/>
      <c r="SHD1" s="314"/>
      <c r="SHE1" s="314"/>
      <c r="SHF1" s="314"/>
      <c r="SHG1" s="314"/>
      <c r="SHH1" s="314"/>
      <c r="SHI1" s="314"/>
      <c r="SHJ1" s="314"/>
      <c r="SHK1" s="314"/>
      <c r="SHL1" s="314"/>
      <c r="SHM1" s="314"/>
      <c r="SHN1" s="314"/>
      <c r="SHO1" s="314"/>
      <c r="SHP1" s="314"/>
      <c r="SHQ1" s="314"/>
      <c r="SHR1" s="314"/>
      <c r="SHS1" s="314"/>
      <c r="SHT1" s="314"/>
      <c r="SHU1" s="314"/>
      <c r="SHV1" s="314"/>
      <c r="SHW1" s="314"/>
      <c r="SHX1" s="314"/>
      <c r="SHY1" s="314"/>
      <c r="SHZ1" s="314"/>
      <c r="SIA1" s="314"/>
      <c r="SIB1" s="314"/>
      <c r="SIC1" s="314"/>
      <c r="SID1" s="314"/>
      <c r="SIE1" s="314"/>
      <c r="SIF1" s="314"/>
      <c r="SIG1" s="314"/>
      <c r="SIH1" s="314"/>
      <c r="SII1" s="314"/>
      <c r="SIJ1" s="314"/>
      <c r="SIK1" s="314"/>
      <c r="SIL1" s="314"/>
      <c r="SIM1" s="314"/>
      <c r="SIN1" s="314"/>
      <c r="SIO1" s="314"/>
      <c r="SIP1" s="314"/>
      <c r="SIQ1" s="314"/>
      <c r="SIR1" s="314"/>
      <c r="SIS1" s="314"/>
      <c r="SIT1" s="314"/>
      <c r="SIU1" s="314"/>
      <c r="SIV1" s="314"/>
      <c r="SIW1" s="314"/>
      <c r="SIX1" s="314"/>
      <c r="SIY1" s="314"/>
      <c r="SIZ1" s="314"/>
      <c r="SJA1" s="314"/>
      <c r="SJB1" s="314"/>
      <c r="SJC1" s="314"/>
      <c r="SJD1" s="314"/>
      <c r="SJE1" s="314"/>
      <c r="SJF1" s="314"/>
      <c r="SJG1" s="314"/>
      <c r="SJH1" s="314"/>
      <c r="SJI1" s="314"/>
      <c r="SJJ1" s="314"/>
      <c r="SJK1" s="314"/>
      <c r="SJL1" s="314"/>
      <c r="SJM1" s="314"/>
      <c r="SJN1" s="314"/>
      <c r="SJO1" s="314"/>
      <c r="SJP1" s="314"/>
      <c r="SJQ1" s="314"/>
      <c r="SJR1" s="314"/>
      <c r="SJS1" s="314"/>
      <c r="SJT1" s="314"/>
      <c r="SJU1" s="314"/>
      <c r="SJV1" s="314"/>
      <c r="SJW1" s="314"/>
      <c r="SJX1" s="314"/>
      <c r="SJY1" s="314"/>
      <c r="SJZ1" s="314"/>
      <c r="SKA1" s="314"/>
      <c r="SKB1" s="314"/>
      <c r="SKC1" s="314"/>
      <c r="SKD1" s="314"/>
      <c r="SKE1" s="314"/>
      <c r="SKF1" s="314"/>
      <c r="SKG1" s="314"/>
      <c r="SKH1" s="314"/>
      <c r="SKI1" s="314"/>
      <c r="SKJ1" s="314"/>
      <c r="SKK1" s="314"/>
      <c r="SKL1" s="314"/>
      <c r="SKM1" s="314"/>
      <c r="SKN1" s="314"/>
      <c r="SKO1" s="314"/>
      <c r="SKP1" s="314"/>
      <c r="SKQ1" s="314"/>
      <c r="SKR1" s="314"/>
      <c r="SKS1" s="314"/>
      <c r="SKT1" s="314"/>
      <c r="SKU1" s="314"/>
      <c r="SKV1" s="314"/>
      <c r="SKW1" s="314"/>
      <c r="SKX1" s="314"/>
      <c r="SKY1" s="314"/>
      <c r="SKZ1" s="314"/>
      <c r="SLA1" s="314"/>
      <c r="SLB1" s="314"/>
      <c r="SLC1" s="314"/>
      <c r="SLD1" s="314"/>
      <c r="SLE1" s="314"/>
      <c r="SLF1" s="314"/>
      <c r="SLG1" s="314"/>
      <c r="SLH1" s="314"/>
      <c r="SLI1" s="314"/>
      <c r="SLJ1" s="314"/>
      <c r="SLK1" s="314"/>
      <c r="SLL1" s="314"/>
      <c r="SLM1" s="314"/>
      <c r="SLN1" s="314"/>
      <c r="SLO1" s="314"/>
      <c r="SLP1" s="314"/>
      <c r="SLQ1" s="314"/>
      <c r="SLR1" s="314"/>
      <c r="SLS1" s="314"/>
      <c r="SLT1" s="314"/>
      <c r="SLU1" s="314"/>
      <c r="SLV1" s="314"/>
      <c r="SLW1" s="314"/>
      <c r="SLX1" s="314"/>
      <c r="SLY1" s="314"/>
      <c r="SLZ1" s="314"/>
      <c r="SMA1" s="314"/>
      <c r="SMB1" s="314"/>
      <c r="SMC1" s="314"/>
      <c r="SMD1" s="314"/>
      <c r="SME1" s="314"/>
      <c r="SMF1" s="314"/>
      <c r="SMG1" s="314"/>
      <c r="SMH1" s="314"/>
      <c r="SMI1" s="314"/>
      <c r="SMJ1" s="314"/>
      <c r="SMK1" s="314"/>
      <c r="SML1" s="314"/>
      <c r="SMM1" s="314"/>
      <c r="SMN1" s="314"/>
      <c r="SMO1" s="314"/>
      <c r="SMP1" s="314"/>
      <c r="SMQ1" s="314"/>
      <c r="SMR1" s="314"/>
      <c r="SMS1" s="314"/>
      <c r="SMT1" s="314"/>
      <c r="SMU1" s="314"/>
      <c r="SMV1" s="314"/>
      <c r="SMW1" s="314"/>
      <c r="SMX1" s="314"/>
      <c r="SMY1" s="314"/>
      <c r="SMZ1" s="314"/>
      <c r="SNA1" s="314"/>
      <c r="SNB1" s="314"/>
      <c r="SNC1" s="314"/>
      <c r="SND1" s="314"/>
      <c r="SNE1" s="314"/>
      <c r="SNF1" s="314"/>
      <c r="SNG1" s="314"/>
      <c r="SNH1" s="314"/>
      <c r="SNI1" s="314"/>
      <c r="SNJ1" s="314"/>
      <c r="SNK1" s="314"/>
      <c r="SNL1" s="314"/>
      <c r="SNM1" s="314"/>
      <c r="SNN1" s="314"/>
      <c r="SNO1" s="314"/>
      <c r="SNP1" s="314"/>
      <c r="SNQ1" s="314"/>
      <c r="SNR1" s="314"/>
      <c r="SNS1" s="314"/>
      <c r="SNT1" s="314"/>
      <c r="SNU1" s="314"/>
      <c r="SNV1" s="314"/>
      <c r="SNW1" s="314"/>
      <c r="SNX1" s="314"/>
      <c r="SNY1" s="314"/>
      <c r="SNZ1" s="314"/>
      <c r="SOA1" s="314"/>
      <c r="SOB1" s="314"/>
      <c r="SOC1" s="314"/>
      <c r="SOD1" s="314"/>
      <c r="SOE1" s="314"/>
      <c r="SOF1" s="314"/>
      <c r="SOG1" s="314"/>
      <c r="SOH1" s="314"/>
      <c r="SOI1" s="314"/>
      <c r="SOJ1" s="314"/>
      <c r="SOK1" s="314"/>
      <c r="SOL1" s="314"/>
      <c r="SOM1" s="314"/>
      <c r="SON1" s="314"/>
      <c r="SOO1" s="314"/>
      <c r="SOP1" s="314"/>
      <c r="SOQ1" s="314"/>
      <c r="SOR1" s="314"/>
      <c r="SOS1" s="314"/>
      <c r="SOT1" s="314"/>
      <c r="SOU1" s="314"/>
      <c r="SOV1" s="314"/>
      <c r="SOW1" s="314"/>
      <c r="SOX1" s="314"/>
      <c r="SOY1" s="314"/>
      <c r="SOZ1" s="314"/>
      <c r="SPA1" s="314"/>
      <c r="SPB1" s="314"/>
      <c r="SPC1" s="314"/>
      <c r="SPD1" s="314"/>
      <c r="SPE1" s="314"/>
      <c r="SPF1" s="314"/>
      <c r="SPG1" s="314"/>
      <c r="SPH1" s="314"/>
      <c r="SPI1" s="314"/>
      <c r="SPJ1" s="314"/>
      <c r="SPK1" s="314"/>
      <c r="SPL1" s="314"/>
      <c r="SPM1" s="314"/>
      <c r="SPN1" s="314"/>
      <c r="SPO1" s="314"/>
      <c r="SPP1" s="314"/>
      <c r="SPQ1" s="314"/>
      <c r="SPR1" s="314"/>
      <c r="SPS1" s="314"/>
      <c r="SPT1" s="314"/>
      <c r="SPU1" s="314"/>
      <c r="SPV1" s="314"/>
      <c r="SPW1" s="314"/>
      <c r="SPX1" s="314"/>
      <c r="SPY1" s="314"/>
      <c r="SPZ1" s="314"/>
      <c r="SQA1" s="314"/>
      <c r="SQB1" s="314"/>
      <c r="SQC1" s="314"/>
      <c r="SQD1" s="314"/>
      <c r="SQE1" s="314"/>
      <c r="SQF1" s="314"/>
      <c r="SQG1" s="314"/>
      <c r="SQH1" s="314"/>
      <c r="SQI1" s="314"/>
      <c r="SQJ1" s="314"/>
      <c r="SQK1" s="314"/>
      <c r="SQL1" s="314"/>
      <c r="SQM1" s="314"/>
      <c r="SQN1" s="314"/>
      <c r="SQO1" s="314"/>
      <c r="SQP1" s="314"/>
      <c r="SQQ1" s="314"/>
      <c r="SQR1" s="314"/>
      <c r="SQS1" s="314"/>
      <c r="SQT1" s="314"/>
      <c r="SQU1" s="314"/>
      <c r="SQV1" s="314"/>
      <c r="SQW1" s="314"/>
      <c r="SQX1" s="314"/>
      <c r="SQY1" s="314"/>
      <c r="SQZ1" s="314"/>
      <c r="SRA1" s="314"/>
      <c r="SRB1" s="314"/>
      <c r="SRC1" s="314"/>
      <c r="SRD1" s="314"/>
      <c r="SRE1" s="314"/>
      <c r="SRF1" s="314"/>
      <c r="SRG1" s="314"/>
      <c r="SRH1" s="314"/>
      <c r="SRI1" s="314"/>
      <c r="SRJ1" s="314"/>
      <c r="SRK1" s="314"/>
      <c r="SRL1" s="314"/>
      <c r="SRM1" s="314"/>
      <c r="SRN1" s="314"/>
      <c r="SRO1" s="314"/>
      <c r="SRP1" s="314"/>
      <c r="SRQ1" s="314"/>
      <c r="SRR1" s="314"/>
      <c r="SRS1" s="314"/>
      <c r="SRT1" s="314"/>
      <c r="SRU1" s="314"/>
      <c r="SRV1" s="314"/>
      <c r="SRW1" s="314"/>
      <c r="SRX1" s="314"/>
      <c r="SRY1" s="314"/>
      <c r="SRZ1" s="314"/>
      <c r="SSA1" s="314"/>
      <c r="SSB1" s="314"/>
      <c r="SSC1" s="314"/>
      <c r="SSD1" s="314"/>
      <c r="SSE1" s="314"/>
      <c r="SSF1" s="314"/>
      <c r="SSG1" s="314"/>
      <c r="SSH1" s="314"/>
      <c r="SSI1" s="314"/>
      <c r="SSJ1" s="314"/>
      <c r="SSK1" s="314"/>
      <c r="SSL1" s="314"/>
      <c r="SSM1" s="314"/>
      <c r="SSN1" s="314"/>
      <c r="SSO1" s="314"/>
      <c r="SSP1" s="314"/>
      <c r="SSQ1" s="314"/>
      <c r="SSR1" s="314"/>
      <c r="SSS1" s="314"/>
      <c r="SST1" s="314"/>
      <c r="SSU1" s="314"/>
      <c r="SSV1" s="314"/>
      <c r="SSW1" s="314"/>
      <c r="SSX1" s="314"/>
      <c r="SSY1" s="314"/>
      <c r="SSZ1" s="314"/>
      <c r="STA1" s="314"/>
      <c r="STB1" s="314"/>
      <c r="STC1" s="314"/>
      <c r="STD1" s="314"/>
      <c r="STE1" s="314"/>
      <c r="STF1" s="314"/>
      <c r="STG1" s="314"/>
      <c r="STH1" s="314"/>
      <c r="STI1" s="314"/>
      <c r="STJ1" s="314"/>
      <c r="STK1" s="314"/>
      <c r="STL1" s="314"/>
      <c r="STM1" s="314"/>
      <c r="STN1" s="314"/>
      <c r="STO1" s="314"/>
      <c r="STP1" s="314"/>
      <c r="STQ1" s="314"/>
      <c r="STR1" s="314"/>
      <c r="STS1" s="314"/>
      <c r="STT1" s="314"/>
      <c r="STU1" s="314"/>
      <c r="STV1" s="314"/>
      <c r="STW1" s="314"/>
      <c r="STX1" s="314"/>
      <c r="STY1" s="314"/>
      <c r="STZ1" s="314"/>
      <c r="SUA1" s="314"/>
      <c r="SUB1" s="314"/>
      <c r="SUC1" s="314"/>
      <c r="SUD1" s="314"/>
      <c r="SUE1" s="314"/>
      <c r="SUF1" s="314"/>
      <c r="SUG1" s="314"/>
      <c r="SUH1" s="314"/>
      <c r="SUI1" s="314"/>
      <c r="SUJ1" s="314"/>
      <c r="SUK1" s="314"/>
      <c r="SUL1" s="314"/>
      <c r="SUM1" s="314"/>
      <c r="SUN1" s="314"/>
      <c r="SUO1" s="314"/>
      <c r="SUP1" s="314"/>
      <c r="SUQ1" s="314"/>
      <c r="SUR1" s="314"/>
      <c r="SUS1" s="314"/>
      <c r="SUT1" s="314"/>
      <c r="SUU1" s="314"/>
      <c r="SUV1" s="314"/>
      <c r="SUW1" s="314"/>
      <c r="SUX1" s="314"/>
      <c r="SUY1" s="314"/>
      <c r="SUZ1" s="314"/>
      <c r="SVA1" s="314"/>
      <c r="SVB1" s="314"/>
      <c r="SVC1" s="314"/>
      <c r="SVD1" s="314"/>
      <c r="SVE1" s="314"/>
      <c r="SVF1" s="314"/>
      <c r="SVG1" s="314"/>
      <c r="SVH1" s="314"/>
      <c r="SVI1" s="314"/>
      <c r="SVJ1" s="314"/>
      <c r="SVK1" s="314"/>
      <c r="SVL1" s="314"/>
      <c r="SVM1" s="314"/>
      <c r="SVN1" s="314"/>
      <c r="SVO1" s="314"/>
      <c r="SVP1" s="314"/>
      <c r="SVQ1" s="314"/>
      <c r="SVR1" s="314"/>
      <c r="SVS1" s="314"/>
      <c r="SVT1" s="314"/>
      <c r="SVU1" s="314"/>
      <c r="SVV1" s="314"/>
      <c r="SVW1" s="314"/>
      <c r="SVX1" s="314"/>
      <c r="SVY1" s="314"/>
      <c r="SVZ1" s="314"/>
      <c r="SWA1" s="314"/>
      <c r="SWB1" s="314"/>
      <c r="SWC1" s="314"/>
      <c r="SWD1" s="314"/>
      <c r="SWE1" s="314"/>
      <c r="SWF1" s="314"/>
      <c r="SWG1" s="314"/>
      <c r="SWH1" s="314"/>
      <c r="SWI1" s="314"/>
      <c r="SWJ1" s="314"/>
      <c r="SWK1" s="314"/>
      <c r="SWL1" s="314"/>
      <c r="SWM1" s="314"/>
      <c r="SWN1" s="314"/>
      <c r="SWO1" s="314"/>
      <c r="SWP1" s="314"/>
      <c r="SWQ1" s="314"/>
      <c r="SWR1" s="314"/>
      <c r="SWS1" s="314"/>
      <c r="SWT1" s="314"/>
      <c r="SWU1" s="314"/>
      <c r="SWV1" s="314"/>
      <c r="SWW1" s="314"/>
      <c r="SWX1" s="314"/>
      <c r="SWY1" s="314"/>
      <c r="SWZ1" s="314"/>
      <c r="SXA1" s="314"/>
      <c r="SXB1" s="314"/>
      <c r="SXC1" s="314"/>
      <c r="SXD1" s="314"/>
      <c r="SXE1" s="314"/>
      <c r="SXF1" s="314"/>
      <c r="SXG1" s="314"/>
      <c r="SXH1" s="314"/>
      <c r="SXI1" s="314"/>
      <c r="SXJ1" s="314"/>
      <c r="SXK1" s="314"/>
      <c r="SXL1" s="314"/>
      <c r="SXM1" s="314"/>
      <c r="SXN1" s="314"/>
      <c r="SXO1" s="314"/>
      <c r="SXP1" s="314"/>
      <c r="SXQ1" s="314"/>
      <c r="SXR1" s="314"/>
      <c r="SXS1" s="314"/>
      <c r="SXT1" s="314"/>
      <c r="SXU1" s="314"/>
      <c r="SXV1" s="314"/>
      <c r="SXW1" s="314"/>
      <c r="SXX1" s="314"/>
      <c r="SXY1" s="314"/>
      <c r="SXZ1" s="314"/>
      <c r="SYA1" s="314"/>
      <c r="SYB1" s="314"/>
      <c r="SYC1" s="314"/>
      <c r="SYD1" s="314"/>
      <c r="SYE1" s="314"/>
      <c r="SYF1" s="314"/>
      <c r="SYG1" s="314"/>
      <c r="SYH1" s="314"/>
      <c r="SYI1" s="314"/>
      <c r="SYJ1" s="314"/>
      <c r="SYK1" s="314"/>
      <c r="SYL1" s="314"/>
      <c r="SYM1" s="314"/>
      <c r="SYN1" s="314"/>
      <c r="SYO1" s="314"/>
      <c r="SYP1" s="314"/>
      <c r="SYQ1" s="314"/>
      <c r="SYR1" s="314"/>
      <c r="SYS1" s="314"/>
      <c r="SYT1" s="314"/>
      <c r="SYU1" s="314"/>
      <c r="SYV1" s="314"/>
      <c r="SYW1" s="314"/>
      <c r="SYX1" s="314"/>
      <c r="SYY1" s="314"/>
      <c r="SYZ1" s="314"/>
      <c r="SZA1" s="314"/>
      <c r="SZB1" s="314"/>
      <c r="SZC1" s="314"/>
      <c r="SZD1" s="314"/>
      <c r="SZE1" s="314"/>
      <c r="SZF1" s="314"/>
      <c r="SZG1" s="314"/>
      <c r="SZH1" s="314"/>
      <c r="SZI1" s="314"/>
      <c r="SZJ1" s="314"/>
      <c r="SZK1" s="314"/>
      <c r="SZL1" s="314"/>
      <c r="SZM1" s="314"/>
      <c r="SZN1" s="314"/>
      <c r="SZO1" s="314"/>
      <c r="SZP1" s="314"/>
      <c r="SZQ1" s="314"/>
      <c r="SZR1" s="314"/>
      <c r="SZS1" s="314"/>
      <c r="SZT1" s="314"/>
      <c r="SZU1" s="314"/>
      <c r="SZV1" s="314"/>
      <c r="SZW1" s="314"/>
      <c r="SZX1" s="314"/>
      <c r="SZY1" s="314"/>
      <c r="SZZ1" s="314"/>
      <c r="TAA1" s="314"/>
      <c r="TAB1" s="314"/>
      <c r="TAC1" s="314"/>
      <c r="TAD1" s="314"/>
      <c r="TAE1" s="314"/>
      <c r="TAF1" s="314"/>
      <c r="TAG1" s="314"/>
      <c r="TAH1" s="314"/>
      <c r="TAI1" s="314"/>
      <c r="TAJ1" s="314"/>
      <c r="TAK1" s="314"/>
      <c r="TAL1" s="314"/>
      <c r="TAM1" s="314"/>
      <c r="TAN1" s="314"/>
      <c r="TAO1" s="314"/>
      <c r="TAP1" s="314"/>
      <c r="TAQ1" s="314"/>
      <c r="TAR1" s="314"/>
      <c r="TAS1" s="314"/>
      <c r="TAT1" s="314"/>
      <c r="TAU1" s="314"/>
      <c r="TAV1" s="314"/>
      <c r="TAW1" s="314"/>
      <c r="TAX1" s="314"/>
      <c r="TAY1" s="314"/>
      <c r="TAZ1" s="314"/>
      <c r="TBA1" s="314"/>
      <c r="TBB1" s="314"/>
      <c r="TBC1" s="314"/>
      <c r="TBD1" s="314"/>
      <c r="TBE1" s="314"/>
      <c r="TBF1" s="314"/>
      <c r="TBG1" s="314"/>
      <c r="TBH1" s="314"/>
      <c r="TBI1" s="314"/>
      <c r="TBJ1" s="314"/>
      <c r="TBK1" s="314"/>
      <c r="TBL1" s="314"/>
      <c r="TBM1" s="314"/>
      <c r="TBN1" s="314"/>
      <c r="TBO1" s="314"/>
      <c r="TBP1" s="314"/>
      <c r="TBQ1" s="314"/>
      <c r="TBR1" s="314"/>
      <c r="TBS1" s="314"/>
      <c r="TBT1" s="314"/>
      <c r="TBU1" s="314"/>
      <c r="TBV1" s="314"/>
      <c r="TBW1" s="314"/>
      <c r="TBX1" s="314"/>
      <c r="TBY1" s="314"/>
      <c r="TBZ1" s="314"/>
      <c r="TCA1" s="314"/>
      <c r="TCB1" s="314"/>
      <c r="TCC1" s="314"/>
      <c r="TCD1" s="314"/>
      <c r="TCE1" s="314"/>
      <c r="TCF1" s="314"/>
      <c r="TCG1" s="314"/>
      <c r="TCH1" s="314"/>
      <c r="TCI1" s="314"/>
      <c r="TCJ1" s="314"/>
      <c r="TCK1" s="314"/>
      <c r="TCL1" s="314"/>
      <c r="TCM1" s="314"/>
      <c r="TCN1" s="314"/>
      <c r="TCO1" s="314"/>
      <c r="TCP1" s="314"/>
      <c r="TCQ1" s="314"/>
      <c r="TCR1" s="314"/>
      <c r="TCS1" s="314"/>
      <c r="TCT1" s="314"/>
      <c r="TCU1" s="314"/>
      <c r="TCV1" s="314"/>
      <c r="TCW1" s="314"/>
      <c r="TCX1" s="314"/>
      <c r="TCY1" s="314"/>
      <c r="TCZ1" s="314"/>
      <c r="TDA1" s="314"/>
      <c r="TDB1" s="314"/>
      <c r="TDC1" s="314"/>
      <c r="TDD1" s="314"/>
      <c r="TDE1" s="314"/>
      <c r="TDF1" s="314"/>
      <c r="TDG1" s="314"/>
      <c r="TDH1" s="314"/>
      <c r="TDI1" s="314"/>
      <c r="TDJ1" s="314"/>
      <c r="TDK1" s="314"/>
      <c r="TDL1" s="314"/>
      <c r="TDM1" s="314"/>
      <c r="TDN1" s="314"/>
      <c r="TDO1" s="314"/>
      <c r="TDP1" s="314"/>
      <c r="TDQ1" s="314"/>
      <c r="TDR1" s="314"/>
      <c r="TDS1" s="314"/>
      <c r="TDT1" s="314"/>
      <c r="TDU1" s="314"/>
      <c r="TDV1" s="314"/>
      <c r="TDW1" s="314"/>
      <c r="TDX1" s="314"/>
      <c r="TDY1" s="314"/>
      <c r="TDZ1" s="314"/>
      <c r="TEA1" s="314"/>
      <c r="TEB1" s="314"/>
      <c r="TEC1" s="314"/>
      <c r="TED1" s="314"/>
      <c r="TEE1" s="314"/>
      <c r="TEF1" s="314"/>
      <c r="TEG1" s="314"/>
      <c r="TEH1" s="314"/>
      <c r="TEI1" s="314"/>
      <c r="TEJ1" s="314"/>
      <c r="TEK1" s="314"/>
      <c r="TEL1" s="314"/>
      <c r="TEM1" s="314"/>
      <c r="TEN1" s="314"/>
      <c r="TEO1" s="314"/>
      <c r="TEP1" s="314"/>
      <c r="TEQ1" s="314"/>
      <c r="TER1" s="314"/>
      <c r="TES1" s="314"/>
      <c r="TET1" s="314"/>
      <c r="TEU1" s="314"/>
      <c r="TEV1" s="314"/>
      <c r="TEW1" s="314"/>
      <c r="TEX1" s="314"/>
      <c r="TEY1" s="314"/>
      <c r="TEZ1" s="314"/>
      <c r="TFA1" s="314"/>
      <c r="TFB1" s="314"/>
      <c r="TFC1" s="314"/>
      <c r="TFD1" s="314"/>
      <c r="TFE1" s="314"/>
      <c r="TFF1" s="314"/>
      <c r="TFG1" s="314"/>
      <c r="TFH1" s="314"/>
      <c r="TFI1" s="314"/>
      <c r="TFJ1" s="314"/>
      <c r="TFK1" s="314"/>
      <c r="TFL1" s="314"/>
      <c r="TFM1" s="314"/>
      <c r="TFN1" s="314"/>
      <c r="TFO1" s="314"/>
      <c r="TFP1" s="314"/>
      <c r="TFQ1" s="314"/>
      <c r="TFR1" s="314"/>
      <c r="TFS1" s="314"/>
      <c r="TFT1" s="314"/>
      <c r="TFU1" s="314"/>
      <c r="TFV1" s="314"/>
      <c r="TFW1" s="314"/>
      <c r="TFX1" s="314"/>
      <c r="TFY1" s="314"/>
      <c r="TFZ1" s="314"/>
      <c r="TGA1" s="314"/>
      <c r="TGB1" s="314"/>
      <c r="TGC1" s="314"/>
      <c r="TGD1" s="314"/>
      <c r="TGE1" s="314"/>
      <c r="TGF1" s="314"/>
      <c r="TGG1" s="314"/>
      <c r="TGH1" s="314"/>
      <c r="TGI1" s="314"/>
      <c r="TGJ1" s="314"/>
      <c r="TGK1" s="314"/>
      <c r="TGL1" s="314"/>
      <c r="TGM1" s="314"/>
      <c r="TGN1" s="314"/>
      <c r="TGO1" s="314"/>
      <c r="TGP1" s="314"/>
      <c r="TGQ1" s="314"/>
      <c r="TGR1" s="314"/>
      <c r="TGS1" s="314"/>
      <c r="TGT1" s="314"/>
      <c r="TGU1" s="314"/>
      <c r="TGV1" s="314"/>
      <c r="TGW1" s="314"/>
      <c r="TGX1" s="314"/>
      <c r="TGY1" s="314"/>
      <c r="TGZ1" s="314"/>
      <c r="THA1" s="314"/>
      <c r="THB1" s="314"/>
      <c r="THC1" s="314"/>
      <c r="THD1" s="314"/>
      <c r="THE1" s="314"/>
      <c r="THF1" s="314"/>
      <c r="THG1" s="314"/>
      <c r="THH1" s="314"/>
      <c r="THI1" s="314"/>
      <c r="THJ1" s="314"/>
      <c r="THK1" s="314"/>
      <c r="THL1" s="314"/>
      <c r="THM1" s="314"/>
      <c r="THN1" s="314"/>
      <c r="THO1" s="314"/>
      <c r="THP1" s="314"/>
      <c r="THQ1" s="314"/>
      <c r="THR1" s="314"/>
      <c r="THS1" s="314"/>
      <c r="THT1" s="314"/>
      <c r="THU1" s="314"/>
      <c r="THV1" s="314"/>
      <c r="THW1" s="314"/>
      <c r="THX1" s="314"/>
      <c r="THY1" s="314"/>
      <c r="THZ1" s="314"/>
      <c r="TIA1" s="314"/>
      <c r="TIB1" s="314"/>
      <c r="TIC1" s="314"/>
      <c r="TID1" s="314"/>
      <c r="TIE1" s="314"/>
      <c r="TIF1" s="314"/>
      <c r="TIG1" s="314"/>
      <c r="TIH1" s="314"/>
      <c r="TII1" s="314"/>
      <c r="TIJ1" s="314"/>
      <c r="TIK1" s="314"/>
      <c r="TIL1" s="314"/>
      <c r="TIM1" s="314"/>
      <c r="TIN1" s="314"/>
      <c r="TIO1" s="314"/>
      <c r="TIP1" s="314"/>
      <c r="TIQ1" s="314"/>
      <c r="TIR1" s="314"/>
      <c r="TIS1" s="314"/>
      <c r="TIT1" s="314"/>
      <c r="TIU1" s="314"/>
      <c r="TIV1" s="314"/>
      <c r="TIW1" s="314"/>
      <c r="TIX1" s="314"/>
      <c r="TIY1" s="314"/>
      <c r="TIZ1" s="314"/>
      <c r="TJA1" s="314"/>
      <c r="TJB1" s="314"/>
      <c r="TJC1" s="314"/>
      <c r="TJD1" s="314"/>
      <c r="TJE1" s="314"/>
      <c r="TJF1" s="314"/>
      <c r="TJG1" s="314"/>
      <c r="TJH1" s="314"/>
      <c r="TJI1" s="314"/>
      <c r="TJJ1" s="314"/>
      <c r="TJK1" s="314"/>
      <c r="TJL1" s="314"/>
      <c r="TJM1" s="314"/>
      <c r="TJN1" s="314"/>
      <c r="TJO1" s="314"/>
      <c r="TJP1" s="314"/>
      <c r="TJQ1" s="314"/>
      <c r="TJR1" s="314"/>
      <c r="TJS1" s="314"/>
      <c r="TJT1" s="314"/>
      <c r="TJU1" s="314"/>
      <c r="TJV1" s="314"/>
      <c r="TJW1" s="314"/>
      <c r="TJX1" s="314"/>
      <c r="TJY1" s="314"/>
      <c r="TJZ1" s="314"/>
      <c r="TKA1" s="314"/>
      <c r="TKB1" s="314"/>
      <c r="TKC1" s="314"/>
      <c r="TKD1" s="314"/>
      <c r="TKE1" s="314"/>
      <c r="TKF1" s="314"/>
      <c r="TKG1" s="314"/>
      <c r="TKH1" s="314"/>
      <c r="TKI1" s="314"/>
      <c r="TKJ1" s="314"/>
      <c r="TKK1" s="314"/>
      <c r="TKL1" s="314"/>
      <c r="TKM1" s="314"/>
      <c r="TKN1" s="314"/>
      <c r="TKO1" s="314"/>
      <c r="TKP1" s="314"/>
      <c r="TKQ1" s="314"/>
      <c r="TKR1" s="314"/>
      <c r="TKS1" s="314"/>
      <c r="TKT1" s="314"/>
      <c r="TKU1" s="314"/>
      <c r="TKV1" s="314"/>
      <c r="TKW1" s="314"/>
      <c r="TKX1" s="314"/>
      <c r="TKY1" s="314"/>
      <c r="TKZ1" s="314"/>
      <c r="TLA1" s="314"/>
      <c r="TLB1" s="314"/>
      <c r="TLC1" s="314"/>
      <c r="TLD1" s="314"/>
      <c r="TLE1" s="314"/>
      <c r="TLF1" s="314"/>
      <c r="TLG1" s="314"/>
      <c r="TLH1" s="314"/>
      <c r="TLI1" s="314"/>
      <c r="TLJ1" s="314"/>
      <c r="TLK1" s="314"/>
      <c r="TLL1" s="314"/>
      <c r="TLM1" s="314"/>
      <c r="TLN1" s="314"/>
      <c r="TLO1" s="314"/>
      <c r="TLP1" s="314"/>
      <c r="TLQ1" s="314"/>
      <c r="TLR1" s="314"/>
      <c r="TLS1" s="314"/>
      <c r="TLT1" s="314"/>
      <c r="TLU1" s="314"/>
      <c r="TLV1" s="314"/>
      <c r="TLW1" s="314"/>
      <c r="TLX1" s="314"/>
      <c r="TLY1" s="314"/>
      <c r="TLZ1" s="314"/>
      <c r="TMA1" s="314"/>
      <c r="TMB1" s="314"/>
      <c r="TMC1" s="314"/>
      <c r="TMD1" s="314"/>
      <c r="TME1" s="314"/>
      <c r="TMF1" s="314"/>
      <c r="TMG1" s="314"/>
      <c r="TMH1" s="314"/>
      <c r="TMI1" s="314"/>
      <c r="TMJ1" s="314"/>
      <c r="TMK1" s="314"/>
      <c r="TML1" s="314"/>
      <c r="TMM1" s="314"/>
      <c r="TMN1" s="314"/>
      <c r="TMO1" s="314"/>
      <c r="TMP1" s="314"/>
      <c r="TMQ1" s="314"/>
      <c r="TMR1" s="314"/>
      <c r="TMS1" s="314"/>
      <c r="TMT1" s="314"/>
      <c r="TMU1" s="314"/>
      <c r="TMV1" s="314"/>
      <c r="TMW1" s="314"/>
      <c r="TMX1" s="314"/>
      <c r="TMY1" s="314"/>
      <c r="TMZ1" s="314"/>
      <c r="TNA1" s="314"/>
      <c r="TNB1" s="314"/>
      <c r="TNC1" s="314"/>
      <c r="TND1" s="314"/>
      <c r="TNE1" s="314"/>
      <c r="TNF1" s="314"/>
      <c r="TNG1" s="314"/>
      <c r="TNH1" s="314"/>
      <c r="TNI1" s="314"/>
      <c r="TNJ1" s="314"/>
      <c r="TNK1" s="314"/>
      <c r="TNL1" s="314"/>
      <c r="TNM1" s="314"/>
      <c r="TNN1" s="314"/>
      <c r="TNO1" s="314"/>
      <c r="TNP1" s="314"/>
      <c r="TNQ1" s="314"/>
      <c r="TNR1" s="314"/>
      <c r="TNS1" s="314"/>
      <c r="TNT1" s="314"/>
      <c r="TNU1" s="314"/>
      <c r="TNV1" s="314"/>
      <c r="TNW1" s="314"/>
      <c r="TNX1" s="314"/>
      <c r="TNY1" s="314"/>
      <c r="TNZ1" s="314"/>
      <c r="TOA1" s="314"/>
      <c r="TOB1" s="314"/>
      <c r="TOC1" s="314"/>
      <c r="TOD1" s="314"/>
      <c r="TOE1" s="314"/>
      <c r="TOF1" s="314"/>
      <c r="TOG1" s="314"/>
      <c r="TOH1" s="314"/>
      <c r="TOI1" s="314"/>
      <c r="TOJ1" s="314"/>
      <c r="TOK1" s="314"/>
      <c r="TOL1" s="314"/>
      <c r="TOM1" s="314"/>
      <c r="TON1" s="314"/>
      <c r="TOO1" s="314"/>
      <c r="TOP1" s="314"/>
      <c r="TOQ1" s="314"/>
      <c r="TOR1" s="314"/>
      <c r="TOS1" s="314"/>
      <c r="TOT1" s="314"/>
      <c r="TOU1" s="314"/>
      <c r="TOV1" s="314"/>
      <c r="TOW1" s="314"/>
      <c r="TOX1" s="314"/>
      <c r="TOY1" s="314"/>
      <c r="TOZ1" s="314"/>
      <c r="TPA1" s="314"/>
      <c r="TPB1" s="314"/>
      <c r="TPC1" s="314"/>
      <c r="TPD1" s="314"/>
      <c r="TPE1" s="314"/>
      <c r="TPF1" s="314"/>
      <c r="TPG1" s="314"/>
      <c r="TPH1" s="314"/>
      <c r="TPI1" s="314"/>
      <c r="TPJ1" s="314"/>
      <c r="TPK1" s="314"/>
      <c r="TPL1" s="314"/>
      <c r="TPM1" s="314"/>
      <c r="TPN1" s="314"/>
      <c r="TPO1" s="314"/>
      <c r="TPP1" s="314"/>
      <c r="TPQ1" s="314"/>
      <c r="TPR1" s="314"/>
      <c r="TPS1" s="314"/>
      <c r="TPT1" s="314"/>
      <c r="TPU1" s="314"/>
      <c r="TPV1" s="314"/>
      <c r="TPW1" s="314"/>
      <c r="TPX1" s="314"/>
      <c r="TPY1" s="314"/>
      <c r="TPZ1" s="314"/>
      <c r="TQA1" s="314"/>
      <c r="TQB1" s="314"/>
      <c r="TQC1" s="314"/>
      <c r="TQD1" s="314"/>
      <c r="TQE1" s="314"/>
      <c r="TQF1" s="314"/>
      <c r="TQG1" s="314"/>
      <c r="TQH1" s="314"/>
      <c r="TQI1" s="314"/>
      <c r="TQJ1" s="314"/>
      <c r="TQK1" s="314"/>
      <c r="TQL1" s="314"/>
      <c r="TQM1" s="314"/>
      <c r="TQN1" s="314"/>
      <c r="TQO1" s="314"/>
      <c r="TQP1" s="314"/>
      <c r="TQQ1" s="314"/>
      <c r="TQR1" s="314"/>
      <c r="TQS1" s="314"/>
      <c r="TQT1" s="314"/>
      <c r="TQU1" s="314"/>
      <c r="TQV1" s="314"/>
      <c r="TQW1" s="314"/>
      <c r="TQX1" s="314"/>
      <c r="TQY1" s="314"/>
      <c r="TQZ1" s="314"/>
      <c r="TRA1" s="314"/>
      <c r="TRB1" s="314"/>
      <c r="TRC1" s="314"/>
      <c r="TRD1" s="314"/>
      <c r="TRE1" s="314"/>
      <c r="TRF1" s="314"/>
      <c r="TRG1" s="314"/>
      <c r="TRH1" s="314"/>
      <c r="TRI1" s="314"/>
      <c r="TRJ1" s="314"/>
      <c r="TRK1" s="314"/>
      <c r="TRL1" s="314"/>
      <c r="TRM1" s="314"/>
      <c r="TRN1" s="314"/>
      <c r="TRO1" s="314"/>
      <c r="TRP1" s="314"/>
      <c r="TRQ1" s="314"/>
      <c r="TRR1" s="314"/>
      <c r="TRS1" s="314"/>
      <c r="TRT1" s="314"/>
      <c r="TRU1" s="314"/>
      <c r="TRV1" s="314"/>
      <c r="TRW1" s="314"/>
      <c r="TRX1" s="314"/>
      <c r="TRY1" s="314"/>
      <c r="TRZ1" s="314"/>
      <c r="TSA1" s="314"/>
      <c r="TSB1" s="314"/>
      <c r="TSC1" s="314"/>
      <c r="TSD1" s="314"/>
      <c r="TSE1" s="314"/>
      <c r="TSF1" s="314"/>
      <c r="TSG1" s="314"/>
      <c r="TSH1" s="314"/>
      <c r="TSI1" s="314"/>
      <c r="TSJ1" s="314"/>
      <c r="TSK1" s="314"/>
      <c r="TSL1" s="314"/>
      <c r="TSM1" s="314"/>
      <c r="TSN1" s="314"/>
      <c r="TSO1" s="314"/>
      <c r="TSP1" s="314"/>
      <c r="TSQ1" s="314"/>
      <c r="TSR1" s="314"/>
      <c r="TSS1" s="314"/>
      <c r="TST1" s="314"/>
      <c r="TSU1" s="314"/>
      <c r="TSV1" s="314"/>
      <c r="TSW1" s="314"/>
      <c r="TSX1" s="314"/>
      <c r="TSY1" s="314"/>
      <c r="TSZ1" s="314"/>
      <c r="TTA1" s="314"/>
      <c r="TTB1" s="314"/>
      <c r="TTC1" s="314"/>
      <c r="TTD1" s="314"/>
      <c r="TTE1" s="314"/>
      <c r="TTF1" s="314"/>
      <c r="TTG1" s="314"/>
      <c r="TTH1" s="314"/>
      <c r="TTI1" s="314"/>
      <c r="TTJ1" s="314"/>
      <c r="TTK1" s="314"/>
      <c r="TTL1" s="314"/>
      <c r="TTM1" s="314"/>
      <c r="TTN1" s="314"/>
      <c r="TTO1" s="314"/>
      <c r="TTP1" s="314"/>
      <c r="TTQ1" s="314"/>
      <c r="TTR1" s="314"/>
      <c r="TTS1" s="314"/>
      <c r="TTT1" s="314"/>
      <c r="TTU1" s="314"/>
      <c r="TTV1" s="314"/>
      <c r="TTW1" s="314"/>
      <c r="TTX1" s="314"/>
      <c r="TTY1" s="314"/>
      <c r="TTZ1" s="314"/>
      <c r="TUA1" s="314"/>
      <c r="TUB1" s="314"/>
      <c r="TUC1" s="314"/>
      <c r="TUD1" s="314"/>
      <c r="TUE1" s="314"/>
      <c r="TUF1" s="314"/>
      <c r="TUG1" s="314"/>
      <c r="TUH1" s="314"/>
      <c r="TUI1" s="314"/>
      <c r="TUJ1" s="314"/>
      <c r="TUK1" s="314"/>
      <c r="TUL1" s="314"/>
      <c r="TUM1" s="314"/>
      <c r="TUN1" s="314"/>
      <c r="TUO1" s="314"/>
      <c r="TUP1" s="314"/>
      <c r="TUQ1" s="314"/>
      <c r="TUR1" s="314"/>
      <c r="TUS1" s="314"/>
      <c r="TUT1" s="314"/>
      <c r="TUU1" s="314"/>
      <c r="TUV1" s="314"/>
      <c r="TUW1" s="314"/>
      <c r="TUX1" s="314"/>
      <c r="TUY1" s="314"/>
      <c r="TUZ1" s="314"/>
      <c r="TVA1" s="314"/>
      <c r="TVB1" s="314"/>
      <c r="TVC1" s="314"/>
      <c r="TVD1" s="314"/>
      <c r="TVE1" s="314"/>
      <c r="TVF1" s="314"/>
      <c r="TVG1" s="314"/>
      <c r="TVH1" s="314"/>
      <c r="TVI1" s="314"/>
      <c r="TVJ1" s="314"/>
      <c r="TVK1" s="314"/>
      <c r="TVL1" s="314"/>
      <c r="TVM1" s="314"/>
      <c r="TVN1" s="314"/>
      <c r="TVO1" s="314"/>
      <c r="TVP1" s="314"/>
      <c r="TVQ1" s="314"/>
      <c r="TVR1" s="314"/>
      <c r="TVS1" s="314"/>
      <c r="TVT1" s="314"/>
      <c r="TVU1" s="314"/>
      <c r="TVV1" s="314"/>
      <c r="TVW1" s="314"/>
      <c r="TVX1" s="314"/>
      <c r="TVY1" s="314"/>
      <c r="TVZ1" s="314"/>
      <c r="TWA1" s="314"/>
      <c r="TWB1" s="314"/>
      <c r="TWC1" s="314"/>
      <c r="TWD1" s="314"/>
      <c r="TWE1" s="314"/>
      <c r="TWF1" s="314"/>
      <c r="TWG1" s="314"/>
      <c r="TWH1" s="314"/>
      <c r="TWI1" s="314"/>
      <c r="TWJ1" s="314"/>
      <c r="TWK1" s="314"/>
      <c r="TWL1" s="314"/>
      <c r="TWM1" s="314"/>
      <c r="TWN1" s="314"/>
      <c r="TWO1" s="314"/>
      <c r="TWP1" s="314"/>
      <c r="TWQ1" s="314"/>
      <c r="TWR1" s="314"/>
      <c r="TWS1" s="314"/>
      <c r="TWT1" s="314"/>
      <c r="TWU1" s="314"/>
      <c r="TWV1" s="314"/>
      <c r="TWW1" s="314"/>
      <c r="TWX1" s="314"/>
      <c r="TWY1" s="314"/>
      <c r="TWZ1" s="314"/>
      <c r="TXA1" s="314"/>
      <c r="TXB1" s="314"/>
      <c r="TXC1" s="314"/>
      <c r="TXD1" s="314"/>
      <c r="TXE1" s="314"/>
      <c r="TXF1" s="314"/>
      <c r="TXG1" s="314"/>
      <c r="TXH1" s="314"/>
      <c r="TXI1" s="314"/>
      <c r="TXJ1" s="314"/>
      <c r="TXK1" s="314"/>
      <c r="TXL1" s="314"/>
      <c r="TXM1" s="314"/>
      <c r="TXN1" s="314"/>
      <c r="TXO1" s="314"/>
      <c r="TXP1" s="314"/>
      <c r="TXQ1" s="314"/>
      <c r="TXR1" s="314"/>
      <c r="TXS1" s="314"/>
      <c r="TXT1" s="314"/>
      <c r="TXU1" s="314"/>
      <c r="TXV1" s="314"/>
      <c r="TXW1" s="314"/>
      <c r="TXX1" s="314"/>
      <c r="TXY1" s="314"/>
      <c r="TXZ1" s="314"/>
      <c r="TYA1" s="314"/>
      <c r="TYB1" s="314"/>
      <c r="TYC1" s="314"/>
      <c r="TYD1" s="314"/>
      <c r="TYE1" s="314"/>
      <c r="TYF1" s="314"/>
      <c r="TYG1" s="314"/>
      <c r="TYH1" s="314"/>
      <c r="TYI1" s="314"/>
      <c r="TYJ1" s="314"/>
      <c r="TYK1" s="314"/>
      <c r="TYL1" s="314"/>
      <c r="TYM1" s="314"/>
      <c r="TYN1" s="314"/>
      <c r="TYO1" s="314"/>
      <c r="TYP1" s="314"/>
      <c r="TYQ1" s="314"/>
      <c r="TYR1" s="314"/>
      <c r="TYS1" s="314"/>
      <c r="TYT1" s="314"/>
      <c r="TYU1" s="314"/>
      <c r="TYV1" s="314"/>
      <c r="TYW1" s="314"/>
      <c r="TYX1" s="314"/>
      <c r="TYY1" s="314"/>
      <c r="TYZ1" s="314"/>
      <c r="TZA1" s="314"/>
      <c r="TZB1" s="314"/>
      <c r="TZC1" s="314"/>
      <c r="TZD1" s="314"/>
      <c r="TZE1" s="314"/>
      <c r="TZF1" s="314"/>
      <c r="TZG1" s="314"/>
      <c r="TZH1" s="314"/>
      <c r="TZI1" s="314"/>
      <c r="TZJ1" s="314"/>
      <c r="TZK1" s="314"/>
      <c r="TZL1" s="314"/>
      <c r="TZM1" s="314"/>
      <c r="TZN1" s="314"/>
      <c r="TZO1" s="314"/>
      <c r="TZP1" s="314"/>
      <c r="TZQ1" s="314"/>
      <c r="TZR1" s="314"/>
      <c r="TZS1" s="314"/>
      <c r="TZT1" s="314"/>
      <c r="TZU1" s="314"/>
      <c r="TZV1" s="314"/>
      <c r="TZW1" s="314"/>
      <c r="TZX1" s="314"/>
      <c r="TZY1" s="314"/>
      <c r="TZZ1" s="314"/>
      <c r="UAA1" s="314"/>
      <c r="UAB1" s="314"/>
      <c r="UAC1" s="314"/>
      <c r="UAD1" s="314"/>
      <c r="UAE1" s="314"/>
      <c r="UAF1" s="314"/>
      <c r="UAG1" s="314"/>
      <c r="UAH1" s="314"/>
      <c r="UAI1" s="314"/>
      <c r="UAJ1" s="314"/>
      <c r="UAK1" s="314"/>
      <c r="UAL1" s="314"/>
      <c r="UAM1" s="314"/>
      <c r="UAN1" s="314"/>
      <c r="UAO1" s="314"/>
      <c r="UAP1" s="314"/>
      <c r="UAQ1" s="314"/>
      <c r="UAR1" s="314"/>
      <c r="UAS1" s="314"/>
      <c r="UAT1" s="314"/>
      <c r="UAU1" s="314"/>
      <c r="UAV1" s="314"/>
      <c r="UAW1" s="314"/>
      <c r="UAX1" s="314"/>
      <c r="UAY1" s="314"/>
      <c r="UAZ1" s="314"/>
      <c r="UBA1" s="314"/>
      <c r="UBB1" s="314"/>
      <c r="UBC1" s="314"/>
      <c r="UBD1" s="314"/>
      <c r="UBE1" s="314"/>
      <c r="UBF1" s="314"/>
      <c r="UBG1" s="314"/>
      <c r="UBH1" s="314"/>
      <c r="UBI1" s="314"/>
      <c r="UBJ1" s="314"/>
      <c r="UBK1" s="314"/>
      <c r="UBL1" s="314"/>
      <c r="UBM1" s="314"/>
      <c r="UBN1" s="314"/>
      <c r="UBO1" s="314"/>
      <c r="UBP1" s="314"/>
      <c r="UBQ1" s="314"/>
      <c r="UBR1" s="314"/>
      <c r="UBS1" s="314"/>
      <c r="UBT1" s="314"/>
      <c r="UBU1" s="314"/>
      <c r="UBV1" s="314"/>
      <c r="UBW1" s="314"/>
      <c r="UBX1" s="314"/>
      <c r="UBY1" s="314"/>
      <c r="UBZ1" s="314"/>
      <c r="UCA1" s="314"/>
      <c r="UCB1" s="314"/>
      <c r="UCC1" s="314"/>
      <c r="UCD1" s="314"/>
      <c r="UCE1" s="314"/>
      <c r="UCF1" s="314"/>
      <c r="UCG1" s="314"/>
      <c r="UCH1" s="314"/>
      <c r="UCI1" s="314"/>
      <c r="UCJ1" s="314"/>
      <c r="UCK1" s="314"/>
      <c r="UCL1" s="314"/>
      <c r="UCM1" s="314"/>
      <c r="UCN1" s="314"/>
      <c r="UCO1" s="314"/>
      <c r="UCP1" s="314"/>
      <c r="UCQ1" s="314"/>
      <c r="UCR1" s="314"/>
      <c r="UCS1" s="314"/>
      <c r="UCT1" s="314"/>
      <c r="UCU1" s="314"/>
      <c r="UCV1" s="314"/>
      <c r="UCW1" s="314"/>
      <c r="UCX1" s="314"/>
      <c r="UCY1" s="314"/>
      <c r="UCZ1" s="314"/>
      <c r="UDA1" s="314"/>
      <c r="UDB1" s="314"/>
      <c r="UDC1" s="314"/>
      <c r="UDD1" s="314"/>
      <c r="UDE1" s="314"/>
      <c r="UDF1" s="314"/>
      <c r="UDG1" s="314"/>
      <c r="UDH1" s="314"/>
      <c r="UDI1" s="314"/>
      <c r="UDJ1" s="314"/>
      <c r="UDK1" s="314"/>
      <c r="UDL1" s="314"/>
      <c r="UDM1" s="314"/>
      <c r="UDN1" s="314"/>
      <c r="UDO1" s="314"/>
      <c r="UDP1" s="314"/>
      <c r="UDQ1" s="314"/>
      <c r="UDR1" s="314"/>
      <c r="UDS1" s="314"/>
      <c r="UDT1" s="314"/>
      <c r="UDU1" s="314"/>
      <c r="UDV1" s="314"/>
      <c r="UDW1" s="314"/>
      <c r="UDX1" s="314"/>
      <c r="UDY1" s="314"/>
      <c r="UDZ1" s="314"/>
      <c r="UEA1" s="314"/>
      <c r="UEB1" s="314"/>
      <c r="UEC1" s="314"/>
      <c r="UED1" s="314"/>
      <c r="UEE1" s="314"/>
      <c r="UEF1" s="314"/>
      <c r="UEG1" s="314"/>
      <c r="UEH1" s="314"/>
      <c r="UEI1" s="314"/>
      <c r="UEJ1" s="314"/>
      <c r="UEK1" s="314"/>
      <c r="UEL1" s="314"/>
      <c r="UEM1" s="314"/>
      <c r="UEN1" s="314"/>
      <c r="UEO1" s="314"/>
      <c r="UEP1" s="314"/>
      <c r="UEQ1" s="314"/>
      <c r="UER1" s="314"/>
      <c r="UES1" s="314"/>
      <c r="UET1" s="314"/>
      <c r="UEU1" s="314"/>
      <c r="UEV1" s="314"/>
      <c r="UEW1" s="314"/>
      <c r="UEX1" s="314"/>
      <c r="UEY1" s="314"/>
      <c r="UEZ1" s="314"/>
      <c r="UFA1" s="314"/>
      <c r="UFB1" s="314"/>
      <c r="UFC1" s="314"/>
      <c r="UFD1" s="314"/>
      <c r="UFE1" s="314"/>
      <c r="UFF1" s="314"/>
      <c r="UFG1" s="314"/>
      <c r="UFH1" s="314"/>
      <c r="UFI1" s="314"/>
      <c r="UFJ1" s="314"/>
      <c r="UFK1" s="314"/>
      <c r="UFL1" s="314"/>
      <c r="UFM1" s="314"/>
      <c r="UFN1" s="314"/>
      <c r="UFO1" s="314"/>
      <c r="UFP1" s="314"/>
      <c r="UFQ1" s="314"/>
      <c r="UFR1" s="314"/>
      <c r="UFS1" s="314"/>
      <c r="UFT1" s="314"/>
      <c r="UFU1" s="314"/>
      <c r="UFV1" s="314"/>
      <c r="UFW1" s="314"/>
      <c r="UFX1" s="314"/>
      <c r="UFY1" s="314"/>
      <c r="UFZ1" s="314"/>
      <c r="UGA1" s="314"/>
      <c r="UGB1" s="314"/>
      <c r="UGC1" s="314"/>
      <c r="UGD1" s="314"/>
      <c r="UGE1" s="314"/>
      <c r="UGF1" s="314"/>
      <c r="UGG1" s="314"/>
      <c r="UGH1" s="314"/>
      <c r="UGI1" s="314"/>
      <c r="UGJ1" s="314"/>
      <c r="UGK1" s="314"/>
      <c r="UGL1" s="314"/>
      <c r="UGM1" s="314"/>
      <c r="UGN1" s="314"/>
      <c r="UGO1" s="314"/>
      <c r="UGP1" s="314"/>
      <c r="UGQ1" s="314"/>
      <c r="UGR1" s="314"/>
      <c r="UGS1" s="314"/>
      <c r="UGT1" s="314"/>
      <c r="UGU1" s="314"/>
      <c r="UGV1" s="314"/>
      <c r="UGW1" s="314"/>
      <c r="UGX1" s="314"/>
      <c r="UGY1" s="314"/>
      <c r="UGZ1" s="314"/>
      <c r="UHA1" s="314"/>
      <c r="UHB1" s="314"/>
      <c r="UHC1" s="314"/>
      <c r="UHD1" s="314"/>
      <c r="UHE1" s="314"/>
      <c r="UHF1" s="314"/>
      <c r="UHG1" s="314"/>
      <c r="UHH1" s="314"/>
      <c r="UHI1" s="314"/>
      <c r="UHJ1" s="314"/>
      <c r="UHK1" s="314"/>
      <c r="UHL1" s="314"/>
      <c r="UHM1" s="314"/>
      <c r="UHN1" s="314"/>
      <c r="UHO1" s="314"/>
      <c r="UHP1" s="314"/>
      <c r="UHQ1" s="314"/>
      <c r="UHR1" s="314"/>
      <c r="UHS1" s="314"/>
      <c r="UHT1" s="314"/>
      <c r="UHU1" s="314"/>
      <c r="UHV1" s="314"/>
      <c r="UHW1" s="314"/>
      <c r="UHX1" s="314"/>
      <c r="UHY1" s="314"/>
      <c r="UHZ1" s="314"/>
      <c r="UIA1" s="314"/>
      <c r="UIB1" s="314"/>
      <c r="UIC1" s="314"/>
      <c r="UID1" s="314"/>
      <c r="UIE1" s="314"/>
      <c r="UIF1" s="314"/>
      <c r="UIG1" s="314"/>
      <c r="UIH1" s="314"/>
      <c r="UII1" s="314"/>
      <c r="UIJ1" s="314"/>
      <c r="UIK1" s="314"/>
      <c r="UIL1" s="314"/>
      <c r="UIM1" s="314"/>
      <c r="UIN1" s="314"/>
      <c r="UIO1" s="314"/>
      <c r="UIP1" s="314"/>
      <c r="UIQ1" s="314"/>
      <c r="UIR1" s="314"/>
      <c r="UIS1" s="314"/>
      <c r="UIT1" s="314"/>
      <c r="UIU1" s="314"/>
      <c r="UIV1" s="314"/>
      <c r="UIW1" s="314"/>
      <c r="UIX1" s="314"/>
      <c r="UIY1" s="314"/>
      <c r="UIZ1" s="314"/>
      <c r="UJA1" s="314"/>
      <c r="UJB1" s="314"/>
      <c r="UJC1" s="314"/>
      <c r="UJD1" s="314"/>
      <c r="UJE1" s="314"/>
      <c r="UJF1" s="314"/>
      <c r="UJG1" s="314"/>
      <c r="UJH1" s="314"/>
      <c r="UJI1" s="314"/>
      <c r="UJJ1" s="314"/>
      <c r="UJK1" s="314"/>
      <c r="UJL1" s="314"/>
      <c r="UJM1" s="314"/>
      <c r="UJN1" s="314"/>
      <c r="UJO1" s="314"/>
      <c r="UJP1" s="314"/>
      <c r="UJQ1" s="314"/>
      <c r="UJR1" s="314"/>
      <c r="UJS1" s="314"/>
      <c r="UJT1" s="314"/>
      <c r="UJU1" s="314"/>
      <c r="UJV1" s="314"/>
      <c r="UJW1" s="314"/>
      <c r="UJX1" s="314"/>
      <c r="UJY1" s="314"/>
      <c r="UJZ1" s="314"/>
      <c r="UKA1" s="314"/>
      <c r="UKB1" s="314"/>
      <c r="UKC1" s="314"/>
      <c r="UKD1" s="314"/>
      <c r="UKE1" s="314"/>
      <c r="UKF1" s="314"/>
      <c r="UKG1" s="314"/>
      <c r="UKH1" s="314"/>
      <c r="UKI1" s="314"/>
      <c r="UKJ1" s="314"/>
      <c r="UKK1" s="314"/>
      <c r="UKL1" s="314"/>
      <c r="UKM1" s="314"/>
      <c r="UKN1" s="314"/>
      <c r="UKO1" s="314"/>
      <c r="UKP1" s="314"/>
      <c r="UKQ1" s="314"/>
      <c r="UKR1" s="314"/>
      <c r="UKS1" s="314"/>
      <c r="UKT1" s="314"/>
      <c r="UKU1" s="314"/>
      <c r="UKV1" s="314"/>
      <c r="UKW1" s="314"/>
      <c r="UKX1" s="314"/>
      <c r="UKY1" s="314"/>
      <c r="UKZ1" s="314"/>
      <c r="ULA1" s="314"/>
      <c r="ULB1" s="314"/>
      <c r="ULC1" s="314"/>
      <c r="ULD1" s="314"/>
      <c r="ULE1" s="314"/>
      <c r="ULF1" s="314"/>
      <c r="ULG1" s="314"/>
      <c r="ULH1" s="314"/>
      <c r="ULI1" s="314"/>
      <c r="ULJ1" s="314"/>
      <c r="ULK1" s="314"/>
      <c r="ULL1" s="314"/>
      <c r="ULM1" s="314"/>
      <c r="ULN1" s="314"/>
      <c r="ULO1" s="314"/>
      <c r="ULP1" s="314"/>
      <c r="ULQ1" s="314"/>
      <c r="ULR1" s="314"/>
      <c r="ULS1" s="314"/>
      <c r="ULT1" s="314"/>
      <c r="ULU1" s="314"/>
      <c r="ULV1" s="314"/>
      <c r="ULW1" s="314"/>
      <c r="ULX1" s="314"/>
      <c r="ULY1" s="314"/>
      <c r="ULZ1" s="314"/>
      <c r="UMA1" s="314"/>
      <c r="UMB1" s="314"/>
      <c r="UMC1" s="314"/>
      <c r="UMD1" s="314"/>
      <c r="UME1" s="314"/>
      <c r="UMF1" s="314"/>
      <c r="UMG1" s="314"/>
      <c r="UMH1" s="314"/>
      <c r="UMI1" s="314"/>
      <c r="UMJ1" s="314"/>
      <c r="UMK1" s="314"/>
      <c r="UML1" s="314"/>
      <c r="UMM1" s="314"/>
      <c r="UMN1" s="314"/>
      <c r="UMO1" s="314"/>
      <c r="UMP1" s="314"/>
      <c r="UMQ1" s="314"/>
      <c r="UMR1" s="314"/>
      <c r="UMS1" s="314"/>
      <c r="UMT1" s="314"/>
      <c r="UMU1" s="314"/>
      <c r="UMV1" s="314"/>
      <c r="UMW1" s="314"/>
      <c r="UMX1" s="314"/>
      <c r="UMY1" s="314"/>
      <c r="UMZ1" s="314"/>
      <c r="UNA1" s="314"/>
      <c r="UNB1" s="314"/>
      <c r="UNC1" s="314"/>
      <c r="UND1" s="314"/>
      <c r="UNE1" s="314"/>
      <c r="UNF1" s="314"/>
      <c r="UNG1" s="314"/>
      <c r="UNH1" s="314"/>
      <c r="UNI1" s="314"/>
      <c r="UNJ1" s="314"/>
      <c r="UNK1" s="314"/>
      <c r="UNL1" s="314"/>
      <c r="UNM1" s="314"/>
      <c r="UNN1" s="314"/>
      <c r="UNO1" s="314"/>
      <c r="UNP1" s="314"/>
      <c r="UNQ1" s="314"/>
      <c r="UNR1" s="314"/>
      <c r="UNS1" s="314"/>
      <c r="UNT1" s="314"/>
      <c r="UNU1" s="314"/>
      <c r="UNV1" s="314"/>
      <c r="UNW1" s="314"/>
      <c r="UNX1" s="314"/>
      <c r="UNY1" s="314"/>
      <c r="UNZ1" s="314"/>
      <c r="UOA1" s="314"/>
      <c r="UOB1" s="314"/>
      <c r="UOC1" s="314"/>
      <c r="UOD1" s="314"/>
      <c r="UOE1" s="314"/>
      <c r="UOF1" s="314"/>
      <c r="UOG1" s="314"/>
      <c r="UOH1" s="314"/>
      <c r="UOI1" s="314"/>
      <c r="UOJ1" s="314"/>
      <c r="UOK1" s="314"/>
      <c r="UOL1" s="314"/>
      <c r="UOM1" s="314"/>
      <c r="UON1" s="314"/>
      <c r="UOO1" s="314"/>
      <c r="UOP1" s="314"/>
      <c r="UOQ1" s="314"/>
      <c r="UOR1" s="314"/>
      <c r="UOS1" s="314"/>
      <c r="UOT1" s="314"/>
      <c r="UOU1" s="314"/>
      <c r="UOV1" s="314"/>
      <c r="UOW1" s="314"/>
      <c r="UOX1" s="314"/>
      <c r="UOY1" s="314"/>
      <c r="UOZ1" s="314"/>
      <c r="UPA1" s="314"/>
      <c r="UPB1" s="314"/>
      <c r="UPC1" s="314"/>
      <c r="UPD1" s="314"/>
      <c r="UPE1" s="314"/>
      <c r="UPF1" s="314"/>
      <c r="UPG1" s="314"/>
      <c r="UPH1" s="314"/>
      <c r="UPI1" s="314"/>
      <c r="UPJ1" s="314"/>
      <c r="UPK1" s="314"/>
      <c r="UPL1" s="314"/>
      <c r="UPM1" s="314"/>
      <c r="UPN1" s="314"/>
      <c r="UPO1" s="314"/>
      <c r="UPP1" s="314"/>
      <c r="UPQ1" s="314"/>
      <c r="UPR1" s="314"/>
      <c r="UPS1" s="314"/>
      <c r="UPT1" s="314"/>
      <c r="UPU1" s="314"/>
      <c r="UPV1" s="314"/>
      <c r="UPW1" s="314"/>
      <c r="UPX1" s="314"/>
      <c r="UPY1" s="314"/>
      <c r="UPZ1" s="314"/>
      <c r="UQA1" s="314"/>
      <c r="UQB1" s="314"/>
      <c r="UQC1" s="314"/>
      <c r="UQD1" s="314"/>
      <c r="UQE1" s="314"/>
      <c r="UQF1" s="314"/>
      <c r="UQG1" s="314"/>
      <c r="UQH1" s="314"/>
      <c r="UQI1" s="314"/>
      <c r="UQJ1" s="314"/>
      <c r="UQK1" s="314"/>
      <c r="UQL1" s="314"/>
      <c r="UQM1" s="314"/>
      <c r="UQN1" s="314"/>
      <c r="UQO1" s="314"/>
      <c r="UQP1" s="314"/>
      <c r="UQQ1" s="314"/>
      <c r="UQR1" s="314"/>
      <c r="UQS1" s="314"/>
      <c r="UQT1" s="314"/>
      <c r="UQU1" s="314"/>
      <c r="UQV1" s="314"/>
      <c r="UQW1" s="314"/>
      <c r="UQX1" s="314"/>
      <c r="UQY1" s="314"/>
      <c r="UQZ1" s="314"/>
      <c r="URA1" s="314"/>
      <c r="URB1" s="314"/>
      <c r="URC1" s="314"/>
      <c r="URD1" s="314"/>
      <c r="URE1" s="314"/>
      <c r="URF1" s="314"/>
      <c r="URG1" s="314"/>
      <c r="URH1" s="314"/>
      <c r="URI1" s="314"/>
      <c r="URJ1" s="314"/>
      <c r="URK1" s="314"/>
      <c r="URL1" s="314"/>
      <c r="URM1" s="314"/>
      <c r="URN1" s="314"/>
      <c r="URO1" s="314"/>
      <c r="URP1" s="314"/>
      <c r="URQ1" s="314"/>
      <c r="URR1" s="314"/>
      <c r="URS1" s="314"/>
      <c r="URT1" s="314"/>
      <c r="URU1" s="314"/>
      <c r="URV1" s="314"/>
      <c r="URW1" s="314"/>
      <c r="URX1" s="314"/>
      <c r="URY1" s="314"/>
      <c r="URZ1" s="314"/>
      <c r="USA1" s="314"/>
      <c r="USB1" s="314"/>
      <c r="USC1" s="314"/>
      <c r="USD1" s="314"/>
      <c r="USE1" s="314"/>
      <c r="USF1" s="314"/>
      <c r="USG1" s="314"/>
      <c r="USH1" s="314"/>
      <c r="USI1" s="314"/>
      <c r="USJ1" s="314"/>
      <c r="USK1" s="314"/>
      <c r="USL1" s="314"/>
      <c r="USM1" s="314"/>
      <c r="USN1" s="314"/>
      <c r="USO1" s="314"/>
      <c r="USP1" s="314"/>
      <c r="USQ1" s="314"/>
      <c r="USR1" s="314"/>
      <c r="USS1" s="314"/>
      <c r="UST1" s="314"/>
      <c r="USU1" s="314"/>
      <c r="USV1" s="314"/>
      <c r="USW1" s="314"/>
      <c r="USX1" s="314"/>
      <c r="USY1" s="314"/>
      <c r="USZ1" s="314"/>
      <c r="UTA1" s="314"/>
      <c r="UTB1" s="314"/>
      <c r="UTC1" s="314"/>
      <c r="UTD1" s="314"/>
      <c r="UTE1" s="314"/>
      <c r="UTF1" s="314"/>
      <c r="UTG1" s="314"/>
      <c r="UTH1" s="314"/>
      <c r="UTI1" s="314"/>
      <c r="UTJ1" s="314"/>
      <c r="UTK1" s="314"/>
      <c r="UTL1" s="314"/>
      <c r="UTM1" s="314"/>
      <c r="UTN1" s="314"/>
      <c r="UTO1" s="314"/>
      <c r="UTP1" s="314"/>
      <c r="UTQ1" s="314"/>
      <c r="UTR1" s="314"/>
      <c r="UTS1" s="314"/>
      <c r="UTT1" s="314"/>
      <c r="UTU1" s="314"/>
      <c r="UTV1" s="314"/>
      <c r="UTW1" s="314"/>
      <c r="UTX1" s="314"/>
      <c r="UTY1" s="314"/>
      <c r="UTZ1" s="314"/>
      <c r="UUA1" s="314"/>
      <c r="UUB1" s="314"/>
      <c r="UUC1" s="314"/>
      <c r="UUD1" s="314"/>
      <c r="UUE1" s="314"/>
      <c r="UUF1" s="314"/>
      <c r="UUG1" s="314"/>
      <c r="UUH1" s="314"/>
      <c r="UUI1" s="314"/>
      <c r="UUJ1" s="314"/>
      <c r="UUK1" s="314"/>
      <c r="UUL1" s="314"/>
      <c r="UUM1" s="314"/>
      <c r="UUN1" s="314"/>
      <c r="UUO1" s="314"/>
      <c r="UUP1" s="314"/>
      <c r="UUQ1" s="314"/>
      <c r="UUR1" s="314"/>
      <c r="UUS1" s="314"/>
      <c r="UUT1" s="314"/>
      <c r="UUU1" s="314"/>
      <c r="UUV1" s="314"/>
      <c r="UUW1" s="314"/>
      <c r="UUX1" s="314"/>
      <c r="UUY1" s="314"/>
      <c r="UUZ1" s="314"/>
      <c r="UVA1" s="314"/>
      <c r="UVB1" s="314"/>
      <c r="UVC1" s="314"/>
      <c r="UVD1" s="314"/>
      <c r="UVE1" s="314"/>
      <c r="UVF1" s="314"/>
      <c r="UVG1" s="314"/>
      <c r="UVH1" s="314"/>
      <c r="UVI1" s="314"/>
      <c r="UVJ1" s="314"/>
      <c r="UVK1" s="314"/>
      <c r="UVL1" s="314"/>
      <c r="UVM1" s="314"/>
      <c r="UVN1" s="314"/>
      <c r="UVO1" s="314"/>
      <c r="UVP1" s="314"/>
      <c r="UVQ1" s="314"/>
      <c r="UVR1" s="314"/>
      <c r="UVS1" s="314"/>
      <c r="UVT1" s="314"/>
      <c r="UVU1" s="314"/>
      <c r="UVV1" s="314"/>
      <c r="UVW1" s="314"/>
      <c r="UVX1" s="314"/>
      <c r="UVY1" s="314"/>
      <c r="UVZ1" s="314"/>
      <c r="UWA1" s="314"/>
      <c r="UWB1" s="314"/>
      <c r="UWC1" s="314"/>
      <c r="UWD1" s="314"/>
      <c r="UWE1" s="314"/>
      <c r="UWF1" s="314"/>
      <c r="UWG1" s="314"/>
      <c r="UWH1" s="314"/>
      <c r="UWI1" s="314"/>
      <c r="UWJ1" s="314"/>
      <c r="UWK1" s="314"/>
      <c r="UWL1" s="314"/>
      <c r="UWM1" s="314"/>
      <c r="UWN1" s="314"/>
      <c r="UWO1" s="314"/>
      <c r="UWP1" s="314"/>
      <c r="UWQ1" s="314"/>
      <c r="UWR1" s="314"/>
      <c r="UWS1" s="314"/>
      <c r="UWT1" s="314"/>
      <c r="UWU1" s="314"/>
      <c r="UWV1" s="314"/>
      <c r="UWW1" s="314"/>
      <c r="UWX1" s="314"/>
      <c r="UWY1" s="314"/>
      <c r="UWZ1" s="314"/>
      <c r="UXA1" s="314"/>
      <c r="UXB1" s="314"/>
      <c r="UXC1" s="314"/>
      <c r="UXD1" s="314"/>
      <c r="UXE1" s="314"/>
      <c r="UXF1" s="314"/>
      <c r="UXG1" s="314"/>
      <c r="UXH1" s="314"/>
      <c r="UXI1" s="314"/>
      <c r="UXJ1" s="314"/>
      <c r="UXK1" s="314"/>
      <c r="UXL1" s="314"/>
      <c r="UXM1" s="314"/>
      <c r="UXN1" s="314"/>
      <c r="UXO1" s="314"/>
      <c r="UXP1" s="314"/>
      <c r="UXQ1" s="314"/>
      <c r="UXR1" s="314"/>
      <c r="UXS1" s="314"/>
      <c r="UXT1" s="314"/>
      <c r="UXU1" s="314"/>
      <c r="UXV1" s="314"/>
      <c r="UXW1" s="314"/>
      <c r="UXX1" s="314"/>
      <c r="UXY1" s="314"/>
      <c r="UXZ1" s="314"/>
      <c r="UYA1" s="314"/>
      <c r="UYB1" s="314"/>
      <c r="UYC1" s="314"/>
      <c r="UYD1" s="314"/>
      <c r="UYE1" s="314"/>
      <c r="UYF1" s="314"/>
      <c r="UYG1" s="314"/>
      <c r="UYH1" s="314"/>
      <c r="UYI1" s="314"/>
      <c r="UYJ1" s="314"/>
      <c r="UYK1" s="314"/>
      <c r="UYL1" s="314"/>
      <c r="UYM1" s="314"/>
      <c r="UYN1" s="314"/>
      <c r="UYO1" s="314"/>
      <c r="UYP1" s="314"/>
      <c r="UYQ1" s="314"/>
      <c r="UYR1" s="314"/>
      <c r="UYS1" s="314"/>
      <c r="UYT1" s="314"/>
      <c r="UYU1" s="314"/>
      <c r="UYV1" s="314"/>
      <c r="UYW1" s="314"/>
      <c r="UYX1" s="314"/>
      <c r="UYY1" s="314"/>
      <c r="UYZ1" s="314"/>
      <c r="UZA1" s="314"/>
      <c r="UZB1" s="314"/>
      <c r="UZC1" s="314"/>
      <c r="UZD1" s="314"/>
      <c r="UZE1" s="314"/>
      <c r="UZF1" s="314"/>
      <c r="UZG1" s="314"/>
      <c r="UZH1" s="314"/>
      <c r="UZI1" s="314"/>
      <c r="UZJ1" s="314"/>
      <c r="UZK1" s="314"/>
      <c r="UZL1" s="314"/>
      <c r="UZM1" s="314"/>
      <c r="UZN1" s="314"/>
      <c r="UZO1" s="314"/>
      <c r="UZP1" s="314"/>
      <c r="UZQ1" s="314"/>
      <c r="UZR1" s="314"/>
      <c r="UZS1" s="314"/>
      <c r="UZT1" s="314"/>
      <c r="UZU1" s="314"/>
      <c r="UZV1" s="314"/>
      <c r="UZW1" s="314"/>
      <c r="UZX1" s="314"/>
      <c r="UZY1" s="314"/>
      <c r="UZZ1" s="314"/>
      <c r="VAA1" s="314"/>
      <c r="VAB1" s="314"/>
      <c r="VAC1" s="314"/>
      <c r="VAD1" s="314"/>
      <c r="VAE1" s="314"/>
      <c r="VAF1" s="314"/>
      <c r="VAG1" s="314"/>
      <c r="VAH1" s="314"/>
      <c r="VAI1" s="314"/>
      <c r="VAJ1" s="314"/>
      <c r="VAK1" s="314"/>
      <c r="VAL1" s="314"/>
      <c r="VAM1" s="314"/>
      <c r="VAN1" s="314"/>
      <c r="VAO1" s="314"/>
      <c r="VAP1" s="314"/>
      <c r="VAQ1" s="314"/>
      <c r="VAR1" s="314"/>
      <c r="VAS1" s="314"/>
      <c r="VAT1" s="314"/>
      <c r="VAU1" s="314"/>
      <c r="VAV1" s="314"/>
      <c r="VAW1" s="314"/>
      <c r="VAX1" s="314"/>
      <c r="VAY1" s="314"/>
      <c r="VAZ1" s="314"/>
      <c r="VBA1" s="314"/>
      <c r="VBB1" s="314"/>
      <c r="VBC1" s="314"/>
      <c r="VBD1" s="314"/>
      <c r="VBE1" s="314"/>
      <c r="VBF1" s="314"/>
      <c r="VBG1" s="314"/>
      <c r="VBH1" s="314"/>
      <c r="VBI1" s="314"/>
      <c r="VBJ1" s="314"/>
      <c r="VBK1" s="314"/>
      <c r="VBL1" s="314"/>
      <c r="VBM1" s="314"/>
      <c r="VBN1" s="314"/>
      <c r="VBO1" s="314"/>
      <c r="VBP1" s="314"/>
      <c r="VBQ1" s="314"/>
      <c r="VBR1" s="314"/>
      <c r="VBS1" s="314"/>
      <c r="VBT1" s="314"/>
      <c r="VBU1" s="314"/>
      <c r="VBV1" s="314"/>
      <c r="VBW1" s="314"/>
      <c r="VBX1" s="314"/>
      <c r="VBY1" s="314"/>
      <c r="VBZ1" s="314"/>
      <c r="VCA1" s="314"/>
      <c r="VCB1" s="314"/>
      <c r="VCC1" s="314"/>
      <c r="VCD1" s="314"/>
      <c r="VCE1" s="314"/>
      <c r="VCF1" s="314"/>
      <c r="VCG1" s="314"/>
      <c r="VCH1" s="314"/>
      <c r="VCI1" s="314"/>
      <c r="VCJ1" s="314"/>
      <c r="VCK1" s="314"/>
      <c r="VCL1" s="314"/>
      <c r="VCM1" s="314"/>
      <c r="VCN1" s="314"/>
      <c r="VCO1" s="314"/>
      <c r="VCP1" s="314"/>
      <c r="VCQ1" s="314"/>
      <c r="VCR1" s="314"/>
      <c r="VCS1" s="314"/>
      <c r="VCT1" s="314"/>
      <c r="VCU1" s="314"/>
      <c r="VCV1" s="314"/>
      <c r="VCW1" s="314"/>
      <c r="VCX1" s="314"/>
      <c r="VCY1" s="314"/>
      <c r="VCZ1" s="314"/>
      <c r="VDA1" s="314"/>
      <c r="VDB1" s="314"/>
      <c r="VDC1" s="314"/>
      <c r="VDD1" s="314"/>
      <c r="VDE1" s="314"/>
      <c r="VDF1" s="314"/>
      <c r="VDG1" s="314"/>
      <c r="VDH1" s="314"/>
      <c r="VDI1" s="314"/>
      <c r="VDJ1" s="314"/>
      <c r="VDK1" s="314"/>
      <c r="VDL1" s="314"/>
      <c r="VDM1" s="314"/>
      <c r="VDN1" s="314"/>
      <c r="VDO1" s="314"/>
      <c r="VDP1" s="314"/>
      <c r="VDQ1" s="314"/>
      <c r="VDR1" s="314"/>
      <c r="VDS1" s="314"/>
      <c r="VDT1" s="314"/>
      <c r="VDU1" s="314"/>
      <c r="VDV1" s="314"/>
      <c r="VDW1" s="314"/>
      <c r="VDX1" s="314"/>
      <c r="VDY1" s="314"/>
      <c r="VDZ1" s="314"/>
      <c r="VEA1" s="314"/>
      <c r="VEB1" s="314"/>
      <c r="VEC1" s="314"/>
      <c r="VED1" s="314"/>
      <c r="VEE1" s="314"/>
      <c r="VEF1" s="314"/>
      <c r="VEG1" s="314"/>
      <c r="VEH1" s="314"/>
      <c r="VEI1" s="314"/>
      <c r="VEJ1" s="314"/>
      <c r="VEK1" s="314"/>
      <c r="VEL1" s="314"/>
      <c r="VEM1" s="314"/>
      <c r="VEN1" s="314"/>
      <c r="VEO1" s="314"/>
      <c r="VEP1" s="314"/>
      <c r="VEQ1" s="314"/>
      <c r="VER1" s="314"/>
      <c r="VES1" s="314"/>
      <c r="VET1" s="314"/>
      <c r="VEU1" s="314"/>
      <c r="VEV1" s="314"/>
      <c r="VEW1" s="314"/>
      <c r="VEX1" s="314"/>
      <c r="VEY1" s="314"/>
      <c r="VEZ1" s="314"/>
      <c r="VFA1" s="314"/>
      <c r="VFB1" s="314"/>
      <c r="VFC1" s="314"/>
      <c r="VFD1" s="314"/>
      <c r="VFE1" s="314"/>
      <c r="VFF1" s="314"/>
      <c r="VFG1" s="314"/>
      <c r="VFH1" s="314"/>
      <c r="VFI1" s="314"/>
      <c r="VFJ1" s="314"/>
      <c r="VFK1" s="314"/>
      <c r="VFL1" s="314"/>
      <c r="VFM1" s="314"/>
      <c r="VFN1" s="314"/>
      <c r="VFO1" s="314"/>
      <c r="VFP1" s="314"/>
      <c r="VFQ1" s="314"/>
      <c r="VFR1" s="314"/>
      <c r="VFS1" s="314"/>
      <c r="VFT1" s="314"/>
      <c r="VFU1" s="314"/>
      <c r="VFV1" s="314"/>
      <c r="VFW1" s="314"/>
      <c r="VFX1" s="314"/>
      <c r="VFY1" s="314"/>
      <c r="VFZ1" s="314"/>
      <c r="VGA1" s="314"/>
      <c r="VGB1" s="314"/>
      <c r="VGC1" s="314"/>
      <c r="VGD1" s="314"/>
      <c r="VGE1" s="314"/>
      <c r="VGF1" s="314"/>
      <c r="VGG1" s="314"/>
      <c r="VGH1" s="314"/>
      <c r="VGI1" s="314"/>
      <c r="VGJ1" s="314"/>
      <c r="VGK1" s="314"/>
      <c r="VGL1" s="314"/>
      <c r="VGM1" s="314"/>
      <c r="VGN1" s="314"/>
      <c r="VGO1" s="314"/>
      <c r="VGP1" s="314"/>
      <c r="VGQ1" s="314"/>
      <c r="VGR1" s="314"/>
      <c r="VGS1" s="314"/>
      <c r="VGT1" s="314"/>
      <c r="VGU1" s="314"/>
      <c r="VGV1" s="314"/>
      <c r="VGW1" s="314"/>
      <c r="VGX1" s="314"/>
      <c r="VGY1" s="314"/>
      <c r="VGZ1" s="314"/>
      <c r="VHA1" s="314"/>
      <c r="VHB1" s="314"/>
      <c r="VHC1" s="314"/>
      <c r="VHD1" s="314"/>
      <c r="VHE1" s="314"/>
      <c r="VHF1" s="314"/>
      <c r="VHG1" s="314"/>
      <c r="VHH1" s="314"/>
      <c r="VHI1" s="314"/>
      <c r="VHJ1" s="314"/>
      <c r="VHK1" s="314"/>
      <c r="VHL1" s="314"/>
      <c r="VHM1" s="314"/>
      <c r="VHN1" s="314"/>
      <c r="VHO1" s="314"/>
      <c r="VHP1" s="314"/>
      <c r="VHQ1" s="314"/>
      <c r="VHR1" s="314"/>
      <c r="VHS1" s="314"/>
      <c r="VHT1" s="314"/>
      <c r="VHU1" s="314"/>
      <c r="VHV1" s="314"/>
      <c r="VHW1" s="314"/>
      <c r="VHX1" s="314"/>
      <c r="VHY1" s="314"/>
      <c r="VHZ1" s="314"/>
      <c r="VIA1" s="314"/>
      <c r="VIB1" s="314"/>
      <c r="VIC1" s="314"/>
      <c r="VID1" s="314"/>
      <c r="VIE1" s="314"/>
      <c r="VIF1" s="314"/>
      <c r="VIG1" s="314"/>
      <c r="VIH1" s="314"/>
      <c r="VII1" s="314"/>
      <c r="VIJ1" s="314"/>
      <c r="VIK1" s="314"/>
      <c r="VIL1" s="314"/>
      <c r="VIM1" s="314"/>
      <c r="VIN1" s="314"/>
      <c r="VIO1" s="314"/>
      <c r="VIP1" s="314"/>
      <c r="VIQ1" s="314"/>
      <c r="VIR1" s="314"/>
      <c r="VIS1" s="314"/>
      <c r="VIT1" s="314"/>
      <c r="VIU1" s="314"/>
      <c r="VIV1" s="314"/>
      <c r="VIW1" s="314"/>
      <c r="VIX1" s="314"/>
      <c r="VIY1" s="314"/>
      <c r="VIZ1" s="314"/>
      <c r="VJA1" s="314"/>
      <c r="VJB1" s="314"/>
      <c r="VJC1" s="314"/>
      <c r="VJD1" s="314"/>
      <c r="VJE1" s="314"/>
      <c r="VJF1" s="314"/>
      <c r="VJG1" s="314"/>
      <c r="VJH1" s="314"/>
      <c r="VJI1" s="314"/>
      <c r="VJJ1" s="314"/>
      <c r="VJK1" s="314"/>
      <c r="VJL1" s="314"/>
      <c r="VJM1" s="314"/>
      <c r="VJN1" s="314"/>
      <c r="VJO1" s="314"/>
      <c r="VJP1" s="314"/>
      <c r="VJQ1" s="314"/>
      <c r="VJR1" s="314"/>
      <c r="VJS1" s="314"/>
      <c r="VJT1" s="314"/>
      <c r="VJU1" s="314"/>
      <c r="VJV1" s="314"/>
      <c r="VJW1" s="314"/>
      <c r="VJX1" s="314"/>
      <c r="VJY1" s="314"/>
      <c r="VJZ1" s="314"/>
      <c r="VKA1" s="314"/>
      <c r="VKB1" s="314"/>
      <c r="VKC1" s="314"/>
      <c r="VKD1" s="314"/>
      <c r="VKE1" s="314"/>
      <c r="VKF1" s="314"/>
      <c r="VKG1" s="314"/>
      <c r="VKH1" s="314"/>
      <c r="VKI1" s="314"/>
      <c r="VKJ1" s="314"/>
      <c r="VKK1" s="314"/>
      <c r="VKL1" s="314"/>
      <c r="VKM1" s="314"/>
      <c r="VKN1" s="314"/>
      <c r="VKO1" s="314"/>
      <c r="VKP1" s="314"/>
      <c r="VKQ1" s="314"/>
      <c r="VKR1" s="314"/>
      <c r="VKS1" s="314"/>
      <c r="VKT1" s="314"/>
      <c r="VKU1" s="314"/>
      <c r="VKV1" s="314"/>
      <c r="VKW1" s="314"/>
      <c r="VKX1" s="314"/>
      <c r="VKY1" s="314"/>
      <c r="VKZ1" s="314"/>
      <c r="VLA1" s="314"/>
      <c r="VLB1" s="314"/>
      <c r="VLC1" s="314"/>
      <c r="VLD1" s="314"/>
      <c r="VLE1" s="314"/>
      <c r="VLF1" s="314"/>
      <c r="VLG1" s="314"/>
      <c r="VLH1" s="314"/>
      <c r="VLI1" s="314"/>
      <c r="VLJ1" s="314"/>
      <c r="VLK1" s="314"/>
      <c r="VLL1" s="314"/>
      <c r="VLM1" s="314"/>
      <c r="VLN1" s="314"/>
      <c r="VLO1" s="314"/>
      <c r="VLP1" s="314"/>
      <c r="VLQ1" s="314"/>
      <c r="VLR1" s="314"/>
      <c r="VLS1" s="314"/>
      <c r="VLT1" s="314"/>
      <c r="VLU1" s="314"/>
      <c r="VLV1" s="314"/>
      <c r="VLW1" s="314"/>
      <c r="VLX1" s="314"/>
      <c r="VLY1" s="314"/>
      <c r="VLZ1" s="314"/>
      <c r="VMA1" s="314"/>
      <c r="VMB1" s="314"/>
      <c r="VMC1" s="314"/>
      <c r="VMD1" s="314"/>
      <c r="VME1" s="314"/>
      <c r="VMF1" s="314"/>
      <c r="VMG1" s="314"/>
      <c r="VMH1" s="314"/>
      <c r="VMI1" s="314"/>
      <c r="VMJ1" s="314"/>
      <c r="VMK1" s="314"/>
      <c r="VML1" s="314"/>
      <c r="VMM1" s="314"/>
      <c r="VMN1" s="314"/>
      <c r="VMO1" s="314"/>
      <c r="VMP1" s="314"/>
      <c r="VMQ1" s="314"/>
      <c r="VMR1" s="314"/>
      <c r="VMS1" s="314"/>
      <c r="VMT1" s="314"/>
      <c r="VMU1" s="314"/>
      <c r="VMV1" s="314"/>
      <c r="VMW1" s="314"/>
      <c r="VMX1" s="314"/>
      <c r="VMY1" s="314"/>
      <c r="VMZ1" s="314"/>
      <c r="VNA1" s="314"/>
      <c r="VNB1" s="314"/>
      <c r="VNC1" s="314"/>
      <c r="VND1" s="314"/>
      <c r="VNE1" s="314"/>
      <c r="VNF1" s="314"/>
      <c r="VNG1" s="314"/>
      <c r="VNH1" s="314"/>
      <c r="VNI1" s="314"/>
      <c r="VNJ1" s="314"/>
      <c r="VNK1" s="314"/>
      <c r="VNL1" s="314"/>
      <c r="VNM1" s="314"/>
      <c r="VNN1" s="314"/>
      <c r="VNO1" s="314"/>
      <c r="VNP1" s="314"/>
      <c r="VNQ1" s="314"/>
      <c r="VNR1" s="314"/>
      <c r="VNS1" s="314"/>
      <c r="VNT1" s="314"/>
      <c r="VNU1" s="314"/>
      <c r="VNV1" s="314"/>
      <c r="VNW1" s="314"/>
      <c r="VNX1" s="314"/>
      <c r="VNY1" s="314"/>
      <c r="VNZ1" s="314"/>
      <c r="VOA1" s="314"/>
      <c r="VOB1" s="314"/>
      <c r="VOC1" s="314"/>
      <c r="VOD1" s="314"/>
      <c r="VOE1" s="314"/>
      <c r="VOF1" s="314"/>
      <c r="VOG1" s="314"/>
      <c r="VOH1" s="314"/>
      <c r="VOI1" s="314"/>
      <c r="VOJ1" s="314"/>
      <c r="VOK1" s="314"/>
      <c r="VOL1" s="314"/>
      <c r="VOM1" s="314"/>
      <c r="VON1" s="314"/>
      <c r="VOO1" s="314"/>
      <c r="VOP1" s="314"/>
      <c r="VOQ1" s="314"/>
      <c r="VOR1" s="314"/>
      <c r="VOS1" s="314"/>
      <c r="VOT1" s="314"/>
      <c r="VOU1" s="314"/>
      <c r="VOV1" s="314"/>
      <c r="VOW1" s="314"/>
      <c r="VOX1" s="314"/>
      <c r="VOY1" s="314"/>
      <c r="VOZ1" s="314"/>
      <c r="VPA1" s="314"/>
      <c r="VPB1" s="314"/>
      <c r="VPC1" s="314"/>
      <c r="VPD1" s="314"/>
      <c r="VPE1" s="314"/>
      <c r="VPF1" s="314"/>
      <c r="VPG1" s="314"/>
      <c r="VPH1" s="314"/>
      <c r="VPI1" s="314"/>
      <c r="VPJ1" s="314"/>
      <c r="VPK1" s="314"/>
      <c r="VPL1" s="314"/>
      <c r="VPM1" s="314"/>
      <c r="VPN1" s="314"/>
      <c r="VPO1" s="314"/>
      <c r="VPP1" s="314"/>
      <c r="VPQ1" s="314"/>
      <c r="VPR1" s="314"/>
      <c r="VPS1" s="314"/>
      <c r="VPT1" s="314"/>
      <c r="VPU1" s="314"/>
      <c r="VPV1" s="314"/>
      <c r="VPW1" s="314"/>
      <c r="VPX1" s="314"/>
      <c r="VPY1" s="314"/>
      <c r="VPZ1" s="314"/>
      <c r="VQA1" s="314"/>
      <c r="VQB1" s="314"/>
      <c r="VQC1" s="314"/>
      <c r="VQD1" s="314"/>
      <c r="VQE1" s="314"/>
      <c r="VQF1" s="314"/>
      <c r="VQG1" s="314"/>
      <c r="VQH1" s="314"/>
      <c r="VQI1" s="314"/>
      <c r="VQJ1" s="314"/>
      <c r="VQK1" s="314"/>
      <c r="VQL1" s="314"/>
      <c r="VQM1" s="314"/>
      <c r="VQN1" s="314"/>
      <c r="VQO1" s="314"/>
      <c r="VQP1" s="314"/>
      <c r="VQQ1" s="314"/>
      <c r="VQR1" s="314"/>
      <c r="VQS1" s="314"/>
      <c r="VQT1" s="314"/>
      <c r="VQU1" s="314"/>
      <c r="VQV1" s="314"/>
      <c r="VQW1" s="314"/>
      <c r="VQX1" s="314"/>
      <c r="VQY1" s="314"/>
      <c r="VQZ1" s="314"/>
      <c r="VRA1" s="314"/>
      <c r="VRB1" s="314"/>
      <c r="VRC1" s="314"/>
      <c r="VRD1" s="314"/>
      <c r="VRE1" s="314"/>
      <c r="VRF1" s="314"/>
      <c r="VRG1" s="314"/>
      <c r="VRH1" s="314"/>
      <c r="VRI1" s="314"/>
      <c r="VRJ1" s="314"/>
      <c r="VRK1" s="314"/>
      <c r="VRL1" s="314"/>
      <c r="VRM1" s="314"/>
      <c r="VRN1" s="314"/>
      <c r="VRO1" s="314"/>
      <c r="VRP1" s="314"/>
      <c r="VRQ1" s="314"/>
      <c r="VRR1" s="314"/>
      <c r="VRS1" s="314"/>
      <c r="VRT1" s="314"/>
      <c r="VRU1" s="314"/>
      <c r="VRV1" s="314"/>
      <c r="VRW1" s="314"/>
      <c r="VRX1" s="314"/>
      <c r="VRY1" s="314"/>
      <c r="VRZ1" s="314"/>
      <c r="VSA1" s="314"/>
      <c r="VSB1" s="314"/>
      <c r="VSC1" s="314"/>
      <c r="VSD1" s="314"/>
      <c r="VSE1" s="314"/>
      <c r="VSF1" s="314"/>
      <c r="VSG1" s="314"/>
      <c r="VSH1" s="314"/>
      <c r="VSI1" s="314"/>
      <c r="VSJ1" s="314"/>
      <c r="VSK1" s="314"/>
      <c r="VSL1" s="314"/>
      <c r="VSM1" s="314"/>
      <c r="VSN1" s="314"/>
      <c r="VSO1" s="314"/>
      <c r="VSP1" s="314"/>
      <c r="VSQ1" s="314"/>
      <c r="VSR1" s="314"/>
      <c r="VSS1" s="314"/>
      <c r="VST1" s="314"/>
      <c r="VSU1" s="314"/>
      <c r="VSV1" s="314"/>
      <c r="VSW1" s="314"/>
      <c r="VSX1" s="314"/>
      <c r="VSY1" s="314"/>
      <c r="VSZ1" s="314"/>
      <c r="VTA1" s="314"/>
      <c r="VTB1" s="314"/>
      <c r="VTC1" s="314"/>
      <c r="VTD1" s="314"/>
      <c r="VTE1" s="314"/>
      <c r="VTF1" s="314"/>
      <c r="VTG1" s="314"/>
      <c r="VTH1" s="314"/>
      <c r="VTI1" s="314"/>
      <c r="VTJ1" s="314"/>
      <c r="VTK1" s="314"/>
      <c r="VTL1" s="314"/>
      <c r="VTM1" s="314"/>
      <c r="VTN1" s="314"/>
      <c r="VTO1" s="314"/>
      <c r="VTP1" s="314"/>
      <c r="VTQ1" s="314"/>
      <c r="VTR1" s="314"/>
      <c r="VTS1" s="314"/>
      <c r="VTT1" s="314"/>
      <c r="VTU1" s="314"/>
      <c r="VTV1" s="314"/>
      <c r="VTW1" s="314"/>
      <c r="VTX1" s="314"/>
      <c r="VTY1" s="314"/>
      <c r="VTZ1" s="314"/>
      <c r="VUA1" s="314"/>
      <c r="VUB1" s="314"/>
      <c r="VUC1" s="314"/>
      <c r="VUD1" s="314"/>
      <c r="VUE1" s="314"/>
      <c r="VUF1" s="314"/>
      <c r="VUG1" s="314"/>
      <c r="VUH1" s="314"/>
      <c r="VUI1" s="314"/>
      <c r="VUJ1" s="314"/>
      <c r="VUK1" s="314"/>
      <c r="VUL1" s="314"/>
      <c r="VUM1" s="314"/>
      <c r="VUN1" s="314"/>
      <c r="VUO1" s="314"/>
      <c r="VUP1" s="314"/>
      <c r="VUQ1" s="314"/>
      <c r="VUR1" s="314"/>
      <c r="VUS1" s="314"/>
      <c r="VUT1" s="314"/>
      <c r="VUU1" s="314"/>
      <c r="VUV1" s="314"/>
      <c r="VUW1" s="314"/>
      <c r="VUX1" s="314"/>
      <c r="VUY1" s="314"/>
      <c r="VUZ1" s="314"/>
      <c r="VVA1" s="314"/>
      <c r="VVB1" s="314"/>
      <c r="VVC1" s="314"/>
      <c r="VVD1" s="314"/>
      <c r="VVE1" s="314"/>
      <c r="VVF1" s="314"/>
      <c r="VVG1" s="314"/>
      <c r="VVH1" s="314"/>
      <c r="VVI1" s="314"/>
      <c r="VVJ1" s="314"/>
      <c r="VVK1" s="314"/>
      <c r="VVL1" s="314"/>
      <c r="VVM1" s="314"/>
      <c r="VVN1" s="314"/>
      <c r="VVO1" s="314"/>
      <c r="VVP1" s="314"/>
      <c r="VVQ1" s="314"/>
      <c r="VVR1" s="314"/>
      <c r="VVS1" s="314"/>
      <c r="VVT1" s="314"/>
      <c r="VVU1" s="314"/>
      <c r="VVV1" s="314"/>
      <c r="VVW1" s="314"/>
      <c r="VVX1" s="314"/>
      <c r="VVY1" s="314"/>
      <c r="VVZ1" s="314"/>
      <c r="VWA1" s="314"/>
      <c r="VWB1" s="314"/>
      <c r="VWC1" s="314"/>
      <c r="VWD1" s="314"/>
      <c r="VWE1" s="314"/>
      <c r="VWF1" s="314"/>
      <c r="VWG1" s="314"/>
      <c r="VWH1" s="314"/>
      <c r="VWI1" s="314"/>
      <c r="VWJ1" s="314"/>
      <c r="VWK1" s="314"/>
      <c r="VWL1" s="314"/>
      <c r="VWM1" s="314"/>
      <c r="VWN1" s="314"/>
      <c r="VWO1" s="314"/>
      <c r="VWP1" s="314"/>
      <c r="VWQ1" s="314"/>
      <c r="VWR1" s="314"/>
      <c r="VWS1" s="314"/>
      <c r="VWT1" s="314"/>
      <c r="VWU1" s="314"/>
      <c r="VWV1" s="314"/>
      <c r="VWW1" s="314"/>
      <c r="VWX1" s="314"/>
      <c r="VWY1" s="314"/>
      <c r="VWZ1" s="314"/>
      <c r="VXA1" s="314"/>
      <c r="VXB1" s="314"/>
      <c r="VXC1" s="314"/>
      <c r="VXD1" s="314"/>
      <c r="VXE1" s="314"/>
      <c r="VXF1" s="314"/>
      <c r="VXG1" s="314"/>
      <c r="VXH1" s="314"/>
      <c r="VXI1" s="314"/>
      <c r="VXJ1" s="314"/>
      <c r="VXK1" s="314"/>
      <c r="VXL1" s="314"/>
      <c r="VXM1" s="314"/>
      <c r="VXN1" s="314"/>
      <c r="VXO1" s="314"/>
      <c r="VXP1" s="314"/>
      <c r="VXQ1" s="314"/>
      <c r="VXR1" s="314"/>
      <c r="VXS1" s="314"/>
      <c r="VXT1" s="314"/>
      <c r="VXU1" s="314"/>
      <c r="VXV1" s="314"/>
      <c r="VXW1" s="314"/>
      <c r="VXX1" s="314"/>
      <c r="VXY1" s="314"/>
      <c r="VXZ1" s="314"/>
      <c r="VYA1" s="314"/>
      <c r="VYB1" s="314"/>
      <c r="VYC1" s="314"/>
      <c r="VYD1" s="314"/>
      <c r="VYE1" s="314"/>
      <c r="VYF1" s="314"/>
      <c r="VYG1" s="314"/>
      <c r="VYH1" s="314"/>
      <c r="VYI1" s="314"/>
      <c r="VYJ1" s="314"/>
      <c r="VYK1" s="314"/>
      <c r="VYL1" s="314"/>
      <c r="VYM1" s="314"/>
      <c r="VYN1" s="314"/>
      <c r="VYO1" s="314"/>
      <c r="VYP1" s="314"/>
      <c r="VYQ1" s="314"/>
      <c r="VYR1" s="314"/>
      <c r="VYS1" s="314"/>
      <c r="VYT1" s="314"/>
      <c r="VYU1" s="314"/>
      <c r="VYV1" s="314"/>
      <c r="VYW1" s="314"/>
      <c r="VYX1" s="314"/>
      <c r="VYY1" s="314"/>
      <c r="VYZ1" s="314"/>
      <c r="VZA1" s="314"/>
      <c r="VZB1" s="314"/>
      <c r="VZC1" s="314"/>
      <c r="VZD1" s="314"/>
      <c r="VZE1" s="314"/>
      <c r="VZF1" s="314"/>
      <c r="VZG1" s="314"/>
      <c r="VZH1" s="314"/>
      <c r="VZI1" s="314"/>
      <c r="VZJ1" s="314"/>
      <c r="VZK1" s="314"/>
      <c r="VZL1" s="314"/>
      <c r="VZM1" s="314"/>
      <c r="VZN1" s="314"/>
      <c r="VZO1" s="314"/>
      <c r="VZP1" s="314"/>
      <c r="VZQ1" s="314"/>
      <c r="VZR1" s="314"/>
      <c r="VZS1" s="314"/>
      <c r="VZT1" s="314"/>
      <c r="VZU1" s="314"/>
      <c r="VZV1" s="314"/>
      <c r="VZW1" s="314"/>
      <c r="VZX1" s="314"/>
      <c r="VZY1" s="314"/>
      <c r="VZZ1" s="314"/>
      <c r="WAA1" s="314"/>
      <c r="WAB1" s="314"/>
      <c r="WAC1" s="314"/>
      <c r="WAD1" s="314"/>
      <c r="WAE1" s="314"/>
      <c r="WAF1" s="314"/>
      <c r="WAG1" s="314"/>
      <c r="WAH1" s="314"/>
      <c r="WAI1" s="314"/>
      <c r="WAJ1" s="314"/>
      <c r="WAK1" s="314"/>
      <c r="WAL1" s="314"/>
      <c r="WAM1" s="314"/>
      <c r="WAN1" s="314"/>
      <c r="WAO1" s="314"/>
      <c r="WAP1" s="314"/>
      <c r="WAQ1" s="314"/>
      <c r="WAR1" s="314"/>
      <c r="WAS1" s="314"/>
      <c r="WAT1" s="314"/>
      <c r="WAU1" s="314"/>
      <c r="WAV1" s="314"/>
      <c r="WAW1" s="314"/>
      <c r="WAX1" s="314"/>
      <c r="WAY1" s="314"/>
      <c r="WAZ1" s="314"/>
      <c r="WBA1" s="314"/>
      <c r="WBB1" s="314"/>
      <c r="WBC1" s="314"/>
      <c r="WBD1" s="314"/>
      <c r="WBE1" s="314"/>
      <c r="WBF1" s="314"/>
      <c r="WBG1" s="314"/>
      <c r="WBH1" s="314"/>
      <c r="WBI1" s="314"/>
      <c r="WBJ1" s="314"/>
      <c r="WBK1" s="314"/>
      <c r="WBL1" s="314"/>
      <c r="WBM1" s="314"/>
      <c r="WBN1" s="314"/>
      <c r="WBO1" s="314"/>
      <c r="WBP1" s="314"/>
      <c r="WBQ1" s="314"/>
      <c r="WBR1" s="314"/>
      <c r="WBS1" s="314"/>
      <c r="WBT1" s="314"/>
      <c r="WBU1" s="314"/>
      <c r="WBV1" s="314"/>
      <c r="WBW1" s="314"/>
      <c r="WBX1" s="314"/>
      <c r="WBY1" s="314"/>
      <c r="WBZ1" s="314"/>
      <c r="WCA1" s="314"/>
      <c r="WCB1" s="314"/>
      <c r="WCC1" s="314"/>
      <c r="WCD1" s="314"/>
      <c r="WCE1" s="314"/>
      <c r="WCF1" s="314"/>
      <c r="WCG1" s="314"/>
      <c r="WCH1" s="314"/>
      <c r="WCI1" s="314"/>
      <c r="WCJ1" s="314"/>
      <c r="WCK1" s="314"/>
      <c r="WCL1" s="314"/>
      <c r="WCM1" s="314"/>
      <c r="WCN1" s="314"/>
      <c r="WCO1" s="314"/>
      <c r="WCP1" s="314"/>
      <c r="WCQ1" s="314"/>
      <c r="WCR1" s="314"/>
      <c r="WCS1" s="314"/>
      <c r="WCT1" s="314"/>
      <c r="WCU1" s="314"/>
      <c r="WCV1" s="314"/>
      <c r="WCW1" s="314"/>
      <c r="WCX1" s="314"/>
      <c r="WCY1" s="314"/>
      <c r="WCZ1" s="314"/>
      <c r="WDA1" s="314"/>
      <c r="WDB1" s="314"/>
      <c r="WDC1" s="314"/>
      <c r="WDD1" s="314"/>
      <c r="WDE1" s="314"/>
      <c r="WDF1" s="314"/>
      <c r="WDG1" s="314"/>
      <c r="WDH1" s="314"/>
      <c r="WDI1" s="314"/>
      <c r="WDJ1" s="314"/>
      <c r="WDK1" s="314"/>
      <c r="WDL1" s="314"/>
      <c r="WDM1" s="314"/>
      <c r="WDN1" s="314"/>
      <c r="WDO1" s="314"/>
      <c r="WDP1" s="314"/>
      <c r="WDQ1" s="314"/>
      <c r="WDR1" s="314"/>
      <c r="WDS1" s="314"/>
      <c r="WDT1" s="314"/>
      <c r="WDU1" s="314"/>
      <c r="WDV1" s="314"/>
      <c r="WDW1" s="314"/>
      <c r="WDX1" s="314"/>
      <c r="WDY1" s="314"/>
      <c r="WDZ1" s="314"/>
      <c r="WEA1" s="314"/>
      <c r="WEB1" s="314"/>
      <c r="WEC1" s="314"/>
      <c r="WED1" s="314"/>
      <c r="WEE1" s="314"/>
      <c r="WEF1" s="314"/>
      <c r="WEG1" s="314"/>
      <c r="WEH1" s="314"/>
      <c r="WEI1" s="314"/>
      <c r="WEJ1" s="314"/>
      <c r="WEK1" s="314"/>
      <c r="WEL1" s="314"/>
      <c r="WEM1" s="314"/>
      <c r="WEN1" s="314"/>
      <c r="WEO1" s="314"/>
      <c r="WEP1" s="314"/>
      <c r="WEQ1" s="314"/>
      <c r="WER1" s="314"/>
      <c r="WES1" s="314"/>
      <c r="WET1" s="314"/>
      <c r="WEU1" s="314"/>
      <c r="WEV1" s="314"/>
      <c r="WEW1" s="314"/>
      <c r="WEX1" s="314"/>
      <c r="WEY1" s="314"/>
      <c r="WEZ1" s="314"/>
      <c r="WFA1" s="314"/>
      <c r="WFB1" s="314"/>
      <c r="WFC1" s="314"/>
      <c r="WFD1" s="314"/>
      <c r="WFE1" s="314"/>
      <c r="WFF1" s="314"/>
      <c r="WFG1" s="314"/>
      <c r="WFH1" s="314"/>
      <c r="WFI1" s="314"/>
      <c r="WFJ1" s="314"/>
      <c r="WFK1" s="314"/>
      <c r="WFL1" s="314"/>
      <c r="WFM1" s="314"/>
      <c r="WFN1" s="314"/>
      <c r="WFO1" s="314"/>
      <c r="WFP1" s="314"/>
      <c r="WFQ1" s="314"/>
      <c r="WFR1" s="314"/>
      <c r="WFS1" s="314"/>
      <c r="WFT1" s="314"/>
      <c r="WFU1" s="314"/>
      <c r="WFV1" s="314"/>
      <c r="WFW1" s="314"/>
      <c r="WFX1" s="314"/>
      <c r="WFY1" s="314"/>
      <c r="WFZ1" s="314"/>
      <c r="WGA1" s="314"/>
      <c r="WGB1" s="314"/>
      <c r="WGC1" s="314"/>
      <c r="WGD1" s="314"/>
      <c r="WGE1" s="314"/>
      <c r="WGF1" s="314"/>
      <c r="WGG1" s="314"/>
      <c r="WGH1" s="314"/>
      <c r="WGI1" s="314"/>
      <c r="WGJ1" s="314"/>
      <c r="WGK1" s="314"/>
      <c r="WGL1" s="314"/>
      <c r="WGM1" s="314"/>
      <c r="WGN1" s="314"/>
      <c r="WGO1" s="314"/>
      <c r="WGP1" s="314"/>
      <c r="WGQ1" s="314"/>
      <c r="WGR1" s="314"/>
      <c r="WGS1" s="314"/>
      <c r="WGT1" s="314"/>
      <c r="WGU1" s="314"/>
      <c r="WGV1" s="314"/>
      <c r="WGW1" s="314"/>
      <c r="WGX1" s="314"/>
      <c r="WGY1" s="314"/>
      <c r="WGZ1" s="314"/>
      <c r="WHA1" s="314"/>
      <c r="WHB1" s="314"/>
      <c r="WHC1" s="314"/>
      <c r="WHD1" s="314"/>
      <c r="WHE1" s="314"/>
      <c r="WHF1" s="314"/>
      <c r="WHG1" s="314"/>
      <c r="WHH1" s="314"/>
      <c r="WHI1" s="314"/>
      <c r="WHJ1" s="314"/>
      <c r="WHK1" s="314"/>
      <c r="WHL1" s="314"/>
      <c r="WHM1" s="314"/>
      <c r="WHN1" s="314"/>
      <c r="WHO1" s="314"/>
      <c r="WHP1" s="314"/>
      <c r="WHQ1" s="314"/>
      <c r="WHR1" s="314"/>
      <c r="WHS1" s="314"/>
      <c r="WHT1" s="314"/>
      <c r="WHU1" s="314"/>
      <c r="WHV1" s="314"/>
      <c r="WHW1" s="314"/>
      <c r="WHX1" s="314"/>
      <c r="WHY1" s="314"/>
      <c r="WHZ1" s="314"/>
      <c r="WIA1" s="314"/>
      <c r="WIB1" s="314"/>
      <c r="WIC1" s="314"/>
      <c r="WID1" s="314"/>
      <c r="WIE1" s="314"/>
      <c r="WIF1" s="314"/>
      <c r="WIG1" s="314"/>
      <c r="WIH1" s="314"/>
      <c r="WII1" s="314"/>
      <c r="WIJ1" s="314"/>
      <c r="WIK1" s="314"/>
      <c r="WIL1" s="314"/>
      <c r="WIM1" s="314"/>
      <c r="WIN1" s="314"/>
      <c r="WIO1" s="314"/>
      <c r="WIP1" s="314"/>
      <c r="WIQ1" s="314"/>
      <c r="WIR1" s="314"/>
      <c r="WIS1" s="314"/>
      <c r="WIT1" s="314"/>
      <c r="WIU1" s="314"/>
      <c r="WIV1" s="314"/>
      <c r="WIW1" s="314"/>
      <c r="WIX1" s="314"/>
      <c r="WIY1" s="314"/>
      <c r="WIZ1" s="314"/>
      <c r="WJA1" s="314"/>
      <c r="WJB1" s="314"/>
      <c r="WJC1" s="314"/>
      <c r="WJD1" s="314"/>
      <c r="WJE1" s="314"/>
      <c r="WJF1" s="314"/>
      <c r="WJG1" s="314"/>
      <c r="WJH1" s="314"/>
      <c r="WJI1" s="314"/>
      <c r="WJJ1" s="314"/>
      <c r="WJK1" s="314"/>
      <c r="WJL1" s="314"/>
      <c r="WJM1" s="314"/>
      <c r="WJN1" s="314"/>
      <c r="WJO1" s="314"/>
      <c r="WJP1" s="314"/>
      <c r="WJQ1" s="314"/>
      <c r="WJR1" s="314"/>
      <c r="WJS1" s="314"/>
      <c r="WJT1" s="314"/>
      <c r="WJU1" s="314"/>
      <c r="WJV1" s="314"/>
      <c r="WJW1" s="314"/>
      <c r="WJX1" s="314"/>
      <c r="WJY1" s="314"/>
      <c r="WJZ1" s="314"/>
      <c r="WKA1" s="314"/>
      <c r="WKB1" s="314"/>
      <c r="WKC1" s="314"/>
      <c r="WKD1" s="314"/>
      <c r="WKE1" s="314"/>
      <c r="WKF1" s="314"/>
      <c r="WKG1" s="314"/>
      <c r="WKH1" s="314"/>
      <c r="WKI1" s="314"/>
      <c r="WKJ1" s="314"/>
      <c r="WKK1" s="314"/>
      <c r="WKL1" s="314"/>
      <c r="WKM1" s="314"/>
      <c r="WKN1" s="314"/>
      <c r="WKO1" s="314"/>
      <c r="WKP1" s="314"/>
      <c r="WKQ1" s="314"/>
      <c r="WKR1" s="314"/>
      <c r="WKS1" s="314"/>
      <c r="WKT1" s="314"/>
      <c r="WKU1" s="314"/>
      <c r="WKV1" s="314"/>
      <c r="WKW1" s="314"/>
      <c r="WKX1" s="314"/>
      <c r="WKY1" s="314"/>
      <c r="WKZ1" s="314"/>
      <c r="WLA1" s="314"/>
      <c r="WLB1" s="314"/>
      <c r="WLC1" s="314"/>
      <c r="WLD1" s="314"/>
      <c r="WLE1" s="314"/>
      <c r="WLF1" s="314"/>
      <c r="WLG1" s="314"/>
      <c r="WLH1" s="314"/>
      <c r="WLI1" s="314"/>
      <c r="WLJ1" s="314"/>
      <c r="WLK1" s="314"/>
      <c r="WLL1" s="314"/>
      <c r="WLM1" s="314"/>
      <c r="WLN1" s="314"/>
      <c r="WLO1" s="314"/>
      <c r="WLP1" s="314"/>
      <c r="WLQ1" s="314"/>
      <c r="WLR1" s="314"/>
      <c r="WLS1" s="314"/>
      <c r="WLT1" s="314"/>
      <c r="WLU1" s="314"/>
      <c r="WLV1" s="314"/>
      <c r="WLW1" s="314"/>
      <c r="WLX1" s="314"/>
      <c r="WLY1" s="314"/>
      <c r="WLZ1" s="314"/>
      <c r="WMA1" s="314"/>
      <c r="WMB1" s="314"/>
      <c r="WMC1" s="314"/>
      <c r="WMD1" s="314"/>
      <c r="WME1" s="314"/>
      <c r="WMF1" s="314"/>
      <c r="WMG1" s="314"/>
      <c r="WMH1" s="314"/>
      <c r="WMI1" s="314"/>
      <c r="WMJ1" s="314"/>
      <c r="WMK1" s="314"/>
      <c r="WML1" s="314"/>
      <c r="WMM1" s="314"/>
      <c r="WMN1" s="314"/>
      <c r="WMO1" s="314"/>
      <c r="WMP1" s="314"/>
      <c r="WMQ1" s="314"/>
      <c r="WMR1" s="314"/>
      <c r="WMS1" s="314"/>
      <c r="WMT1" s="314"/>
      <c r="WMU1" s="314"/>
      <c r="WMV1" s="314"/>
      <c r="WMW1" s="314"/>
      <c r="WMX1" s="314"/>
      <c r="WMY1" s="314"/>
      <c r="WMZ1" s="314"/>
      <c r="WNA1" s="314"/>
      <c r="WNB1" s="314"/>
      <c r="WNC1" s="314"/>
      <c r="WND1" s="314"/>
      <c r="WNE1" s="314"/>
      <c r="WNF1" s="314"/>
      <c r="WNG1" s="314"/>
      <c r="WNH1" s="314"/>
      <c r="WNI1" s="314"/>
      <c r="WNJ1" s="314"/>
      <c r="WNK1" s="314"/>
      <c r="WNL1" s="314"/>
      <c r="WNM1" s="314"/>
      <c r="WNN1" s="314"/>
      <c r="WNO1" s="314"/>
      <c r="WNP1" s="314"/>
      <c r="WNQ1" s="314"/>
      <c r="WNR1" s="314"/>
      <c r="WNS1" s="314"/>
      <c r="WNT1" s="314"/>
      <c r="WNU1" s="314"/>
      <c r="WNV1" s="314"/>
      <c r="WNW1" s="314"/>
      <c r="WNX1" s="314"/>
      <c r="WNY1" s="314"/>
      <c r="WNZ1" s="314"/>
      <c r="WOA1" s="314"/>
      <c r="WOB1" s="314"/>
      <c r="WOC1" s="314"/>
      <c r="WOD1" s="314"/>
      <c r="WOE1" s="314"/>
      <c r="WOF1" s="314"/>
      <c r="WOG1" s="314"/>
      <c r="WOH1" s="314"/>
      <c r="WOI1" s="314"/>
      <c r="WOJ1" s="314"/>
      <c r="WOK1" s="314"/>
      <c r="WOL1" s="314"/>
      <c r="WOM1" s="314"/>
      <c r="WON1" s="314"/>
      <c r="WOO1" s="314"/>
      <c r="WOP1" s="314"/>
      <c r="WOQ1" s="314"/>
      <c r="WOR1" s="314"/>
      <c r="WOS1" s="314"/>
      <c r="WOT1" s="314"/>
      <c r="WOU1" s="314"/>
      <c r="WOV1" s="314"/>
      <c r="WOW1" s="314"/>
      <c r="WOX1" s="314"/>
      <c r="WOY1" s="314"/>
      <c r="WOZ1" s="314"/>
      <c r="WPA1" s="314"/>
      <c r="WPB1" s="314"/>
      <c r="WPC1" s="314"/>
      <c r="WPD1" s="314"/>
      <c r="WPE1" s="314"/>
      <c r="WPF1" s="314"/>
      <c r="WPG1" s="314"/>
      <c r="WPH1" s="314"/>
      <c r="WPI1" s="314"/>
      <c r="WPJ1" s="314"/>
      <c r="WPK1" s="314"/>
      <c r="WPL1" s="314"/>
      <c r="WPM1" s="314"/>
      <c r="WPN1" s="314"/>
      <c r="WPO1" s="314"/>
      <c r="WPP1" s="314"/>
      <c r="WPQ1" s="314"/>
      <c r="WPR1" s="314"/>
      <c r="WPS1" s="314"/>
      <c r="WPT1" s="314"/>
      <c r="WPU1" s="314"/>
      <c r="WPV1" s="314"/>
      <c r="WPW1" s="314"/>
      <c r="WPX1" s="314"/>
      <c r="WPY1" s="314"/>
      <c r="WPZ1" s="314"/>
      <c r="WQA1" s="314"/>
      <c r="WQB1" s="314"/>
      <c r="WQC1" s="314"/>
      <c r="WQD1" s="314"/>
      <c r="WQE1" s="314"/>
      <c r="WQF1" s="314"/>
      <c r="WQG1" s="314"/>
      <c r="WQH1" s="314"/>
      <c r="WQI1" s="314"/>
      <c r="WQJ1" s="314"/>
      <c r="WQK1" s="314"/>
      <c r="WQL1" s="314"/>
      <c r="WQM1" s="314"/>
      <c r="WQN1" s="314"/>
      <c r="WQO1" s="314"/>
      <c r="WQP1" s="314"/>
      <c r="WQQ1" s="314"/>
      <c r="WQR1" s="314"/>
      <c r="WQS1" s="314"/>
      <c r="WQT1" s="314"/>
      <c r="WQU1" s="314"/>
      <c r="WQV1" s="314"/>
      <c r="WQW1" s="314"/>
      <c r="WQX1" s="314"/>
      <c r="WQY1" s="314"/>
      <c r="WQZ1" s="314"/>
      <c r="WRA1" s="314"/>
      <c r="WRB1" s="314"/>
      <c r="WRC1" s="314"/>
      <c r="WRD1" s="314"/>
      <c r="WRE1" s="314"/>
      <c r="WRF1" s="314"/>
      <c r="WRG1" s="314"/>
      <c r="WRH1" s="314"/>
      <c r="WRI1" s="314"/>
      <c r="WRJ1" s="314"/>
      <c r="WRK1" s="314"/>
      <c r="WRL1" s="314"/>
      <c r="WRM1" s="314"/>
      <c r="WRN1" s="314"/>
      <c r="WRO1" s="314"/>
      <c r="WRP1" s="314"/>
      <c r="WRQ1" s="314"/>
      <c r="WRR1" s="314"/>
      <c r="WRS1" s="314"/>
      <c r="WRT1" s="314"/>
      <c r="WRU1" s="314"/>
      <c r="WRV1" s="314"/>
      <c r="WRW1" s="314"/>
      <c r="WRX1" s="314"/>
      <c r="WRY1" s="314"/>
      <c r="WRZ1" s="314"/>
      <c r="WSA1" s="314"/>
      <c r="WSB1" s="314"/>
      <c r="WSC1" s="314"/>
      <c r="WSD1" s="314"/>
      <c r="WSE1" s="314"/>
      <c r="WSF1" s="314"/>
      <c r="WSG1" s="314"/>
      <c r="WSH1" s="314"/>
      <c r="WSI1" s="314"/>
      <c r="WSJ1" s="314"/>
      <c r="WSK1" s="314"/>
      <c r="WSL1" s="314"/>
      <c r="WSM1" s="314"/>
      <c r="WSN1" s="314"/>
      <c r="WSO1" s="314"/>
      <c r="WSP1" s="314"/>
      <c r="WSQ1" s="314"/>
      <c r="WSR1" s="314"/>
      <c r="WSS1" s="314"/>
      <c r="WST1" s="314"/>
      <c r="WSU1" s="314"/>
      <c r="WSV1" s="314"/>
      <c r="WSW1" s="314"/>
      <c r="WSX1" s="314"/>
      <c r="WSY1" s="314"/>
      <c r="WSZ1" s="314"/>
      <c r="WTA1" s="314"/>
      <c r="WTB1" s="314"/>
      <c r="WTC1" s="314"/>
      <c r="WTD1" s="314"/>
      <c r="WTE1" s="314"/>
      <c r="WTF1" s="314"/>
      <c r="WTG1" s="314"/>
      <c r="WTH1" s="314"/>
      <c r="WTI1" s="314"/>
      <c r="WTJ1" s="314"/>
      <c r="WTK1" s="314"/>
      <c r="WTL1" s="314"/>
      <c r="WTM1" s="314"/>
      <c r="WTN1" s="314"/>
      <c r="WTO1" s="314"/>
      <c r="WTP1" s="314"/>
      <c r="WTQ1" s="314"/>
      <c r="WTR1" s="314"/>
      <c r="WTS1" s="314"/>
      <c r="WTT1" s="314"/>
      <c r="WTU1" s="314"/>
      <c r="WTV1" s="314"/>
      <c r="WTW1" s="314"/>
      <c r="WTX1" s="314"/>
      <c r="WTY1" s="314"/>
      <c r="WTZ1" s="314"/>
      <c r="WUA1" s="314"/>
      <c r="WUB1" s="314"/>
      <c r="WUC1" s="314"/>
      <c r="WUD1" s="314"/>
      <c r="WUE1" s="314"/>
      <c r="WUF1" s="314"/>
      <c r="WUG1" s="314"/>
      <c r="WUH1" s="314"/>
      <c r="WUI1" s="314"/>
      <c r="WUJ1" s="314"/>
      <c r="WUK1" s="314"/>
      <c r="WUL1" s="314"/>
      <c r="WUM1" s="314"/>
      <c r="WUN1" s="314"/>
      <c r="WUO1" s="314"/>
      <c r="WUP1" s="314"/>
      <c r="WUQ1" s="314"/>
      <c r="WUR1" s="314"/>
      <c r="WUS1" s="314"/>
      <c r="WUT1" s="314"/>
      <c r="WUU1" s="314"/>
      <c r="WUV1" s="314"/>
      <c r="WUW1" s="314"/>
      <c r="WUX1" s="314"/>
      <c r="WUY1" s="314"/>
      <c r="WUZ1" s="314"/>
      <c r="WVA1" s="314"/>
      <c r="WVB1" s="314"/>
      <c r="WVC1" s="314"/>
      <c r="WVD1" s="314"/>
      <c r="WVE1" s="314"/>
      <c r="WVF1" s="314"/>
      <c r="WVG1" s="314"/>
      <c r="WVH1" s="314"/>
      <c r="WVI1" s="314"/>
      <c r="WVJ1" s="314"/>
      <c r="WVK1" s="314"/>
      <c r="WVL1" s="314"/>
      <c r="WVM1" s="314"/>
      <c r="WVN1" s="314"/>
      <c r="WVO1" s="314"/>
      <c r="WVP1" s="314"/>
      <c r="WVQ1" s="314"/>
      <c r="WVR1" s="314"/>
      <c r="WVS1" s="314"/>
      <c r="WVT1" s="314"/>
      <c r="WVU1" s="314"/>
      <c r="WVV1" s="314"/>
      <c r="WVW1" s="314"/>
      <c r="WVX1" s="314"/>
      <c r="WVY1" s="314"/>
      <c r="WVZ1" s="314"/>
      <c r="WWA1" s="314"/>
      <c r="WWB1" s="314"/>
      <c r="WWC1" s="314"/>
      <c r="WWD1" s="314"/>
      <c r="WWE1" s="314"/>
      <c r="WWF1" s="314"/>
      <c r="WWG1" s="314"/>
      <c r="WWH1" s="314"/>
      <c r="WWI1" s="314"/>
      <c r="WWJ1" s="314"/>
      <c r="WWK1" s="314"/>
      <c r="WWL1" s="314"/>
      <c r="WWM1" s="314"/>
      <c r="WWN1" s="314"/>
      <c r="WWO1" s="314"/>
      <c r="WWP1" s="314"/>
      <c r="WWQ1" s="314"/>
      <c r="WWR1" s="314"/>
      <c r="WWS1" s="314"/>
      <c r="WWT1" s="314"/>
      <c r="WWU1" s="314"/>
      <c r="WWV1" s="314"/>
      <c r="WWW1" s="314"/>
      <c r="WWX1" s="314"/>
      <c r="WWY1" s="314"/>
      <c r="WWZ1" s="314"/>
      <c r="WXA1" s="314"/>
      <c r="WXB1" s="314"/>
      <c r="WXC1" s="314"/>
      <c r="WXD1" s="314"/>
      <c r="WXE1" s="314"/>
      <c r="WXF1" s="314"/>
      <c r="WXG1" s="314"/>
      <c r="WXH1" s="314"/>
      <c r="WXI1" s="314"/>
      <c r="WXJ1" s="314"/>
      <c r="WXK1" s="314"/>
      <c r="WXL1" s="314"/>
      <c r="WXM1" s="314"/>
      <c r="WXN1" s="314"/>
      <c r="WXO1" s="314"/>
      <c r="WXP1" s="314"/>
      <c r="WXQ1" s="314"/>
      <c r="WXR1" s="314"/>
      <c r="WXS1" s="314"/>
      <c r="WXT1" s="314"/>
      <c r="WXU1" s="314"/>
      <c r="WXV1" s="314"/>
      <c r="WXW1" s="314"/>
      <c r="WXX1" s="314"/>
      <c r="WXY1" s="314"/>
      <c r="WXZ1" s="314"/>
      <c r="WYA1" s="314"/>
      <c r="WYB1" s="314"/>
      <c r="WYC1" s="314"/>
      <c r="WYD1" s="314"/>
      <c r="WYE1" s="314"/>
      <c r="WYF1" s="314"/>
      <c r="WYG1" s="314"/>
      <c r="WYH1" s="314"/>
      <c r="WYI1" s="314"/>
      <c r="WYJ1" s="314"/>
      <c r="WYK1" s="314"/>
      <c r="WYL1" s="314"/>
      <c r="WYM1" s="314"/>
      <c r="WYN1" s="314"/>
      <c r="WYO1" s="314"/>
      <c r="WYP1" s="314"/>
      <c r="WYQ1" s="314"/>
      <c r="WYR1" s="314"/>
      <c r="WYS1" s="314"/>
      <c r="WYT1" s="314"/>
      <c r="WYU1" s="314"/>
      <c r="WYV1" s="314"/>
      <c r="WYW1" s="314"/>
      <c r="WYX1" s="314"/>
      <c r="WYY1" s="314"/>
      <c r="WYZ1" s="314"/>
      <c r="WZA1" s="314"/>
      <c r="WZB1" s="314"/>
      <c r="WZC1" s="314"/>
      <c r="WZD1" s="314"/>
      <c r="WZE1" s="314"/>
      <c r="WZF1" s="314"/>
      <c r="WZG1" s="314"/>
      <c r="WZH1" s="314"/>
      <c r="WZI1" s="314"/>
      <c r="WZJ1" s="314"/>
      <c r="WZK1" s="314"/>
      <c r="WZL1" s="314"/>
      <c r="WZM1" s="314"/>
      <c r="WZN1" s="314"/>
      <c r="WZO1" s="314"/>
      <c r="WZP1" s="314"/>
      <c r="WZQ1" s="314"/>
      <c r="WZR1" s="314"/>
      <c r="WZS1" s="314"/>
      <c r="WZT1" s="314"/>
      <c r="WZU1" s="314"/>
      <c r="WZV1" s="314"/>
      <c r="WZW1" s="314"/>
      <c r="WZX1" s="314"/>
      <c r="WZY1" s="314"/>
      <c r="WZZ1" s="314"/>
      <c r="XAA1" s="314"/>
      <c r="XAB1" s="314"/>
      <c r="XAC1" s="314"/>
      <c r="XAD1" s="314"/>
      <c r="XAE1" s="314"/>
      <c r="XAF1" s="314"/>
      <c r="XAG1" s="314"/>
      <c r="XAH1" s="314"/>
      <c r="XAI1" s="314"/>
      <c r="XAJ1" s="314"/>
      <c r="XAK1" s="314"/>
      <c r="XAL1" s="314"/>
      <c r="XAM1" s="314"/>
      <c r="XAN1" s="314"/>
      <c r="XAO1" s="314"/>
      <c r="XAP1" s="314"/>
      <c r="XAQ1" s="314"/>
      <c r="XAR1" s="314"/>
      <c r="XAS1" s="314"/>
      <c r="XAT1" s="314"/>
      <c r="XAU1" s="314"/>
      <c r="XAV1" s="314"/>
      <c r="XAW1" s="314"/>
      <c r="XAX1" s="314"/>
      <c r="XAY1" s="314"/>
      <c r="XAZ1" s="314"/>
      <c r="XBA1" s="314"/>
      <c r="XBB1" s="314"/>
      <c r="XBC1" s="314"/>
      <c r="XBD1" s="314"/>
      <c r="XBE1" s="314"/>
      <c r="XBF1" s="314"/>
      <c r="XBG1" s="314"/>
      <c r="XBH1" s="314"/>
      <c r="XBI1" s="314"/>
      <c r="XBJ1" s="314"/>
      <c r="XBK1" s="314"/>
      <c r="XBL1" s="314"/>
      <c r="XBM1" s="314"/>
      <c r="XBN1" s="314"/>
      <c r="XBO1" s="314"/>
      <c r="XBP1" s="314"/>
      <c r="XBQ1" s="314"/>
      <c r="XBR1" s="314"/>
      <c r="XBS1" s="314"/>
      <c r="XBT1" s="314"/>
      <c r="XBU1" s="314"/>
      <c r="XBV1" s="314"/>
      <c r="XBW1" s="314"/>
      <c r="XBX1" s="314"/>
      <c r="XBY1" s="314"/>
      <c r="XBZ1" s="314"/>
      <c r="XCA1" s="314"/>
      <c r="XCB1" s="314"/>
      <c r="XCC1" s="314"/>
      <c r="XCD1" s="314"/>
      <c r="XCE1" s="314"/>
      <c r="XCF1" s="314"/>
      <c r="XCG1" s="314"/>
      <c r="XCH1" s="314"/>
      <c r="XCI1" s="314"/>
      <c r="XCJ1" s="314"/>
      <c r="XCK1" s="314"/>
      <c r="XCL1" s="314"/>
      <c r="XCM1" s="314"/>
      <c r="XCN1" s="314"/>
      <c r="XCO1" s="314"/>
      <c r="XCP1" s="314"/>
      <c r="XCQ1" s="314"/>
      <c r="XCR1" s="314"/>
      <c r="XCS1" s="314"/>
      <c r="XCT1" s="314"/>
      <c r="XCU1" s="314"/>
      <c r="XCV1" s="314"/>
      <c r="XCW1" s="314"/>
      <c r="XCX1" s="314"/>
      <c r="XCY1" s="314"/>
      <c r="XCZ1" s="314"/>
      <c r="XDA1" s="314"/>
      <c r="XDB1" s="314"/>
      <c r="XDC1" s="314"/>
      <c r="XDD1" s="314"/>
      <c r="XDE1" s="314"/>
      <c r="XDF1" s="314"/>
      <c r="XDG1" s="314"/>
      <c r="XDH1" s="314"/>
      <c r="XDI1" s="314"/>
      <c r="XDJ1" s="314"/>
      <c r="XDK1" s="314"/>
      <c r="XDL1" s="314"/>
      <c r="XDM1" s="314"/>
      <c r="XDN1" s="314"/>
      <c r="XDO1" s="314"/>
      <c r="XDP1" s="314"/>
      <c r="XDQ1" s="314"/>
      <c r="XDR1" s="314"/>
      <c r="XDS1" s="314"/>
      <c r="XDT1" s="314"/>
      <c r="XDU1" s="314"/>
      <c r="XDV1" s="314"/>
      <c r="XDW1" s="314"/>
      <c r="XDX1" s="314"/>
      <c r="XDY1" s="314"/>
      <c r="XDZ1" s="314"/>
      <c r="XEA1" s="314"/>
      <c r="XEB1" s="314"/>
      <c r="XEC1" s="314"/>
      <c r="XED1" s="314"/>
      <c r="XEE1" s="314"/>
      <c r="XEF1" s="314"/>
      <c r="XEG1" s="314"/>
      <c r="XEH1" s="314"/>
      <c r="XEI1" s="314"/>
      <c r="XEJ1" s="314"/>
      <c r="XEK1" s="314"/>
      <c r="XEL1" s="314"/>
      <c r="XEM1" s="314"/>
      <c r="XEN1" s="314"/>
      <c r="XEO1" s="314"/>
      <c r="XEP1" s="314"/>
      <c r="XEQ1" s="314"/>
      <c r="XER1" s="314"/>
      <c r="XES1" s="314"/>
      <c r="XET1" s="314"/>
      <c r="XEU1" s="314"/>
      <c r="XEV1" s="314"/>
      <c r="XEW1" s="314"/>
      <c r="XEX1" s="314"/>
      <c r="XEY1" s="314"/>
      <c r="XEZ1" s="314"/>
      <c r="XFA1" s="314"/>
      <c r="XFB1" s="314"/>
      <c r="XFC1" s="314"/>
    </row>
    <row r="2" spans="1:16383" ht="15" customHeight="1" x14ac:dyDescent="0.25"/>
    <row r="3" spans="1:16383" ht="22.5" customHeight="1" x14ac:dyDescent="0.25"/>
    <row r="4" spans="1:16383" s="169" customFormat="1" ht="29.25" thickBot="1" x14ac:dyDescent="0.5">
      <c r="B4" s="1005" t="str">
        <f>'TD P DESARROLLO'!B4</f>
        <v>PLAN DE DESARROLLO</v>
      </c>
      <c r="C4" s="1005"/>
      <c r="D4" s="1005"/>
      <c r="E4" s="1005"/>
      <c r="F4" s="1005"/>
      <c r="G4" s="1005"/>
      <c r="H4" s="1005"/>
      <c r="I4" s="1005"/>
      <c r="J4" s="1005"/>
      <c r="K4" s="1005"/>
      <c r="L4" s="1005"/>
      <c r="M4" s="1010"/>
      <c r="N4" s="1010"/>
    </row>
    <row r="5" spans="1:16383" s="169" customFormat="1" ht="24" thickBot="1" x14ac:dyDescent="0.4">
      <c r="B5" s="1006" t="str">
        <f>'TD P DESARROLLO'!B6</f>
        <v>NOMBRE DEL INDICADOR</v>
      </c>
      <c r="C5" s="993">
        <v>2016</v>
      </c>
      <c r="D5" s="994"/>
      <c r="E5" s="993">
        <v>2017</v>
      </c>
      <c r="F5" s="994"/>
      <c r="G5" s="993">
        <v>2018</v>
      </c>
      <c r="H5" s="994"/>
      <c r="I5" s="993">
        <v>2019</v>
      </c>
      <c r="J5" s="994"/>
      <c r="K5" s="993">
        <v>2020</v>
      </c>
      <c r="L5" s="994"/>
      <c r="M5" s="1008" t="s">
        <v>575</v>
      </c>
      <c r="N5" s="1009"/>
      <c r="P5" s="995" t="s">
        <v>536</v>
      </c>
      <c r="Q5" s="995"/>
      <c r="R5" s="995"/>
      <c r="S5" s="995"/>
      <c r="T5" s="995"/>
      <c r="U5" s="995"/>
      <c r="V5" s="995"/>
      <c r="W5" s="995"/>
      <c r="X5" s="995"/>
      <c r="Y5" s="995"/>
    </row>
    <row r="6" spans="1:16383" s="169" customFormat="1" ht="21.75" thickBot="1" x14ac:dyDescent="0.4">
      <c r="B6" s="1006"/>
      <c r="C6" s="170" t="s">
        <v>408</v>
      </c>
      <c r="D6" s="171" t="s">
        <v>409</v>
      </c>
      <c r="E6" s="170" t="s">
        <v>408</v>
      </c>
      <c r="F6" s="171" t="s">
        <v>409</v>
      </c>
      <c r="G6" s="170" t="s">
        <v>408</v>
      </c>
      <c r="H6" s="171" t="s">
        <v>409</v>
      </c>
      <c r="I6" s="170" t="s">
        <v>408</v>
      </c>
      <c r="J6" s="171" t="s">
        <v>409</v>
      </c>
      <c r="K6" s="170" t="s">
        <v>408</v>
      </c>
      <c r="L6" s="171" t="s">
        <v>409</v>
      </c>
      <c r="M6" s="1001" t="s">
        <v>574</v>
      </c>
      <c r="N6" s="1002"/>
      <c r="P6" s="993">
        <v>2016</v>
      </c>
      <c r="Q6" s="994"/>
      <c r="R6" s="993">
        <v>2017</v>
      </c>
      <c r="S6" s="994"/>
      <c r="T6" s="993">
        <v>2018</v>
      </c>
      <c r="U6" s="994"/>
      <c r="V6" s="993">
        <v>2019</v>
      </c>
      <c r="W6" s="994"/>
      <c r="X6" s="993">
        <v>2020</v>
      </c>
      <c r="Y6" s="994"/>
    </row>
    <row r="7" spans="1:16383" ht="32.25" customHeight="1" thickBot="1" x14ac:dyDescent="0.3">
      <c r="B7" s="172" t="str">
        <f>'TD P DESARROLLO'!B7</f>
        <v>422 NÚMERO DE DÍAS PROMEDIO UTILIZADO PARA LA EXPEDICIÓN DE CONCEPTOS</v>
      </c>
      <c r="C7" s="346">
        <f>'TD P DESARROLLO'!D7</f>
        <v>23</v>
      </c>
      <c r="D7" s="347">
        <f>'TD P DESARROLLO'!E7</f>
        <v>15</v>
      </c>
      <c r="E7" s="346">
        <f>'TD P DESARROLLO'!F7</f>
        <v>22.7</v>
      </c>
      <c r="F7" s="345">
        <f>'TD P DESARROLLO'!G7</f>
        <v>21.9</v>
      </c>
      <c r="G7" s="346">
        <f>'TD P DESARROLLO'!H7</f>
        <v>22.5</v>
      </c>
      <c r="H7" s="345">
        <f>'TD P DESARROLLO'!I7</f>
        <v>13.5</v>
      </c>
      <c r="I7" s="346">
        <f>'TD P DESARROLLO'!J7</f>
        <v>22.3</v>
      </c>
      <c r="J7" s="176">
        <f>'TD P DESARROLLO'!K7</f>
        <v>0</v>
      </c>
      <c r="K7" s="346">
        <f>'TD P DESARROLLO'!L7</f>
        <v>22</v>
      </c>
      <c r="L7" s="176">
        <f>'TD P DESARROLLO'!M7</f>
        <v>0</v>
      </c>
      <c r="M7" s="396">
        <f>F7</f>
        <v>21.9</v>
      </c>
      <c r="N7" s="400">
        <f>M7/K7</f>
        <v>0.99545454545454537</v>
      </c>
      <c r="P7" s="999">
        <f>IFERROR(C7/D7,"")</f>
        <v>1.5333333333333334</v>
      </c>
      <c r="Q7" s="999"/>
      <c r="R7" s="999">
        <f>IFERROR(E7/F7,"")</f>
        <v>1.0365296803652968</v>
      </c>
      <c r="S7" s="999"/>
      <c r="T7" s="999">
        <f>IFERROR(G7/H7,"")</f>
        <v>1.6666666666666667</v>
      </c>
      <c r="U7" s="999"/>
      <c r="V7" s="999" t="str">
        <f>IFERROR(I7/J7,"")</f>
        <v/>
      </c>
      <c r="W7" s="999"/>
      <c r="X7" s="999" t="str">
        <f>IFERROR(K7/L7,"")</f>
        <v/>
      </c>
      <c r="Y7" s="999"/>
    </row>
    <row r="8" spans="1:16383" ht="32.25" customHeight="1" thickBot="1" x14ac:dyDescent="0.3">
      <c r="B8" s="172" t="str">
        <f>'TD P DESARROLLO'!B8</f>
        <v>423 NÚMERO DE ESTUDIOS JURÍDICOS, REALIZADOS EN TEMAS DE INTERÉS PARA EL DISTRITO CAPITAL</v>
      </c>
      <c r="C8" s="346">
        <f>'TD P DESARROLLO'!D8</f>
        <v>2</v>
      </c>
      <c r="D8" s="347">
        <f>'TD P DESARROLLO'!E8</f>
        <v>2</v>
      </c>
      <c r="E8" s="346">
        <f>'TD P DESARROLLO'!F8</f>
        <v>5</v>
      </c>
      <c r="F8" s="345">
        <f>'TD P DESARROLLO'!G8</f>
        <v>5</v>
      </c>
      <c r="G8" s="346">
        <f>'TD P DESARROLLO'!H8</f>
        <v>6</v>
      </c>
      <c r="H8" s="345">
        <f>'TD P DESARROLLO'!I8</f>
        <v>3</v>
      </c>
      <c r="I8" s="346">
        <f>'TD P DESARROLLO'!J8</f>
        <v>5</v>
      </c>
      <c r="J8" s="176">
        <f>'TD P DESARROLLO'!K8</f>
        <v>0</v>
      </c>
      <c r="K8" s="346">
        <f>'TD P DESARROLLO'!L8</f>
        <v>2</v>
      </c>
      <c r="L8" s="176">
        <f>'TD P DESARROLLO'!M8</f>
        <v>0</v>
      </c>
      <c r="M8" s="396">
        <f>L8+D8+F8+H8+J8</f>
        <v>10</v>
      </c>
      <c r="N8" s="400">
        <f>M8/SUM(C8+E8+G8+I8+K8)</f>
        <v>0.5</v>
      </c>
      <c r="P8" s="999">
        <f>IFERROR(D8/C8,"")</f>
        <v>1</v>
      </c>
      <c r="Q8" s="999"/>
      <c r="R8" s="999">
        <f>IFERROR(F8/E8,"")</f>
        <v>1</v>
      </c>
      <c r="S8" s="999"/>
      <c r="T8" s="999">
        <f>IFERROR(H8/G8,"")</f>
        <v>0.5</v>
      </c>
      <c r="U8" s="999"/>
      <c r="V8" s="999">
        <f>IFERROR(J8/I8,"")</f>
        <v>0</v>
      </c>
      <c r="W8" s="999"/>
      <c r="X8" s="999">
        <f>IFERROR(L8/K8,"")</f>
        <v>0</v>
      </c>
      <c r="Y8" s="999"/>
    </row>
    <row r="9" spans="1:16383" ht="32.25" customHeight="1" thickBot="1" x14ac:dyDescent="0.3">
      <c r="B9" s="172" t="str">
        <f>'TD P DESARROLLO'!B9</f>
        <v>424 NÚMERO DE SISTEMAS DE INFORMACIÓN JURÍDICOS CON DESARROLLO, SOPORTE Y MANTENIMIENTO</v>
      </c>
      <c r="C9" s="346">
        <f>'TD P DESARROLLO'!D9</f>
        <v>1</v>
      </c>
      <c r="D9" s="347">
        <f>'TD P DESARROLLO'!E9</f>
        <v>0.3</v>
      </c>
      <c r="E9" s="346">
        <f>'TD P DESARROLLO'!F9</f>
        <v>1</v>
      </c>
      <c r="F9" s="345">
        <f>'TD P DESARROLLO'!G9</f>
        <v>1.7</v>
      </c>
      <c r="G9" s="346">
        <f>'TD P DESARROLLO'!H9</f>
        <v>2</v>
      </c>
      <c r="H9" s="176">
        <f>'TD P DESARROLLO'!I9</f>
        <v>1</v>
      </c>
      <c r="I9" s="346">
        <f>'TD P DESARROLLO'!J9</f>
        <v>2</v>
      </c>
      <c r="J9" s="176">
        <f>'TD P DESARROLLO'!K9</f>
        <v>0</v>
      </c>
      <c r="K9" s="346">
        <f>'TD P DESARROLLO'!L9</f>
        <v>1</v>
      </c>
      <c r="L9" s="176">
        <f>'TD P DESARROLLO'!M9</f>
        <v>0</v>
      </c>
      <c r="M9" s="396">
        <f t="shared" ref="M9:M15" si="0">L9+D9+F9+H9+J9</f>
        <v>3</v>
      </c>
      <c r="N9" s="400">
        <f>M9/SUM(C9+E9+G9+I9+K9)</f>
        <v>0.42857142857142855</v>
      </c>
      <c r="P9" s="999">
        <f t="shared" ref="P9:P16" si="1">IFERROR(D9/C9,"")</f>
        <v>0.3</v>
      </c>
      <c r="Q9" s="999"/>
      <c r="R9" s="999">
        <f t="shared" ref="R9:R16" si="2">IFERROR(F9/E9,"")</f>
        <v>1.7</v>
      </c>
      <c r="S9" s="999"/>
      <c r="T9" s="999">
        <f t="shared" ref="T9:T16" si="3">IFERROR(H9/G9,"")</f>
        <v>0.5</v>
      </c>
      <c r="U9" s="999"/>
      <c r="V9" s="999">
        <f t="shared" ref="V9:V16" si="4">IFERROR(J9/I9,"")</f>
        <v>0</v>
      </c>
      <c r="W9" s="999"/>
      <c r="X9" s="999">
        <f t="shared" ref="X9:X16" si="5">IFERROR(L9/K9,"")</f>
        <v>0</v>
      </c>
      <c r="Y9" s="999"/>
    </row>
    <row r="10" spans="1:16383" ht="32.25" customHeight="1" thickBot="1" x14ac:dyDescent="0.3">
      <c r="B10" s="172" t="str">
        <f>'TD P DESARROLLO'!B10</f>
        <v>425 NÚMERO DE EVENTOS DE ORIENTACIÓN JURÍDICA DESARROLLADOS</v>
      </c>
      <c r="C10" s="346">
        <f>'TD P DESARROLLO'!D10</f>
        <v>4</v>
      </c>
      <c r="D10" s="347">
        <f>'TD P DESARROLLO'!E10</f>
        <v>4</v>
      </c>
      <c r="E10" s="346">
        <f>'TD P DESARROLLO'!F10</f>
        <v>14</v>
      </c>
      <c r="F10" s="345">
        <f>'TD P DESARROLLO'!G10</f>
        <v>14</v>
      </c>
      <c r="G10" s="346">
        <f>'TD P DESARROLLO'!H10</f>
        <v>10</v>
      </c>
      <c r="H10" s="176">
        <f>'TD P DESARROLLO'!I10</f>
        <v>6</v>
      </c>
      <c r="I10" s="346">
        <f>'TD P DESARROLLO'!J10</f>
        <v>13</v>
      </c>
      <c r="J10" s="176">
        <f>'TD P DESARROLLO'!K10</f>
        <v>0</v>
      </c>
      <c r="K10" s="346">
        <f>'TD P DESARROLLO'!L10</f>
        <v>5</v>
      </c>
      <c r="L10" s="176">
        <f>'TD P DESARROLLO'!M10</f>
        <v>0</v>
      </c>
      <c r="M10" s="396">
        <f t="shared" si="0"/>
        <v>24</v>
      </c>
      <c r="N10" s="400">
        <f>M10/SUM(C10+E10+G10+I10+K10)</f>
        <v>0.52173913043478259</v>
      </c>
      <c r="P10" s="999">
        <f t="shared" si="1"/>
        <v>1</v>
      </c>
      <c r="Q10" s="999"/>
      <c r="R10" s="999">
        <f t="shared" si="2"/>
        <v>1</v>
      </c>
      <c r="S10" s="999"/>
      <c r="T10" s="999">
        <f t="shared" si="3"/>
        <v>0.6</v>
      </c>
      <c r="U10" s="999"/>
      <c r="V10" s="999">
        <f t="shared" si="4"/>
        <v>0</v>
      </c>
      <c r="W10" s="999"/>
      <c r="X10" s="999">
        <f t="shared" si="5"/>
        <v>0</v>
      </c>
      <c r="Y10" s="999"/>
    </row>
    <row r="11" spans="1:16383" ht="32.25" customHeight="1" thickBot="1" x14ac:dyDescent="0.3">
      <c r="B11" s="172" t="str">
        <f>'TD P DESARROLLO'!B11</f>
        <v>426 NÚMERO DE CIUDADANOS ORIENTADOS EN DERECHOS Y OBLIGACIONES DE LAS ENTIDADES SIN ÁNIMO DE LUCRO - ESAL</v>
      </c>
      <c r="C11" s="346">
        <f>'TD P DESARROLLO'!D11</f>
        <v>400</v>
      </c>
      <c r="D11" s="347">
        <f>'TD P DESARROLLO'!E11</f>
        <v>402</v>
      </c>
      <c r="E11" s="346">
        <f>'TD P DESARROLLO'!F11</f>
        <v>600</v>
      </c>
      <c r="F11" s="345">
        <f>'TD P DESARROLLO'!G11</f>
        <v>663</v>
      </c>
      <c r="G11" s="346">
        <f>'TD P DESARROLLO'!H11</f>
        <v>800</v>
      </c>
      <c r="H11" s="176">
        <f>'TD P DESARROLLO'!I11</f>
        <v>819</v>
      </c>
      <c r="I11" s="346">
        <f>'TD P DESARROLLO'!J11</f>
        <v>800</v>
      </c>
      <c r="J11" s="176">
        <f>'TD P DESARROLLO'!K11</f>
        <v>0</v>
      </c>
      <c r="K11" s="346">
        <f>'TD P DESARROLLO'!L11</f>
        <v>400</v>
      </c>
      <c r="L11" s="176">
        <f>'TD P DESARROLLO'!M11</f>
        <v>0</v>
      </c>
      <c r="M11" s="397">
        <f t="shared" si="0"/>
        <v>1884</v>
      </c>
      <c r="N11" s="400">
        <f>M11/SUM(C11+E11+G11+I11+K11)</f>
        <v>0.628</v>
      </c>
      <c r="P11" s="999">
        <f t="shared" si="1"/>
        <v>1.0049999999999999</v>
      </c>
      <c r="Q11" s="999"/>
      <c r="R11" s="999">
        <f t="shared" si="2"/>
        <v>1.105</v>
      </c>
      <c r="S11" s="999"/>
      <c r="T11" s="999">
        <f t="shared" si="3"/>
        <v>1.0237499999999999</v>
      </c>
      <c r="U11" s="999"/>
      <c r="V11" s="999">
        <f t="shared" si="4"/>
        <v>0</v>
      </c>
      <c r="W11" s="999"/>
      <c r="X11" s="999">
        <f t="shared" si="5"/>
        <v>0</v>
      </c>
      <c r="Y11" s="999"/>
    </row>
    <row r="12" spans="1:16383" ht="32.25" customHeight="1" thickBot="1" x14ac:dyDescent="0.3">
      <c r="B12" s="172" t="str">
        <f>'TD P DESARROLLO'!B12</f>
        <v>427 PORCENTAJE DE PERCEPCIÓN DE LOS SERVICIOS PRESTADOS A ENTIDADES SIN ÁNIMO DE LUCRO - ESAL</v>
      </c>
      <c r="C12" s="403">
        <f>'TD P DESARROLLO'!D12</f>
        <v>0.86</v>
      </c>
      <c r="D12" s="178">
        <f>'TD P DESARROLLO'!E12</f>
        <v>0.87</v>
      </c>
      <c r="E12" s="403">
        <f>'TD P DESARROLLO'!F12</f>
        <v>0.86099999999999999</v>
      </c>
      <c r="F12" s="178">
        <f>'TD P DESARROLLO'!G12</f>
        <v>0.91300000000000003</v>
      </c>
      <c r="G12" s="177">
        <f>'TD P DESARROLLO'!H12</f>
        <v>0.86499999999999999</v>
      </c>
      <c r="H12" s="178">
        <f>'TD P DESARROLLO'!I12</f>
        <v>0</v>
      </c>
      <c r="I12" s="177">
        <f>'TD P DESARROLLO'!J12</f>
        <v>0.86699999999999999</v>
      </c>
      <c r="J12" s="178">
        <f>'TD P DESARROLLO'!K12</f>
        <v>0</v>
      </c>
      <c r="K12" s="177">
        <f>'TD P DESARROLLO'!L12</f>
        <v>0.87</v>
      </c>
      <c r="L12" s="178">
        <f>'TD P DESARROLLO'!M12</f>
        <v>0</v>
      </c>
      <c r="M12" s="399">
        <f>F12</f>
        <v>0.91300000000000003</v>
      </c>
      <c r="N12" s="400">
        <f t="shared" ref="N12:N22" si="6">M12/K12</f>
        <v>1.0494252873563219</v>
      </c>
      <c r="P12" s="999">
        <f t="shared" si="1"/>
        <v>1.0116279069767442</v>
      </c>
      <c r="Q12" s="999"/>
      <c r="R12" s="999">
        <f t="shared" si="2"/>
        <v>1.0603948896631823</v>
      </c>
      <c r="S12" s="999"/>
      <c r="T12" s="999">
        <f t="shared" si="3"/>
        <v>0</v>
      </c>
      <c r="U12" s="999"/>
      <c r="V12" s="999">
        <f t="shared" si="4"/>
        <v>0</v>
      </c>
      <c r="W12" s="999"/>
      <c r="X12" s="999">
        <f t="shared" si="5"/>
        <v>0</v>
      </c>
      <c r="Y12" s="999"/>
    </row>
    <row r="13" spans="1:16383" ht="32.25" customHeight="1" thickBot="1" x14ac:dyDescent="0.3">
      <c r="B13" s="172" t="str">
        <f>'TD P DESARROLLO'!B13</f>
        <v>428 NÚMERO DE DIRECTRICES EN MATERIA DE POLÍTICA PÚBLICA DISCIPLINARIA DISTRITAL FORMULADAS POR LA DDAD</v>
      </c>
      <c r="C13" s="175">
        <f>'TD P DESARROLLO'!D13</f>
        <v>0</v>
      </c>
      <c r="D13" s="176">
        <f>'TD P DESARROLLO'!E13</f>
        <v>0</v>
      </c>
      <c r="E13" s="173">
        <f>'TD P DESARROLLO'!F13</f>
        <v>2</v>
      </c>
      <c r="F13" s="345">
        <f>'TD P DESARROLLO'!G13</f>
        <v>2</v>
      </c>
      <c r="G13" s="173">
        <f>'TD P DESARROLLO'!H13</f>
        <v>2</v>
      </c>
      <c r="H13" s="345">
        <f>'TD P DESARROLLO'!I13</f>
        <v>2</v>
      </c>
      <c r="I13" s="173">
        <f>'TD P DESARROLLO'!J13</f>
        <v>2</v>
      </c>
      <c r="J13" s="345">
        <f>'TD P DESARROLLO'!K13</f>
        <v>0</v>
      </c>
      <c r="K13" s="173">
        <f>'TD P DESARROLLO'!L13</f>
        <v>2</v>
      </c>
      <c r="L13" s="345">
        <f>'TD P DESARROLLO'!M13</f>
        <v>0</v>
      </c>
      <c r="M13" s="396">
        <f t="shared" si="0"/>
        <v>4</v>
      </c>
      <c r="N13" s="400">
        <f>M13/SUM(C13+E13+G13+I13+K13)</f>
        <v>0.5</v>
      </c>
      <c r="P13" s="999" t="str">
        <f t="shared" si="1"/>
        <v/>
      </c>
      <c r="Q13" s="999"/>
      <c r="R13" s="999">
        <f t="shared" si="2"/>
        <v>1</v>
      </c>
      <c r="S13" s="999"/>
      <c r="T13" s="999">
        <f t="shared" si="3"/>
        <v>1</v>
      </c>
      <c r="U13" s="999"/>
      <c r="V13" s="999">
        <f t="shared" si="4"/>
        <v>0</v>
      </c>
      <c r="W13" s="999"/>
      <c r="X13" s="999">
        <f t="shared" si="5"/>
        <v>0</v>
      </c>
      <c r="Y13" s="999"/>
    </row>
    <row r="14" spans="1:16383" ht="32.25" customHeight="1" thickBot="1" x14ac:dyDescent="0.3">
      <c r="B14" s="172" t="str">
        <f>'TD P DESARROLLO'!B14</f>
        <v>429 NÚMERO DE SERVIDORES PÚBLICOS DEL DISTRITO ORIENTADOS EN TEMAS DE RESPONSABILIDAD DISCIPLINARIA</v>
      </c>
      <c r="C14" s="175">
        <f>'TD P DESARROLLO'!D14</f>
        <v>0</v>
      </c>
      <c r="D14" s="176">
        <f>'TD P DESARROLLO'!E14</f>
        <v>0</v>
      </c>
      <c r="E14" s="175">
        <f>'TD P DESARROLLO'!F14</f>
        <v>2000</v>
      </c>
      <c r="F14" s="176">
        <f>'TD P DESARROLLO'!G14</f>
        <v>2426</v>
      </c>
      <c r="G14" s="175">
        <f>'TD P DESARROLLO'!H14</f>
        <v>4000</v>
      </c>
      <c r="H14" s="176">
        <f>'TD P DESARROLLO'!I14</f>
        <v>3803</v>
      </c>
      <c r="I14" s="175">
        <f>'TD P DESARROLLO'!J14</f>
        <v>4000</v>
      </c>
      <c r="J14" s="176">
        <f>'TD P DESARROLLO'!K14</f>
        <v>0</v>
      </c>
      <c r="K14" s="175">
        <f>'TD P DESARROLLO'!L14</f>
        <v>2000</v>
      </c>
      <c r="L14" s="176">
        <f>'TD P DESARROLLO'!M14</f>
        <v>0</v>
      </c>
      <c r="M14" s="397">
        <f t="shared" si="0"/>
        <v>6229</v>
      </c>
      <c r="N14" s="400">
        <f>M14/SUM(C14+E14+G14+I14+K14)</f>
        <v>0.51908333333333334</v>
      </c>
      <c r="P14" s="999" t="str">
        <f t="shared" si="1"/>
        <v/>
      </c>
      <c r="Q14" s="999"/>
      <c r="R14" s="999">
        <f t="shared" si="2"/>
        <v>1.2130000000000001</v>
      </c>
      <c r="S14" s="999"/>
      <c r="T14" s="999">
        <f t="shared" si="3"/>
        <v>0.95074999999999998</v>
      </c>
      <c r="U14" s="999"/>
      <c r="V14" s="999">
        <f t="shared" si="4"/>
        <v>0</v>
      </c>
      <c r="W14" s="999"/>
      <c r="X14" s="999">
        <f t="shared" si="5"/>
        <v>0</v>
      </c>
      <c r="Y14" s="999"/>
    </row>
    <row r="15" spans="1:16383" ht="32.25" customHeight="1" thickBot="1" x14ac:dyDescent="0.3">
      <c r="B15" s="443" t="str">
        <f>'TD P DESARROLLO'!B15</f>
        <v>430 NÚMERO DE CAPACITACIONES BRINDADAS A LOS OPERADORES DISCIPLINARIOS DISTRITALES EN TEMAS PROPIOS DEL DERECHO DISCIPLINARIO</v>
      </c>
      <c r="C15" s="173">
        <f>'TD P DESARROLLO'!D15</f>
        <v>1</v>
      </c>
      <c r="D15" s="174">
        <f>'TD P DESARROLLO'!E15</f>
        <v>1</v>
      </c>
      <c r="E15" s="173">
        <f>'TD P DESARROLLO'!F15</f>
        <v>1</v>
      </c>
      <c r="F15" s="176">
        <f>'TD P DESARROLLO'!G15</f>
        <v>1</v>
      </c>
      <c r="G15" s="173">
        <f>'TD P DESARROLLO'!H15</f>
        <v>2</v>
      </c>
      <c r="H15" s="176">
        <f>'TD P DESARROLLO'!I15</f>
        <v>2</v>
      </c>
      <c r="I15" s="173">
        <f>'TD P DESARROLLO'!J15</f>
        <v>1</v>
      </c>
      <c r="J15" s="176">
        <f>'TD P DESARROLLO'!K15</f>
        <v>0</v>
      </c>
      <c r="K15" s="173">
        <f>'TD P DESARROLLO'!L15</f>
        <v>0</v>
      </c>
      <c r="L15" s="176">
        <f>'TD P DESARROLLO'!M15</f>
        <v>0</v>
      </c>
      <c r="M15" s="396">
        <f t="shared" si="0"/>
        <v>4</v>
      </c>
      <c r="N15" s="400">
        <f>M15/SUM(C15+E15+G15+I15+K15)</f>
        <v>0.8</v>
      </c>
      <c r="P15" s="999">
        <f t="shared" si="1"/>
        <v>1</v>
      </c>
      <c r="Q15" s="999"/>
      <c r="R15" s="999">
        <f t="shared" si="2"/>
        <v>1</v>
      </c>
      <c r="S15" s="999"/>
      <c r="T15" s="999">
        <f t="shared" si="3"/>
        <v>1</v>
      </c>
      <c r="U15" s="999"/>
      <c r="V15" s="999">
        <f t="shared" si="4"/>
        <v>0</v>
      </c>
      <c r="W15" s="999"/>
      <c r="X15" s="999" t="str">
        <f t="shared" si="5"/>
        <v/>
      </c>
      <c r="Y15" s="999"/>
    </row>
    <row r="16" spans="1:16383" ht="32.25" customHeight="1" thickBot="1" x14ac:dyDescent="0.3">
      <c r="B16" s="172" t="str">
        <f>'TD P DESARROLLO'!B16</f>
        <v>ÉXITO PROCESAL EN EL DISTRITO CAPITAL</v>
      </c>
      <c r="C16" s="177">
        <f>'TD P DESARROLLO'!D16</f>
        <v>0.82</v>
      </c>
      <c r="D16" s="178">
        <f>'TD P DESARROLLO'!E16</f>
        <v>0.89</v>
      </c>
      <c r="E16" s="177">
        <f>'TD P DESARROLLO'!F16</f>
        <v>0.82</v>
      </c>
      <c r="F16" s="178">
        <f>'TD P DESARROLLO'!G16</f>
        <v>0.87270000000000003</v>
      </c>
      <c r="G16" s="177">
        <f>'TD P DESARROLLO'!H16</f>
        <v>0.82</v>
      </c>
      <c r="H16" s="178">
        <f>'TD P DESARROLLO'!I16</f>
        <v>0.85</v>
      </c>
      <c r="I16" s="177">
        <f>'TD P DESARROLLO'!J16</f>
        <v>0.82</v>
      </c>
      <c r="J16" s="176">
        <f>'TD P DESARROLLO'!K16</f>
        <v>0</v>
      </c>
      <c r="K16" s="177">
        <f>'TD P DESARROLLO'!L16</f>
        <v>0.82</v>
      </c>
      <c r="L16" s="178">
        <f>'TD P DESARROLLO'!M16</f>
        <v>0</v>
      </c>
      <c r="M16" s="398">
        <f>H16</f>
        <v>0.85</v>
      </c>
      <c r="N16" s="400">
        <f t="shared" si="6"/>
        <v>1.0365853658536586</v>
      </c>
      <c r="P16" s="999">
        <f t="shared" si="1"/>
        <v>1.0853658536585367</v>
      </c>
      <c r="Q16" s="999"/>
      <c r="R16" s="999">
        <f t="shared" si="2"/>
        <v>1.064268292682927</v>
      </c>
      <c r="S16" s="999"/>
      <c r="T16" s="999">
        <f t="shared" si="3"/>
        <v>1.0365853658536586</v>
      </c>
      <c r="U16" s="999"/>
      <c r="V16" s="999">
        <f t="shared" si="4"/>
        <v>0</v>
      </c>
      <c r="W16" s="999"/>
      <c r="X16" s="999">
        <f t="shared" si="5"/>
        <v>0</v>
      </c>
      <c r="Y16" s="999"/>
    </row>
    <row r="17" spans="2:25" ht="32.25" customHeight="1" thickBot="1" x14ac:dyDescent="0.3">
      <c r="B17" s="172" t="str">
        <f>'TD P DESARROLLO'!B17</f>
        <v>PORCENTAJE DE EFICIENCIA FISCAL EN LA DEFENSA JUDICIAL DE LOS INTERESES DEL DISTRITO CAPITAL</v>
      </c>
      <c r="C17" s="590">
        <f>'TD P DESARROLLO'!D17</f>
        <v>0.82</v>
      </c>
      <c r="D17" s="591">
        <f>'TD P DESARROLLO'!E17</f>
        <v>0.9</v>
      </c>
      <c r="E17" s="590">
        <f>'TD P DESARROLLO'!F17</f>
        <v>0.82</v>
      </c>
      <c r="F17" s="178">
        <f>'TD P DESARROLLO'!G17</f>
        <v>0.89</v>
      </c>
      <c r="G17" s="177">
        <f>'TD P DESARROLLO'!H17</f>
        <v>0.82</v>
      </c>
      <c r="H17" s="178">
        <f>'TD P DESARROLLO'!I17</f>
        <v>0.88</v>
      </c>
      <c r="I17" s="177">
        <f>'TD P DESARROLLO'!J17</f>
        <v>0.82</v>
      </c>
      <c r="J17" s="176">
        <f>'TD P DESARROLLO'!K17</f>
        <v>0</v>
      </c>
      <c r="K17" s="177">
        <f>'TD P DESARROLLO'!L17</f>
        <v>0.82</v>
      </c>
      <c r="L17" s="178">
        <f>'TD P DESARROLLO'!M17</f>
        <v>0</v>
      </c>
      <c r="M17" s="399">
        <f>H17</f>
        <v>0.88</v>
      </c>
      <c r="N17" s="401">
        <f t="shared" si="6"/>
        <v>1.0731707317073171</v>
      </c>
      <c r="P17" s="999">
        <f t="shared" ref="P17:P23" si="7">IFERROR(D17/C17,"")</f>
        <v>1.0975609756097562</v>
      </c>
      <c r="Q17" s="999"/>
      <c r="R17" s="999">
        <f t="shared" ref="R17:R23" si="8">IFERROR(F17/E17,"")</f>
        <v>1.0853658536585367</v>
      </c>
      <c r="S17" s="999"/>
      <c r="T17" s="999">
        <f t="shared" ref="T17:T23" si="9">IFERROR(H17/G17,"")</f>
        <v>1.0731707317073171</v>
      </c>
      <c r="U17" s="999"/>
      <c r="V17" s="999">
        <f t="shared" ref="V17:V22" si="10">IFERROR(J17/I17,"")</f>
        <v>0</v>
      </c>
      <c r="W17" s="999"/>
      <c r="X17" s="999">
        <f t="shared" ref="X17:X22" si="11">IFERROR(L17/K17,"")</f>
        <v>0</v>
      </c>
      <c r="Y17" s="999"/>
    </row>
    <row r="18" spans="2:25" ht="32.25" customHeight="1" thickBot="1" x14ac:dyDescent="0.3">
      <c r="B18" s="172" t="str">
        <f>'TD P DESARROLLO'!B18</f>
        <v>AVANCE EN LA IMPLEMENTACIÓN DE LAS HERRAMIENTAS DE GESTIÓN Y ADMINISTRATIVAS</v>
      </c>
      <c r="C18" s="175">
        <f>'TD P DESARROLLO'!D18</f>
        <v>0</v>
      </c>
      <c r="D18" s="176">
        <f>'TD P DESARROLLO'!E18</f>
        <v>0</v>
      </c>
      <c r="E18" s="175">
        <f>'TD P DESARROLLO'!F18</f>
        <v>0</v>
      </c>
      <c r="F18" s="176">
        <f>'TD P DESARROLLO'!G18</f>
        <v>0</v>
      </c>
      <c r="G18" s="177">
        <f>'TD P DESARROLLO'!H18</f>
        <v>0.3</v>
      </c>
      <c r="H18" s="178">
        <f>'TD P DESARROLLO'!I18</f>
        <v>0.03</v>
      </c>
      <c r="I18" s="177">
        <f>'TD P DESARROLLO'!J18</f>
        <v>0.8</v>
      </c>
      <c r="J18" s="176">
        <f>'TD P DESARROLLO'!K18</f>
        <v>0</v>
      </c>
      <c r="K18" s="177">
        <f>'TD P DESARROLLO'!L18</f>
        <v>1</v>
      </c>
      <c r="L18" s="178">
        <f>'TD P DESARROLLO'!M18</f>
        <v>0</v>
      </c>
      <c r="M18" s="399">
        <f>H18</f>
        <v>0.03</v>
      </c>
      <c r="N18" s="401">
        <f t="shared" si="6"/>
        <v>0.03</v>
      </c>
      <c r="P18" s="999" t="str">
        <f t="shared" si="7"/>
        <v/>
      </c>
      <c r="Q18" s="999"/>
      <c r="R18" s="999" t="str">
        <f t="shared" si="8"/>
        <v/>
      </c>
      <c r="S18" s="999"/>
      <c r="T18" s="999">
        <f t="shared" si="9"/>
        <v>0.1</v>
      </c>
      <c r="U18" s="999"/>
      <c r="V18" s="999">
        <f t="shared" si="10"/>
        <v>0</v>
      </c>
      <c r="W18" s="999"/>
      <c r="X18" s="999">
        <f t="shared" si="11"/>
        <v>0</v>
      </c>
      <c r="Y18" s="999"/>
    </row>
    <row r="19" spans="2:25" ht="32.25" customHeight="1" thickBot="1" x14ac:dyDescent="0.3">
      <c r="B19" s="172" t="str">
        <f>'TD P DESARROLLO'!B19</f>
        <v>AVANCE DE ADECUACIÓN Y DOTACIÓN DE LA SECRETARÍA JURÍDICA DISTRITAL PARA LA SJD</v>
      </c>
      <c r="C19" s="592">
        <f>'TD P DESARROLLO'!D19</f>
        <v>0</v>
      </c>
      <c r="D19" s="345">
        <f>'TD P DESARROLLO'!E19</f>
        <v>0</v>
      </c>
      <c r="E19" s="592">
        <f>'TD P DESARROLLO'!F19</f>
        <v>0</v>
      </c>
      <c r="F19" s="345">
        <f>'TD P DESARROLLO'!G19</f>
        <v>0</v>
      </c>
      <c r="G19" s="593">
        <f>'TD P DESARROLLO'!H19</f>
        <v>1</v>
      </c>
      <c r="H19" s="594">
        <f>'TD P DESARROLLO'!I19</f>
        <v>0.52</v>
      </c>
      <c r="I19" s="593">
        <f>'TD P DESARROLLO'!J19</f>
        <v>1</v>
      </c>
      <c r="J19" s="594">
        <f>'TD P DESARROLLO'!K19</f>
        <v>0</v>
      </c>
      <c r="K19" s="593">
        <f>'TD P DESARROLLO'!L19</f>
        <v>1</v>
      </c>
      <c r="L19" s="594">
        <f>'TD P DESARROLLO'!M19</f>
        <v>0</v>
      </c>
      <c r="M19" s="399">
        <f>H19</f>
        <v>0.52</v>
      </c>
      <c r="N19" s="401">
        <f t="shared" si="6"/>
        <v>0.52</v>
      </c>
      <c r="P19" s="999" t="str">
        <f t="shared" si="7"/>
        <v/>
      </c>
      <c r="Q19" s="999"/>
      <c r="R19" s="999" t="str">
        <f t="shared" si="8"/>
        <v/>
      </c>
      <c r="S19" s="999"/>
      <c r="T19" s="999">
        <f t="shared" si="9"/>
        <v>0.52</v>
      </c>
      <c r="U19" s="999"/>
      <c r="V19" s="999">
        <f t="shared" si="10"/>
        <v>0</v>
      </c>
      <c r="W19" s="999"/>
      <c r="X19" s="999">
        <f t="shared" si="11"/>
        <v>0</v>
      </c>
      <c r="Y19" s="999"/>
    </row>
    <row r="20" spans="2:25" ht="32.25" customHeight="1" thickBot="1" x14ac:dyDescent="0.3">
      <c r="B20" s="172" t="str">
        <f>'TD P DESARROLLO'!B20</f>
        <v>PORCENTAJE DE IMPLEMENTACIÓN DEL SISTEMA INTEGRADO DE GESTIÓN DE LA SECRETARÍA JURÍDICA</v>
      </c>
      <c r="C20" s="177">
        <f>'TD P DESARROLLO'!D20</f>
        <v>0.1</v>
      </c>
      <c r="D20" s="178">
        <f>'TD P DESARROLLO'!E20</f>
        <v>0.03</v>
      </c>
      <c r="E20" s="177">
        <f>'TD P DESARROLLO'!F20</f>
        <v>0.3</v>
      </c>
      <c r="F20" s="178">
        <f>'TD P DESARROLLO'!G20</f>
        <v>0.35</v>
      </c>
      <c r="G20" s="177">
        <f>'TD P DESARROLLO'!H20</f>
        <v>0.3</v>
      </c>
      <c r="H20" s="178">
        <f>'TD P DESARROLLO'!I20</f>
        <v>0.24000000000000002</v>
      </c>
      <c r="I20" s="177">
        <f>'TD P DESARROLLO'!J20</f>
        <v>0.2</v>
      </c>
      <c r="J20" s="178">
        <f>'TD P DESARROLLO'!K20</f>
        <v>0</v>
      </c>
      <c r="K20" s="177">
        <f>'TD P DESARROLLO'!L20</f>
        <v>0.1</v>
      </c>
      <c r="L20" s="178">
        <f>'TD P DESARROLLO'!M20</f>
        <v>0</v>
      </c>
      <c r="M20" s="399">
        <f>F20+D20+H20+J20+L20</f>
        <v>0.62</v>
      </c>
      <c r="N20" s="595">
        <f>M20/(K20+I20+G20+E20+C20)</f>
        <v>0.61999999999999988</v>
      </c>
      <c r="P20" s="999">
        <f t="shared" si="7"/>
        <v>0.3</v>
      </c>
      <c r="Q20" s="999"/>
      <c r="R20" s="999">
        <f t="shared" si="8"/>
        <v>1.1666666666666667</v>
      </c>
      <c r="S20" s="999"/>
      <c r="T20" s="999">
        <f t="shared" si="9"/>
        <v>0.8</v>
      </c>
      <c r="U20" s="999"/>
      <c r="V20" s="999">
        <f t="shared" si="10"/>
        <v>0</v>
      </c>
      <c r="W20" s="999"/>
      <c r="X20" s="999">
        <f t="shared" si="11"/>
        <v>0</v>
      </c>
      <c r="Y20" s="999"/>
    </row>
    <row r="21" spans="2:25" ht="32.25" customHeight="1" thickBot="1" x14ac:dyDescent="0.3">
      <c r="B21" s="172" t="str">
        <f>'TD P DESARROLLO'!B21</f>
        <v>PORCENTAJE DE AVANCE EN LA IMPLEMENTACIÓN DE LA ARQUITECTURA EMPRESARIAL EN LA SJD</v>
      </c>
      <c r="C21" s="175">
        <f>'TD P DESARROLLO'!D21</f>
        <v>0</v>
      </c>
      <c r="D21" s="176">
        <f>'TD P DESARROLLO'!E21</f>
        <v>0</v>
      </c>
      <c r="E21" s="175">
        <f>'TD P DESARROLLO'!F21</f>
        <v>0</v>
      </c>
      <c r="F21" s="176">
        <f>'TD P DESARROLLO'!G21</f>
        <v>0</v>
      </c>
      <c r="G21" s="177">
        <f>'TD P DESARROLLO'!H21</f>
        <v>0.4</v>
      </c>
      <c r="H21" s="178">
        <f>'TD P DESARROLLO'!I21</f>
        <v>0.30000000000000004</v>
      </c>
      <c r="I21" s="177">
        <f>'TD P DESARROLLO'!J21</f>
        <v>1</v>
      </c>
      <c r="J21" s="178">
        <f>'TD P DESARROLLO'!K21</f>
        <v>0</v>
      </c>
      <c r="K21" s="175">
        <f>'TD P DESARROLLO'!L21</f>
        <v>0</v>
      </c>
      <c r="L21" s="178">
        <f>'TD P DESARROLLO'!M21</f>
        <v>0</v>
      </c>
      <c r="M21" s="399">
        <f>H21</f>
        <v>0.30000000000000004</v>
      </c>
      <c r="N21" s="401">
        <f>M21/I21</f>
        <v>0.30000000000000004</v>
      </c>
      <c r="P21" s="999" t="str">
        <f t="shared" si="7"/>
        <v/>
      </c>
      <c r="Q21" s="999"/>
      <c r="R21" s="999" t="str">
        <f t="shared" si="8"/>
        <v/>
      </c>
      <c r="S21" s="999"/>
      <c r="T21" s="999">
        <f t="shared" si="9"/>
        <v>0.75000000000000011</v>
      </c>
      <c r="U21" s="999"/>
      <c r="V21" s="999">
        <f t="shared" si="10"/>
        <v>0</v>
      </c>
      <c r="W21" s="999"/>
      <c r="X21" s="999" t="str">
        <f t="shared" si="11"/>
        <v/>
      </c>
      <c r="Y21" s="999"/>
    </row>
    <row r="22" spans="2:25" ht="32.25" customHeight="1" thickBot="1" x14ac:dyDescent="0.3">
      <c r="B22" s="172" t="str">
        <f>'TD P DESARROLLO'!B22</f>
        <v>PERCEPCIÓN FAVORABLE DE LA COORDINACIÓN JURÍDICA DISTRITAL SUPERIOR AL 88%</v>
      </c>
      <c r="C22" s="186">
        <f>'TD P DESARROLLO'!D22</f>
        <v>0.88</v>
      </c>
      <c r="D22" s="187">
        <f>'TD P DESARROLLO'!E22</f>
        <v>0.9</v>
      </c>
      <c r="E22" s="186">
        <f>'TD P DESARROLLO'!F22</f>
        <v>0.88</v>
      </c>
      <c r="F22" s="187">
        <f>'TD P DESARROLLO'!G22</f>
        <v>0.94569999999999999</v>
      </c>
      <c r="G22" s="186">
        <f>'TD P DESARROLLO'!H22</f>
        <v>0.88</v>
      </c>
      <c r="H22" s="187">
        <v>0.95</v>
      </c>
      <c r="I22" s="186">
        <f>'TD P DESARROLLO'!J22</f>
        <v>0.88</v>
      </c>
      <c r="J22" s="187">
        <f>'TD P DESARROLLO'!K22</f>
        <v>0</v>
      </c>
      <c r="K22" s="186">
        <f>'TD P DESARROLLO'!L22</f>
        <v>0.88</v>
      </c>
      <c r="L22" s="187">
        <f>'TD P DESARROLLO'!M22</f>
        <v>0</v>
      </c>
      <c r="M22" s="399">
        <f>H22</f>
        <v>0.95</v>
      </c>
      <c r="N22" s="401">
        <f t="shared" si="6"/>
        <v>1.0795454545454546</v>
      </c>
      <c r="P22" s="999">
        <f t="shared" si="7"/>
        <v>1.0227272727272727</v>
      </c>
      <c r="Q22" s="999"/>
      <c r="R22" s="999">
        <f t="shared" si="8"/>
        <v>1.074659090909091</v>
      </c>
      <c r="S22" s="999"/>
      <c r="T22" s="999">
        <f t="shared" si="9"/>
        <v>1.0795454545454546</v>
      </c>
      <c r="U22" s="999"/>
      <c r="V22" s="999">
        <f t="shared" si="10"/>
        <v>0</v>
      </c>
      <c r="W22" s="999"/>
      <c r="X22" s="999">
        <f t="shared" si="11"/>
        <v>0</v>
      </c>
      <c r="Y22" s="999"/>
    </row>
    <row r="23" spans="2:25" ht="15" customHeight="1" thickBot="1" x14ac:dyDescent="0.3">
      <c r="P23" s="1003" t="str">
        <f t="shared" si="7"/>
        <v/>
      </c>
      <c r="Q23" s="1003"/>
      <c r="R23" s="1003" t="str">
        <f t="shared" si="8"/>
        <v/>
      </c>
      <c r="S23" s="1003"/>
      <c r="T23" s="1003" t="str">
        <f t="shared" si="9"/>
        <v/>
      </c>
      <c r="U23" s="1003"/>
      <c r="V23" s="1003" t="str">
        <f>IFERROR(#REF!/I23,"")</f>
        <v/>
      </c>
      <c r="W23" s="1003"/>
      <c r="X23" s="1003" t="str">
        <f>IFERROR(#REF!/#REF!,"")</f>
        <v/>
      </c>
      <c r="Y23" s="1003"/>
    </row>
    <row r="24" spans="2:25" ht="13.5" customHeight="1" x14ac:dyDescent="0.25">
      <c r="B24" s="303" t="s">
        <v>773</v>
      </c>
      <c r="C24" s="1007">
        <f>IFERROR(P24,"")</f>
        <v>0.94141957657324038</v>
      </c>
      <c r="D24" s="997"/>
      <c r="E24" s="997">
        <f>IFERROR(R24,"")</f>
        <v>1.1158372672265922</v>
      </c>
      <c r="F24" s="997"/>
      <c r="G24" s="997">
        <f>IFERROR(T24,"")</f>
        <v>0.84003121458487329</v>
      </c>
      <c r="H24" s="997"/>
      <c r="I24" s="997" t="str">
        <f>IFERROR(V24,"")</f>
        <v/>
      </c>
      <c r="J24" s="997"/>
      <c r="K24" s="997" t="str">
        <f>IFERROR(X24,"")</f>
        <v/>
      </c>
      <c r="L24" s="998"/>
      <c r="M24" s="179" t="s">
        <v>406</v>
      </c>
      <c r="P24" s="999">
        <f>AVERAGEIF(P7:Q22,"&lt;&gt;0")</f>
        <v>0.94141957657324038</v>
      </c>
      <c r="Q24" s="999"/>
      <c r="R24" s="999">
        <f>AVERAGEIF(R7:S22,"&lt;&gt;0")</f>
        <v>1.1158372672265922</v>
      </c>
      <c r="S24" s="999"/>
      <c r="T24" s="999">
        <f>AVERAGEIF(T7:U22,"&lt;&gt;0")</f>
        <v>0.84003121458487329</v>
      </c>
      <c r="U24" s="999"/>
      <c r="V24" s="999" t="e">
        <f>AVERAGEIF(V7:W17,"&lt;&gt;0")</f>
        <v>#DIV/0!</v>
      </c>
      <c r="W24" s="999"/>
      <c r="X24" s="999" t="e">
        <f>AVERAGEIF(X7:Y17,"&lt;&gt;0")</f>
        <v>#DIV/0!</v>
      </c>
      <c r="Y24" s="999"/>
    </row>
    <row r="25" spans="2:25" ht="9" customHeight="1" x14ac:dyDescent="0.25">
      <c r="B25" s="349"/>
      <c r="C25" s="654"/>
      <c r="D25" s="653"/>
      <c r="E25" s="653"/>
      <c r="F25" s="653"/>
      <c r="G25" s="653"/>
      <c r="H25" s="653"/>
      <c r="I25" s="653"/>
      <c r="J25" s="653"/>
      <c r="K25" s="653"/>
      <c r="L25" s="655"/>
      <c r="M25" s="1000">
        <f ca="1">TODAY()</f>
        <v>43403</v>
      </c>
      <c r="N25" s="1000"/>
    </row>
    <row r="26" spans="2:25" ht="12.75" customHeight="1" thickBot="1" x14ac:dyDescent="0.3">
      <c r="B26" s="303" t="s">
        <v>537</v>
      </c>
      <c r="C26" s="1011">
        <f>C24*0.12</f>
        <v>0.11297034918878884</v>
      </c>
      <c r="D26" s="1012"/>
      <c r="E26" s="1012">
        <f>IFERROR(C26+(E24*0.26),"")</f>
        <v>0.40308803866770282</v>
      </c>
      <c r="F26" s="1012"/>
      <c r="G26" s="1012">
        <f>IFERROR(E26+(G24*0.26),"")</f>
        <v>0.62149615445976991</v>
      </c>
      <c r="H26" s="1012"/>
      <c r="I26" s="1012" t="str">
        <f>IFERROR(G26+(I24*0.26),"")</f>
        <v/>
      </c>
      <c r="J26" s="1012"/>
      <c r="K26" s="1012" t="str">
        <f>IFERROR(I26+(K24*0.1),"")</f>
        <v/>
      </c>
      <c r="L26" s="1013"/>
    </row>
    <row r="27" spans="2:25" ht="3.75" customHeight="1" x14ac:dyDescent="0.25"/>
    <row r="28" spans="2:25" customFormat="1" ht="15" customHeight="1" x14ac:dyDescent="0.25">
      <c r="B28" s="331"/>
      <c r="C28" s="441"/>
      <c r="D28" s="441"/>
      <c r="E28" s="441"/>
      <c r="F28" s="441"/>
      <c r="G28" s="441"/>
      <c r="H28" s="441"/>
      <c r="I28" s="441"/>
      <c r="J28" s="168"/>
      <c r="K28" s="168"/>
      <c r="L28" s="168"/>
      <c r="N28" s="393"/>
    </row>
    <row r="29" spans="2:25" customFormat="1" ht="15" customHeight="1" x14ac:dyDescent="0.25">
      <c r="B29" s="331"/>
      <c r="C29" s="441"/>
      <c r="D29" s="441"/>
      <c r="E29" s="441"/>
      <c r="F29" s="441"/>
      <c r="G29" s="441"/>
      <c r="H29" s="441"/>
      <c r="I29" s="441"/>
      <c r="J29" s="179"/>
      <c r="K29" s="588"/>
      <c r="L29" s="588"/>
      <c r="N29" s="393"/>
    </row>
    <row r="30" spans="2:25" s="441" customFormat="1" ht="5.25" customHeight="1" x14ac:dyDescent="0.25">
      <c r="C30" s="649">
        <f>C24*0.12</f>
        <v>0.11297034918878884</v>
      </c>
      <c r="D30" s="650">
        <f>E24*0.26</f>
        <v>0.29011768947891398</v>
      </c>
      <c r="E30" s="650">
        <f>IFERROR(G24*0.26,"")</f>
        <v>0.21840811579206706</v>
      </c>
      <c r="F30" s="441" t="str">
        <f>IFERROR(I24*0.26,"")</f>
        <v/>
      </c>
      <c r="G30" s="441" t="str">
        <f>IFERROR(K24*0.1,"")</f>
        <v/>
      </c>
      <c r="J30" s="444"/>
      <c r="K30" s="996"/>
      <c r="L30" s="996"/>
      <c r="N30" s="445"/>
    </row>
    <row r="31" spans="2:25" s="350" customFormat="1" ht="5.25" customHeight="1" x14ac:dyDescent="0.25">
      <c r="C31" s="651">
        <f>SUM(C30:G30)</f>
        <v>0.62149615445976991</v>
      </c>
      <c r="D31" s="652"/>
      <c r="E31" s="652"/>
      <c r="F31" s="441"/>
      <c r="G31" s="441"/>
      <c r="H31" s="441"/>
      <c r="I31" s="441"/>
      <c r="K31" s="353"/>
      <c r="L31" s="353"/>
      <c r="N31" s="394"/>
    </row>
    <row r="32" spans="2:25" s="351" customFormat="1" ht="5.25" customHeight="1" x14ac:dyDescent="0.25">
      <c r="C32" s="442"/>
      <c r="D32" s="442"/>
      <c r="E32" s="442"/>
      <c r="F32" s="442"/>
      <c r="G32" s="442"/>
      <c r="H32" s="442"/>
      <c r="I32" s="442"/>
      <c r="K32" s="354"/>
      <c r="L32" s="354"/>
      <c r="N32" s="395"/>
    </row>
    <row r="33" spans="1:14" ht="17.25" hidden="1" customHeight="1" x14ac:dyDescent="0.25">
      <c r="C33" s="442"/>
      <c r="D33" s="442"/>
      <c r="E33" s="442"/>
      <c r="F33" s="442"/>
      <c r="G33" s="442"/>
      <c r="H33" s="442"/>
      <c r="I33" s="442"/>
      <c r="K33" s="355"/>
      <c r="L33" s="355"/>
    </row>
    <row r="34" spans="1:14" customFormat="1" ht="15" hidden="1" customHeight="1" x14ac:dyDescent="0.25">
      <c r="A34" s="168"/>
      <c r="B34" s="168"/>
      <c r="C34" s="442"/>
      <c r="D34" s="442"/>
      <c r="E34" s="441"/>
      <c r="F34" s="441"/>
      <c r="G34" s="441"/>
      <c r="H34" s="441"/>
      <c r="I34" s="441"/>
      <c r="K34" s="7"/>
      <c r="L34" s="7"/>
      <c r="N34" s="393"/>
    </row>
    <row r="35" spans="1:14" ht="15" hidden="1" customHeight="1" x14ac:dyDescent="0.25">
      <c r="C35" s="442"/>
      <c r="D35" s="442"/>
      <c r="E35" s="442"/>
      <c r="F35" s="442"/>
      <c r="G35" s="442"/>
      <c r="H35" s="442"/>
      <c r="I35" s="442"/>
      <c r="K35" s="355"/>
      <c r="L35" s="355"/>
    </row>
    <row r="36" spans="1:14" ht="15" hidden="1" customHeight="1" x14ac:dyDescent="0.25">
      <c r="C36" s="442"/>
      <c r="D36" s="442"/>
      <c r="E36" s="442"/>
      <c r="F36" s="442"/>
      <c r="G36" s="442"/>
      <c r="H36" s="442"/>
      <c r="I36" s="442"/>
      <c r="K36" s="355"/>
      <c r="L36" s="355"/>
    </row>
    <row r="37" spans="1:14" ht="15" hidden="1" customHeight="1" x14ac:dyDescent="0.25">
      <c r="C37" s="442"/>
      <c r="D37" s="442"/>
      <c r="E37" s="442"/>
      <c r="F37" s="442"/>
      <c r="G37" s="442"/>
      <c r="H37" s="442"/>
      <c r="I37" s="442"/>
      <c r="K37" s="355"/>
      <c r="L37" s="355"/>
    </row>
    <row r="38" spans="1:14" ht="15" hidden="1" customHeight="1" x14ac:dyDescent="0.25">
      <c r="C38" s="442"/>
      <c r="D38" s="442"/>
      <c r="E38" s="442"/>
      <c r="F38" s="442"/>
      <c r="G38" s="442"/>
      <c r="H38" s="442"/>
      <c r="I38" s="442"/>
      <c r="K38" s="355"/>
      <c r="L38" s="355"/>
    </row>
    <row r="39" spans="1:14" ht="15" hidden="1" customHeight="1" x14ac:dyDescent="0.25">
      <c r="C39" s="442"/>
      <c r="D39" s="442"/>
      <c r="E39" s="442"/>
      <c r="F39" s="442"/>
      <c r="G39" s="442"/>
      <c r="H39" s="442"/>
      <c r="I39" s="442"/>
      <c r="K39" s="355"/>
      <c r="L39" s="355"/>
    </row>
    <row r="40" spans="1:14" ht="15" hidden="1" customHeight="1" x14ac:dyDescent="0.25">
      <c r="C40" s="442"/>
      <c r="D40" s="442"/>
      <c r="E40" s="442"/>
      <c r="F40" s="442"/>
      <c r="G40" s="442"/>
      <c r="H40" s="442"/>
      <c r="I40" s="442"/>
      <c r="K40" s="355"/>
      <c r="L40" s="355"/>
    </row>
    <row r="41" spans="1:14" ht="15" hidden="1" customHeight="1" x14ac:dyDescent="0.25">
      <c r="C41" s="442"/>
      <c r="D41" s="442"/>
      <c r="E41" s="442"/>
      <c r="F41" s="442"/>
      <c r="G41" s="442"/>
      <c r="H41" s="442"/>
      <c r="I41" s="442"/>
      <c r="K41" s="355"/>
      <c r="L41" s="355"/>
    </row>
    <row r="42" spans="1:14" ht="15" hidden="1" customHeight="1" x14ac:dyDescent="0.25">
      <c r="C42" s="442"/>
      <c r="D42" s="442"/>
      <c r="E42" s="442"/>
      <c r="F42" s="442"/>
      <c r="G42" s="442"/>
      <c r="H42" s="442"/>
      <c r="I42" s="442"/>
      <c r="K42" s="355"/>
      <c r="L42" s="355"/>
    </row>
    <row r="43" spans="1:14" ht="15" hidden="1" customHeight="1" x14ac:dyDescent="0.25">
      <c r="C43" s="442"/>
      <c r="D43" s="442"/>
      <c r="E43" s="442"/>
      <c r="F43" s="442"/>
      <c r="G43" s="442"/>
      <c r="H43" s="442"/>
      <c r="I43" s="442"/>
      <c r="K43" s="355"/>
      <c r="L43" s="355"/>
    </row>
    <row r="44" spans="1:14" ht="15" hidden="1" customHeight="1" x14ac:dyDescent="0.25">
      <c r="C44" s="442"/>
      <c r="D44" s="442"/>
      <c r="E44" s="442"/>
      <c r="F44" s="442"/>
      <c r="G44" s="442"/>
      <c r="H44" s="442"/>
      <c r="I44" s="442"/>
      <c r="K44" s="355"/>
      <c r="L44" s="355"/>
    </row>
    <row r="45" spans="1:14" ht="15" hidden="1" customHeight="1" x14ac:dyDescent="0.25">
      <c r="C45" s="442"/>
      <c r="D45" s="442"/>
      <c r="E45" s="442"/>
      <c r="F45" s="442"/>
      <c r="G45" s="442"/>
      <c r="H45" s="442"/>
      <c r="I45" s="442"/>
      <c r="K45" s="355"/>
      <c r="L45" s="355"/>
    </row>
    <row r="46" spans="1:14" ht="15" hidden="1" customHeight="1" x14ac:dyDescent="0.25">
      <c r="C46" s="442"/>
      <c r="D46" s="442"/>
      <c r="E46" s="442"/>
      <c r="F46" s="442"/>
      <c r="G46" s="442"/>
      <c r="H46" s="442"/>
      <c r="I46" s="442"/>
      <c r="K46" s="355"/>
      <c r="L46" s="355"/>
    </row>
    <row r="47" spans="1:14" ht="15" hidden="1" customHeight="1" x14ac:dyDescent="0.25">
      <c r="C47" s="442"/>
      <c r="D47" s="442"/>
      <c r="E47" s="442"/>
      <c r="F47" s="442"/>
      <c r="G47" s="442"/>
      <c r="H47" s="442"/>
      <c r="I47" s="442"/>
      <c r="K47" s="355"/>
      <c r="L47" s="355"/>
    </row>
    <row r="48" spans="1:14" ht="15" hidden="1" customHeight="1" x14ac:dyDescent="0.25">
      <c r="C48" s="442"/>
      <c r="D48" s="442"/>
      <c r="E48" s="442"/>
      <c r="F48" s="442"/>
      <c r="G48" s="442"/>
      <c r="H48" s="442"/>
      <c r="I48" s="442"/>
      <c r="K48" s="355"/>
      <c r="L48" s="355"/>
    </row>
    <row r="49" spans="3:12" ht="15" hidden="1" customHeight="1" x14ac:dyDescent="0.25">
      <c r="C49" s="442"/>
      <c r="D49" s="442"/>
      <c r="E49" s="442"/>
      <c r="F49" s="442"/>
      <c r="G49" s="442"/>
      <c r="H49" s="442"/>
      <c r="I49" s="442"/>
      <c r="K49" s="355"/>
      <c r="L49" s="355"/>
    </row>
    <row r="50" spans="3:12" ht="15" hidden="1" customHeight="1" x14ac:dyDescent="0.25">
      <c r="C50" s="442"/>
      <c r="D50" s="442"/>
      <c r="E50" s="442"/>
      <c r="F50" s="442"/>
      <c r="G50" s="442"/>
      <c r="H50" s="442"/>
      <c r="I50" s="442"/>
      <c r="K50" s="355"/>
      <c r="L50" s="355"/>
    </row>
    <row r="51" spans="3:12" ht="15" hidden="1" customHeight="1" x14ac:dyDescent="0.25">
      <c r="C51" s="442"/>
      <c r="D51" s="442"/>
      <c r="E51" s="442"/>
      <c r="F51" s="442"/>
      <c r="G51" s="442"/>
      <c r="H51" s="442"/>
      <c r="I51" s="442"/>
      <c r="K51" s="355"/>
      <c r="L51" s="355"/>
    </row>
    <row r="52" spans="3:12" ht="15" hidden="1" customHeight="1" x14ac:dyDescent="0.25">
      <c r="C52" s="442"/>
      <c r="D52" s="442"/>
      <c r="E52" s="442"/>
      <c r="F52" s="442"/>
      <c r="G52" s="442"/>
      <c r="H52" s="442"/>
      <c r="I52" s="442"/>
      <c r="K52" s="355"/>
      <c r="L52" s="355"/>
    </row>
    <row r="53" spans="3:12" ht="15" hidden="1" customHeight="1" x14ac:dyDescent="0.25">
      <c r="C53" s="442"/>
      <c r="D53" s="442"/>
      <c r="E53" s="442"/>
      <c r="F53" s="442"/>
      <c r="G53" s="442"/>
      <c r="H53" s="442"/>
      <c r="I53" s="442"/>
      <c r="K53" s="355"/>
      <c r="L53" s="355"/>
    </row>
    <row r="54" spans="3:12" ht="15" hidden="1" customHeight="1" x14ac:dyDescent="0.25">
      <c r="C54" s="442"/>
      <c r="D54" s="442"/>
      <c r="E54" s="442"/>
      <c r="F54" s="442"/>
      <c r="G54" s="442"/>
      <c r="H54" s="442"/>
      <c r="I54" s="442"/>
      <c r="K54" s="355"/>
      <c r="L54" s="355"/>
    </row>
    <row r="55" spans="3:12" ht="15" hidden="1" customHeight="1" x14ac:dyDescent="0.25">
      <c r="C55" s="442"/>
      <c r="D55" s="442"/>
      <c r="E55" s="442"/>
      <c r="F55" s="442"/>
      <c r="G55" s="442"/>
      <c r="H55" s="442"/>
      <c r="I55" s="442"/>
      <c r="K55" s="355"/>
      <c r="L55" s="355"/>
    </row>
    <row r="56" spans="3:12" ht="15" hidden="1" customHeight="1" x14ac:dyDescent="0.25">
      <c r="C56" s="442"/>
      <c r="D56" s="442"/>
      <c r="E56" s="442"/>
      <c r="F56" s="442"/>
      <c r="G56" s="442"/>
      <c r="H56" s="442"/>
      <c r="I56" s="442"/>
      <c r="K56" s="355"/>
      <c r="L56" s="355"/>
    </row>
    <row r="57" spans="3:12" ht="15" hidden="1" customHeight="1" x14ac:dyDescent="0.25">
      <c r="C57" s="442"/>
      <c r="D57" s="442"/>
      <c r="E57" s="442"/>
      <c r="F57" s="442"/>
      <c r="G57" s="442"/>
      <c r="H57" s="442"/>
      <c r="I57" s="442"/>
      <c r="K57" s="355"/>
      <c r="L57" s="355"/>
    </row>
    <row r="58" spans="3:12" ht="15" hidden="1" customHeight="1" x14ac:dyDescent="0.25">
      <c r="C58" s="442"/>
      <c r="D58" s="442"/>
      <c r="E58" s="442"/>
      <c r="F58" s="442"/>
      <c r="G58" s="442"/>
      <c r="H58" s="442"/>
      <c r="I58" s="442"/>
      <c r="K58" s="355"/>
      <c r="L58" s="355"/>
    </row>
    <row r="59" spans="3:12" ht="15" hidden="1" customHeight="1" x14ac:dyDescent="0.25">
      <c r="C59" s="442"/>
      <c r="D59" s="442"/>
      <c r="E59" s="442"/>
      <c r="F59" s="442"/>
      <c r="G59" s="442"/>
      <c r="H59" s="442"/>
      <c r="I59" s="442"/>
      <c r="K59" s="355"/>
      <c r="L59" s="355"/>
    </row>
    <row r="60" spans="3:12" ht="15" hidden="1" customHeight="1" x14ac:dyDescent="0.25">
      <c r="C60" s="442"/>
      <c r="D60" s="442"/>
      <c r="E60" s="442"/>
      <c r="F60" s="442"/>
      <c r="G60" s="442"/>
      <c r="H60" s="442"/>
      <c r="I60" s="442"/>
      <c r="K60" s="355"/>
      <c r="L60" s="355"/>
    </row>
    <row r="61" spans="3:12" ht="15" hidden="1" customHeight="1" x14ac:dyDescent="0.25">
      <c r="C61" s="442"/>
      <c r="D61" s="442"/>
      <c r="E61" s="442"/>
      <c r="F61" s="442"/>
      <c r="G61" s="442"/>
      <c r="H61" s="442"/>
      <c r="I61" s="442"/>
      <c r="K61" s="355"/>
      <c r="L61" s="355"/>
    </row>
    <row r="62" spans="3:12" ht="15" hidden="1" customHeight="1" x14ac:dyDescent="0.25">
      <c r="C62" s="442"/>
      <c r="D62" s="442"/>
      <c r="E62" s="442"/>
      <c r="F62" s="442"/>
      <c r="G62" s="442"/>
      <c r="H62" s="442"/>
      <c r="I62" s="442"/>
      <c r="K62" s="355"/>
      <c r="L62" s="355"/>
    </row>
    <row r="63" spans="3:12" ht="15" hidden="1" customHeight="1" x14ac:dyDescent="0.25">
      <c r="C63" s="442"/>
      <c r="D63" s="442"/>
      <c r="E63" s="442"/>
      <c r="F63" s="442"/>
      <c r="G63" s="442"/>
      <c r="H63" s="442"/>
      <c r="I63" s="442"/>
      <c r="K63" s="355"/>
      <c r="L63" s="355"/>
    </row>
    <row r="64" spans="3:12" ht="15" hidden="1" customHeight="1" x14ac:dyDescent="0.25">
      <c r="C64" s="442"/>
      <c r="D64" s="442"/>
      <c r="E64" s="442"/>
      <c r="F64" s="442"/>
      <c r="G64" s="442"/>
      <c r="H64" s="442"/>
      <c r="I64" s="442"/>
      <c r="K64" s="355"/>
      <c r="L64" s="355"/>
    </row>
    <row r="65" spans="3:12" ht="15" hidden="1" customHeight="1" x14ac:dyDescent="0.25">
      <c r="C65" s="442"/>
      <c r="D65" s="442"/>
      <c r="E65" s="442"/>
      <c r="F65" s="442"/>
      <c r="G65" s="442"/>
      <c r="H65" s="442"/>
      <c r="I65" s="442"/>
      <c r="K65" s="355"/>
      <c r="L65" s="355"/>
    </row>
    <row r="66" spans="3:12" ht="15" hidden="1" customHeight="1" x14ac:dyDescent="0.25">
      <c r="C66" s="442"/>
      <c r="D66" s="442"/>
      <c r="E66" s="442"/>
      <c r="F66" s="442"/>
      <c r="G66" s="442"/>
      <c r="H66" s="442"/>
      <c r="I66" s="442"/>
      <c r="K66" s="355"/>
      <c r="L66" s="355"/>
    </row>
    <row r="67" spans="3:12" ht="15" hidden="1" customHeight="1" x14ac:dyDescent="0.25">
      <c r="C67" s="442"/>
      <c r="D67" s="442"/>
      <c r="E67" s="442"/>
      <c r="F67" s="442"/>
      <c r="G67" s="442"/>
      <c r="H67" s="442"/>
      <c r="I67" s="442"/>
      <c r="K67" s="355"/>
      <c r="L67" s="355"/>
    </row>
    <row r="68" spans="3:12" ht="15" hidden="1" customHeight="1" x14ac:dyDescent="0.25">
      <c r="C68" s="442"/>
      <c r="D68" s="442"/>
      <c r="E68" s="442"/>
      <c r="F68" s="442"/>
      <c r="G68" s="442"/>
      <c r="H68" s="442"/>
      <c r="I68" s="442"/>
      <c r="K68" s="355"/>
      <c r="L68" s="355"/>
    </row>
    <row r="69" spans="3:12" ht="15" hidden="1" customHeight="1" x14ac:dyDescent="0.25">
      <c r="C69" s="442"/>
      <c r="D69" s="442"/>
      <c r="E69" s="442"/>
      <c r="F69" s="442"/>
      <c r="G69" s="442"/>
      <c r="H69" s="442"/>
      <c r="I69" s="442"/>
      <c r="K69" s="355"/>
      <c r="L69" s="355"/>
    </row>
    <row r="70" spans="3:12" ht="15" hidden="1" customHeight="1" x14ac:dyDescent="0.25">
      <c r="C70" s="442"/>
      <c r="D70" s="442"/>
      <c r="E70" s="442"/>
      <c r="F70" s="442"/>
      <c r="G70" s="442"/>
      <c r="H70" s="442"/>
      <c r="I70" s="442"/>
      <c r="K70" s="355"/>
      <c r="L70" s="355"/>
    </row>
    <row r="71" spans="3:12" ht="15" hidden="1" customHeight="1" x14ac:dyDescent="0.25">
      <c r="C71" s="442"/>
      <c r="D71" s="442"/>
      <c r="E71" s="442"/>
      <c r="F71" s="442"/>
      <c r="G71" s="442"/>
      <c r="H71" s="442"/>
      <c r="I71" s="442"/>
      <c r="K71" s="355"/>
      <c r="L71" s="355"/>
    </row>
    <row r="72" spans="3:12" ht="15" hidden="1" customHeight="1" x14ac:dyDescent="0.25">
      <c r="C72" s="442"/>
      <c r="D72" s="442"/>
      <c r="E72" s="442"/>
      <c r="F72" s="442"/>
      <c r="G72" s="442"/>
      <c r="H72" s="442"/>
      <c r="I72" s="442"/>
      <c r="K72" s="355"/>
      <c r="L72" s="355"/>
    </row>
    <row r="73" spans="3:12" ht="15" hidden="1" customHeight="1" x14ac:dyDescent="0.25">
      <c r="C73" s="442"/>
      <c r="D73" s="442"/>
      <c r="E73" s="442"/>
      <c r="F73" s="442"/>
      <c r="G73" s="442"/>
      <c r="H73" s="442"/>
      <c r="I73" s="442"/>
      <c r="K73" s="355"/>
      <c r="L73" s="355"/>
    </row>
    <row r="74" spans="3:12" ht="15" hidden="1" customHeight="1" x14ac:dyDescent="0.25">
      <c r="C74" s="442"/>
      <c r="D74" s="442"/>
      <c r="E74" s="442"/>
      <c r="F74" s="442"/>
      <c r="G74" s="442"/>
      <c r="H74" s="442"/>
      <c r="I74" s="442"/>
      <c r="K74" s="355"/>
      <c r="L74" s="355"/>
    </row>
    <row r="75" spans="3:12" ht="15" hidden="1" customHeight="1" x14ac:dyDescent="0.25">
      <c r="C75" s="442"/>
      <c r="D75" s="442"/>
      <c r="E75" s="442"/>
      <c r="F75" s="442"/>
      <c r="G75" s="442"/>
      <c r="H75" s="442"/>
      <c r="I75" s="442"/>
      <c r="K75" s="355"/>
      <c r="L75" s="355"/>
    </row>
    <row r="76" spans="3:12" ht="15" hidden="1" customHeight="1" x14ac:dyDescent="0.25">
      <c r="C76" s="442"/>
      <c r="D76" s="442"/>
      <c r="E76" s="442"/>
      <c r="F76" s="442"/>
      <c r="G76" s="442"/>
      <c r="H76" s="442"/>
      <c r="I76" s="442"/>
      <c r="K76" s="355"/>
      <c r="L76" s="355"/>
    </row>
    <row r="77" spans="3:12" ht="15" hidden="1" customHeight="1" x14ac:dyDescent="0.25">
      <c r="C77" s="442"/>
      <c r="D77" s="442"/>
      <c r="E77" s="442"/>
      <c r="F77" s="442"/>
      <c r="G77" s="442"/>
      <c r="H77" s="442"/>
      <c r="I77" s="442"/>
      <c r="K77" s="355"/>
      <c r="L77" s="355"/>
    </row>
    <row r="78" spans="3:12" ht="15" hidden="1" customHeight="1" x14ac:dyDescent="0.25">
      <c r="C78" s="442"/>
      <c r="D78" s="442"/>
      <c r="E78" s="442"/>
      <c r="F78" s="442"/>
      <c r="G78" s="442"/>
      <c r="H78" s="442"/>
      <c r="I78" s="442"/>
      <c r="K78" s="355"/>
      <c r="L78" s="355"/>
    </row>
    <row r="79" spans="3:12" ht="15" hidden="1" customHeight="1" x14ac:dyDescent="0.25">
      <c r="C79" s="442"/>
      <c r="D79" s="442"/>
      <c r="E79" s="442"/>
      <c r="F79" s="442"/>
      <c r="G79" s="442"/>
      <c r="H79" s="442"/>
      <c r="I79" s="442"/>
      <c r="K79" s="355"/>
      <c r="L79" s="355"/>
    </row>
    <row r="80" spans="3:12" ht="15" hidden="1" customHeight="1" x14ac:dyDescent="0.25">
      <c r="C80" s="442"/>
      <c r="D80" s="442"/>
      <c r="E80" s="442"/>
      <c r="F80" s="442"/>
      <c r="G80" s="442"/>
      <c r="H80" s="442"/>
      <c r="I80" s="442"/>
      <c r="K80" s="355"/>
      <c r="L80" s="355"/>
    </row>
    <row r="81" spans="3:12" ht="15" hidden="1" customHeight="1" x14ac:dyDescent="0.25">
      <c r="C81" s="442"/>
      <c r="D81" s="442"/>
      <c r="E81" s="442"/>
      <c r="F81" s="442"/>
      <c r="G81" s="442"/>
      <c r="H81" s="442"/>
      <c r="I81" s="442"/>
      <c r="K81" s="355"/>
      <c r="L81" s="355"/>
    </row>
    <row r="82" spans="3:12" ht="15" hidden="1" customHeight="1" x14ac:dyDescent="0.25">
      <c r="C82" s="442"/>
      <c r="D82" s="442"/>
      <c r="E82" s="442"/>
      <c r="F82" s="442"/>
      <c r="G82" s="442"/>
      <c r="H82" s="442"/>
      <c r="I82" s="442"/>
      <c r="K82" s="355"/>
      <c r="L82" s="355"/>
    </row>
    <row r="83" spans="3:12" ht="15" hidden="1" customHeight="1" x14ac:dyDescent="0.25">
      <c r="C83" s="442"/>
      <c r="D83" s="442"/>
      <c r="E83" s="442"/>
      <c r="F83" s="442"/>
      <c r="G83" s="442"/>
      <c r="H83" s="442"/>
      <c r="I83" s="442"/>
      <c r="K83" s="355"/>
      <c r="L83" s="355"/>
    </row>
    <row r="84" spans="3:12" ht="15" hidden="1" customHeight="1" x14ac:dyDescent="0.25">
      <c r="C84" s="442"/>
      <c r="D84" s="442"/>
      <c r="E84" s="442"/>
      <c r="F84" s="442"/>
      <c r="G84" s="442"/>
      <c r="H84" s="442"/>
      <c r="I84" s="442"/>
      <c r="K84" s="355"/>
      <c r="L84" s="355"/>
    </row>
    <row r="85" spans="3:12" ht="15" hidden="1" customHeight="1" x14ac:dyDescent="0.25">
      <c r="C85" s="442"/>
      <c r="D85" s="442"/>
      <c r="E85" s="442"/>
      <c r="F85" s="442"/>
      <c r="G85" s="442"/>
      <c r="H85" s="442"/>
      <c r="I85" s="442"/>
      <c r="K85" s="355"/>
      <c r="L85" s="355"/>
    </row>
    <row r="86" spans="3:12" ht="15" hidden="1" customHeight="1" x14ac:dyDescent="0.25">
      <c r="C86" s="442"/>
      <c r="D86" s="442"/>
      <c r="E86" s="442"/>
      <c r="F86" s="442"/>
      <c r="G86" s="442"/>
      <c r="H86" s="442"/>
      <c r="I86" s="442"/>
      <c r="K86" s="355"/>
      <c r="L86" s="355"/>
    </row>
    <row r="87" spans="3:12" ht="15" hidden="1" customHeight="1" x14ac:dyDescent="0.25">
      <c r="C87" s="442"/>
      <c r="D87" s="442"/>
      <c r="E87" s="442"/>
      <c r="F87" s="442"/>
      <c r="G87" s="442"/>
      <c r="H87" s="442"/>
      <c r="I87" s="442"/>
      <c r="K87" s="355"/>
      <c r="L87" s="355"/>
    </row>
    <row r="88" spans="3:12" ht="15" hidden="1" customHeight="1" x14ac:dyDescent="0.25">
      <c r="C88" s="442"/>
      <c r="D88" s="442"/>
      <c r="E88" s="442"/>
      <c r="F88" s="442"/>
      <c r="G88" s="442"/>
      <c r="H88" s="442"/>
      <c r="I88" s="442"/>
      <c r="K88" s="355"/>
      <c r="L88" s="355"/>
    </row>
    <row r="89" spans="3:12" ht="15" hidden="1" customHeight="1" x14ac:dyDescent="0.25">
      <c r="C89" s="442"/>
      <c r="D89" s="442"/>
      <c r="E89" s="442"/>
      <c r="F89" s="442"/>
      <c r="G89" s="442"/>
      <c r="H89" s="442"/>
      <c r="I89" s="442"/>
      <c r="K89" s="355"/>
      <c r="L89" s="355"/>
    </row>
    <row r="90" spans="3:12" ht="15" hidden="1" customHeight="1" x14ac:dyDescent="0.25">
      <c r="C90" s="442"/>
      <c r="D90" s="442"/>
      <c r="E90" s="442"/>
      <c r="F90" s="442"/>
      <c r="G90" s="442"/>
      <c r="H90" s="442"/>
      <c r="I90" s="442"/>
      <c r="K90" s="355"/>
      <c r="L90" s="355"/>
    </row>
    <row r="91" spans="3:12" ht="15" hidden="1" customHeight="1" x14ac:dyDescent="0.25">
      <c r="C91" s="442"/>
      <c r="D91" s="442"/>
      <c r="E91" s="442"/>
      <c r="F91" s="442"/>
      <c r="G91" s="442"/>
      <c r="H91" s="442"/>
      <c r="I91" s="442"/>
      <c r="K91" s="355"/>
      <c r="L91" s="355"/>
    </row>
    <row r="92" spans="3:12" ht="15" hidden="1" customHeight="1" x14ac:dyDescent="0.25">
      <c r="C92" s="442"/>
      <c r="D92" s="442"/>
      <c r="E92" s="442"/>
      <c r="F92" s="442"/>
      <c r="G92" s="442"/>
      <c r="H92" s="442"/>
      <c r="I92" s="442"/>
      <c r="K92" s="355"/>
      <c r="L92" s="355"/>
    </row>
    <row r="93" spans="3:12" ht="15" hidden="1" customHeight="1" x14ac:dyDescent="0.25">
      <c r="C93" s="442"/>
      <c r="D93" s="442"/>
      <c r="E93" s="442"/>
      <c r="F93" s="442"/>
      <c r="G93" s="442"/>
      <c r="H93" s="442"/>
      <c r="I93" s="442"/>
      <c r="K93" s="355"/>
      <c r="L93" s="355"/>
    </row>
    <row r="94" spans="3:12" ht="15" hidden="1" customHeight="1" x14ac:dyDescent="0.25">
      <c r="C94" s="442"/>
      <c r="D94" s="442"/>
      <c r="E94" s="442"/>
      <c r="F94" s="442"/>
      <c r="G94" s="442"/>
      <c r="H94" s="442"/>
      <c r="I94" s="442"/>
      <c r="K94" s="355"/>
      <c r="L94" s="355"/>
    </row>
    <row r="95" spans="3:12" ht="15" hidden="1" customHeight="1" x14ac:dyDescent="0.25">
      <c r="C95" s="442"/>
      <c r="D95" s="442"/>
      <c r="E95" s="442"/>
      <c r="F95" s="442"/>
      <c r="G95" s="442"/>
      <c r="H95" s="442"/>
      <c r="I95" s="442"/>
      <c r="K95" s="355"/>
      <c r="L95" s="355"/>
    </row>
    <row r="96" spans="3:12" ht="15" hidden="1" customHeight="1" x14ac:dyDescent="0.25">
      <c r="C96" s="442"/>
      <c r="D96" s="442"/>
      <c r="E96" s="442"/>
      <c r="F96" s="442"/>
      <c r="G96" s="442"/>
      <c r="H96" s="442"/>
      <c r="I96" s="442"/>
      <c r="K96" s="355"/>
      <c r="L96" s="355"/>
    </row>
    <row r="97" spans="3:12" ht="15" hidden="1" customHeight="1" x14ac:dyDescent="0.25">
      <c r="C97" s="442"/>
      <c r="D97" s="442"/>
      <c r="E97" s="442"/>
      <c r="F97" s="442"/>
      <c r="G97" s="442"/>
      <c r="H97" s="442"/>
      <c r="I97" s="442"/>
      <c r="K97" s="355"/>
      <c r="L97" s="355"/>
    </row>
    <row r="98" spans="3:12" ht="15" hidden="1" customHeight="1" x14ac:dyDescent="0.25">
      <c r="C98" s="442"/>
      <c r="D98" s="442"/>
      <c r="E98" s="442"/>
      <c r="F98" s="442"/>
      <c r="G98" s="442"/>
      <c r="H98" s="442"/>
      <c r="I98" s="442"/>
      <c r="K98" s="355"/>
      <c r="L98" s="355"/>
    </row>
    <row r="99" spans="3:12" ht="15" hidden="1" customHeight="1" x14ac:dyDescent="0.25">
      <c r="C99" s="442"/>
      <c r="D99" s="442"/>
      <c r="E99" s="442"/>
      <c r="F99" s="442"/>
      <c r="G99" s="442"/>
      <c r="H99" s="442"/>
      <c r="I99" s="442"/>
      <c r="K99" s="355"/>
      <c r="L99" s="355"/>
    </row>
    <row r="100" spans="3:12" ht="15" hidden="1" customHeight="1" x14ac:dyDescent="0.25">
      <c r="C100" s="442"/>
      <c r="D100" s="442"/>
      <c r="E100" s="442"/>
      <c r="F100" s="442"/>
      <c r="G100" s="442"/>
      <c r="H100" s="442"/>
      <c r="I100" s="442"/>
      <c r="K100" s="355"/>
      <c r="L100" s="355"/>
    </row>
    <row r="101" spans="3:12" ht="15" hidden="1" customHeight="1" x14ac:dyDescent="0.25">
      <c r="C101" s="442"/>
      <c r="D101" s="442"/>
      <c r="E101" s="442"/>
      <c r="F101" s="442"/>
      <c r="G101" s="442"/>
      <c r="H101" s="442"/>
      <c r="I101" s="442"/>
      <c r="K101" s="355"/>
      <c r="L101" s="355"/>
    </row>
    <row r="102" spans="3:12" ht="15" hidden="1" customHeight="1" x14ac:dyDescent="0.25">
      <c r="C102" s="442"/>
      <c r="D102" s="442"/>
      <c r="E102" s="442"/>
      <c r="F102" s="442"/>
      <c r="G102" s="442"/>
      <c r="H102" s="442"/>
      <c r="I102" s="442"/>
      <c r="K102" s="355"/>
      <c r="L102" s="355"/>
    </row>
    <row r="103" spans="3:12" ht="15" hidden="1" customHeight="1" x14ac:dyDescent="0.25">
      <c r="C103" s="442"/>
      <c r="D103" s="442"/>
      <c r="E103" s="442"/>
      <c r="F103" s="442"/>
      <c r="G103" s="442"/>
      <c r="H103" s="442"/>
      <c r="I103" s="442"/>
      <c r="K103" s="355"/>
      <c r="L103" s="355"/>
    </row>
    <row r="104" spans="3:12" ht="15" hidden="1" customHeight="1" x14ac:dyDescent="0.25">
      <c r="C104" s="442"/>
      <c r="D104" s="442"/>
      <c r="E104" s="442"/>
      <c r="F104" s="442"/>
      <c r="G104" s="442"/>
      <c r="H104" s="442"/>
      <c r="I104" s="442"/>
      <c r="K104" s="355"/>
      <c r="L104" s="355"/>
    </row>
    <row r="105" spans="3:12" ht="15" hidden="1" customHeight="1" x14ac:dyDescent="0.25">
      <c r="C105" s="442"/>
      <c r="D105" s="442"/>
      <c r="E105" s="442"/>
      <c r="F105" s="442"/>
      <c r="G105" s="442"/>
      <c r="H105" s="442"/>
      <c r="I105" s="442"/>
      <c r="K105" s="355"/>
      <c r="L105" s="355"/>
    </row>
    <row r="106" spans="3:12" ht="15" hidden="1" customHeight="1" x14ac:dyDescent="0.25">
      <c r="C106" s="442"/>
      <c r="D106" s="442"/>
      <c r="E106" s="442"/>
      <c r="F106" s="442"/>
      <c r="G106" s="442"/>
      <c r="H106" s="442"/>
      <c r="I106" s="442"/>
      <c r="K106" s="355"/>
      <c r="L106" s="355"/>
    </row>
    <row r="107" spans="3:12" ht="15" hidden="1" customHeight="1" x14ac:dyDescent="0.25">
      <c r="C107" s="442"/>
      <c r="D107" s="442"/>
      <c r="E107" s="442"/>
      <c r="F107" s="442"/>
      <c r="G107" s="442"/>
      <c r="H107" s="442"/>
      <c r="I107" s="442"/>
      <c r="K107" s="355"/>
      <c r="L107" s="355"/>
    </row>
    <row r="108" spans="3:12" ht="15" hidden="1" customHeight="1" x14ac:dyDescent="0.25">
      <c r="C108" s="442"/>
      <c r="D108" s="442"/>
      <c r="E108" s="442"/>
      <c r="F108" s="442"/>
      <c r="G108" s="442"/>
      <c r="H108" s="442"/>
      <c r="I108" s="442"/>
      <c r="K108" s="355"/>
      <c r="L108" s="355"/>
    </row>
    <row r="109" spans="3:12" ht="15" hidden="1" customHeight="1" x14ac:dyDescent="0.25">
      <c r="C109" s="442"/>
      <c r="D109" s="442"/>
      <c r="E109" s="442"/>
      <c r="F109" s="442"/>
      <c r="G109" s="442"/>
      <c r="H109" s="442"/>
      <c r="I109" s="442"/>
      <c r="K109" s="355"/>
      <c r="L109" s="355"/>
    </row>
    <row r="110" spans="3:12" ht="15" hidden="1" customHeight="1" x14ac:dyDescent="0.25">
      <c r="C110" s="442"/>
      <c r="D110" s="442"/>
      <c r="E110" s="442"/>
      <c r="F110" s="442"/>
      <c r="G110" s="442"/>
      <c r="H110" s="442"/>
      <c r="I110" s="442"/>
      <c r="K110" s="355"/>
      <c r="L110" s="355"/>
    </row>
    <row r="111" spans="3:12" ht="15" hidden="1" customHeight="1" x14ac:dyDescent="0.25">
      <c r="C111" s="442"/>
      <c r="D111" s="442"/>
      <c r="E111" s="442"/>
      <c r="F111" s="442"/>
      <c r="G111" s="442"/>
      <c r="H111" s="442"/>
      <c r="I111" s="442"/>
      <c r="K111" s="355"/>
      <c r="L111" s="355"/>
    </row>
    <row r="112" spans="3:12" ht="15" hidden="1" customHeight="1" x14ac:dyDescent="0.25">
      <c r="C112" s="442"/>
      <c r="D112" s="442"/>
      <c r="E112" s="442"/>
      <c r="F112" s="442"/>
      <c r="G112" s="442"/>
      <c r="H112" s="442"/>
      <c r="I112" s="442"/>
      <c r="K112" s="355"/>
      <c r="L112" s="355"/>
    </row>
    <row r="113" spans="3:12" ht="15" hidden="1" customHeight="1" x14ac:dyDescent="0.25">
      <c r="C113" s="442"/>
      <c r="D113" s="442"/>
      <c r="E113" s="442"/>
      <c r="F113" s="442"/>
      <c r="G113" s="442"/>
      <c r="H113" s="442"/>
      <c r="I113" s="442"/>
      <c r="K113" s="355"/>
      <c r="L113" s="355"/>
    </row>
    <row r="114" spans="3:12" ht="15" hidden="1" customHeight="1" x14ac:dyDescent="0.25">
      <c r="C114" s="442"/>
      <c r="D114" s="442"/>
      <c r="E114" s="442"/>
      <c r="F114" s="442"/>
      <c r="G114" s="442"/>
      <c r="H114" s="442"/>
      <c r="I114" s="442"/>
      <c r="K114" s="355"/>
      <c r="L114" s="355"/>
    </row>
    <row r="115" spans="3:12" ht="15" hidden="1" customHeight="1" x14ac:dyDescent="0.25">
      <c r="C115" s="442"/>
      <c r="D115" s="442"/>
      <c r="E115" s="442"/>
      <c r="F115" s="442"/>
      <c r="G115" s="442"/>
      <c r="H115" s="442"/>
      <c r="I115" s="442"/>
      <c r="K115" s="355"/>
      <c r="L115" s="355"/>
    </row>
    <row r="116" spans="3:12" ht="15" hidden="1" customHeight="1" x14ac:dyDescent="0.25">
      <c r="C116" s="442"/>
      <c r="D116" s="442"/>
      <c r="E116" s="442"/>
      <c r="F116" s="442"/>
      <c r="G116" s="442"/>
      <c r="H116" s="442"/>
      <c r="I116" s="442"/>
      <c r="K116" s="355"/>
      <c r="L116" s="355"/>
    </row>
    <row r="117" spans="3:12" ht="15" hidden="1" customHeight="1" x14ac:dyDescent="0.25">
      <c r="C117" s="442"/>
      <c r="D117" s="442"/>
      <c r="E117" s="442"/>
      <c r="F117" s="442"/>
      <c r="G117" s="442"/>
      <c r="H117" s="442"/>
      <c r="I117" s="442"/>
      <c r="K117" s="355"/>
      <c r="L117" s="355"/>
    </row>
    <row r="118" spans="3:12" ht="15" hidden="1" customHeight="1" x14ac:dyDescent="0.25">
      <c r="C118" s="442"/>
      <c r="D118" s="442"/>
      <c r="E118" s="442"/>
      <c r="F118" s="442"/>
      <c r="G118" s="442"/>
      <c r="H118" s="442"/>
      <c r="I118" s="442"/>
      <c r="K118" s="355"/>
      <c r="L118" s="355"/>
    </row>
    <row r="119" spans="3:12" ht="15" hidden="1" customHeight="1" x14ac:dyDescent="0.25">
      <c r="C119" s="442"/>
      <c r="D119" s="442"/>
      <c r="E119" s="442"/>
      <c r="F119" s="442"/>
      <c r="G119" s="442"/>
      <c r="H119" s="442"/>
      <c r="I119" s="442"/>
      <c r="K119" s="355"/>
      <c r="L119" s="355"/>
    </row>
    <row r="120" spans="3:12" ht="15" hidden="1" customHeight="1" x14ac:dyDescent="0.25">
      <c r="C120" s="442"/>
      <c r="D120" s="442"/>
      <c r="E120" s="442"/>
      <c r="F120" s="442"/>
      <c r="G120" s="442"/>
      <c r="H120" s="442"/>
      <c r="I120" s="442"/>
      <c r="K120" s="355"/>
      <c r="L120" s="355"/>
    </row>
    <row r="121" spans="3:12" ht="15" hidden="1" customHeight="1" x14ac:dyDescent="0.25">
      <c r="C121" s="442"/>
      <c r="D121" s="442"/>
      <c r="E121" s="442"/>
      <c r="F121" s="442"/>
      <c r="G121" s="442"/>
      <c r="H121" s="442"/>
      <c r="I121" s="442"/>
      <c r="K121" s="355"/>
      <c r="L121" s="355"/>
    </row>
    <row r="122" spans="3:12" ht="15" hidden="1" customHeight="1" x14ac:dyDescent="0.25">
      <c r="C122" s="442"/>
      <c r="D122" s="442"/>
      <c r="E122" s="442"/>
      <c r="F122" s="442"/>
      <c r="G122" s="442"/>
      <c r="H122" s="442"/>
      <c r="I122" s="442"/>
      <c r="K122" s="355"/>
      <c r="L122" s="355"/>
    </row>
    <row r="123" spans="3:12" ht="15" hidden="1" customHeight="1" x14ac:dyDescent="0.25">
      <c r="C123" s="442"/>
      <c r="D123" s="442"/>
      <c r="E123" s="442"/>
      <c r="F123" s="442"/>
      <c r="G123" s="442"/>
      <c r="H123" s="442"/>
      <c r="I123" s="442"/>
      <c r="K123" s="355"/>
      <c r="L123" s="355"/>
    </row>
    <row r="124" spans="3:12" ht="15" hidden="1" customHeight="1" x14ac:dyDescent="0.25">
      <c r="C124" s="442"/>
      <c r="D124" s="442"/>
      <c r="E124" s="442"/>
      <c r="F124" s="442"/>
      <c r="G124" s="442"/>
      <c r="H124" s="442"/>
      <c r="I124" s="442"/>
      <c r="K124" s="355"/>
      <c r="L124" s="355"/>
    </row>
    <row r="125" spans="3:12" ht="15" hidden="1" customHeight="1" x14ac:dyDescent="0.25">
      <c r="C125" s="442"/>
      <c r="D125" s="442"/>
      <c r="E125" s="442"/>
      <c r="F125" s="442"/>
      <c r="G125" s="442"/>
      <c r="H125" s="442"/>
      <c r="I125" s="442"/>
      <c r="K125" s="355"/>
      <c r="L125" s="355"/>
    </row>
    <row r="126" spans="3:12" ht="15" hidden="1" customHeight="1" x14ac:dyDescent="0.25">
      <c r="C126" s="442"/>
      <c r="D126" s="442"/>
      <c r="E126" s="442"/>
      <c r="F126" s="442"/>
      <c r="G126" s="442"/>
      <c r="H126" s="442"/>
      <c r="I126" s="442"/>
      <c r="K126" s="355"/>
      <c r="L126" s="355"/>
    </row>
    <row r="127" spans="3:12" ht="15" hidden="1" customHeight="1" x14ac:dyDescent="0.25">
      <c r="C127" s="442"/>
      <c r="D127" s="442"/>
      <c r="E127" s="442"/>
      <c r="F127" s="442"/>
      <c r="G127" s="442"/>
      <c r="H127" s="442"/>
      <c r="I127" s="442"/>
      <c r="K127" s="355"/>
      <c r="L127" s="355"/>
    </row>
    <row r="128" spans="3:12" ht="15" hidden="1" customHeight="1" x14ac:dyDescent="0.25">
      <c r="C128" s="442"/>
      <c r="D128" s="442"/>
      <c r="E128" s="442"/>
      <c r="F128" s="442"/>
      <c r="G128" s="442"/>
      <c r="H128" s="442"/>
      <c r="I128" s="442"/>
      <c r="K128" s="355"/>
      <c r="L128" s="355"/>
    </row>
    <row r="129" spans="3:12" ht="15" hidden="1" customHeight="1" x14ac:dyDescent="0.25">
      <c r="C129" s="442"/>
      <c r="D129" s="442"/>
      <c r="E129" s="442"/>
      <c r="F129" s="442"/>
      <c r="G129" s="442"/>
      <c r="H129" s="442"/>
      <c r="I129" s="442"/>
      <c r="K129" s="355"/>
      <c r="L129" s="355"/>
    </row>
    <row r="130" spans="3:12" ht="15" hidden="1" customHeight="1" x14ac:dyDescent="0.25">
      <c r="C130" s="442"/>
      <c r="D130" s="442"/>
      <c r="E130" s="442"/>
      <c r="F130" s="442"/>
      <c r="G130" s="442"/>
      <c r="H130" s="442"/>
      <c r="I130" s="442"/>
      <c r="K130" s="355"/>
      <c r="L130" s="355"/>
    </row>
    <row r="131" spans="3:12" ht="15" hidden="1" customHeight="1" x14ac:dyDescent="0.25">
      <c r="C131" s="442"/>
      <c r="D131" s="442"/>
      <c r="E131" s="442"/>
      <c r="F131" s="442"/>
      <c r="G131" s="442"/>
      <c r="H131" s="442"/>
      <c r="I131" s="442"/>
      <c r="K131" s="355"/>
      <c r="L131" s="355"/>
    </row>
    <row r="132" spans="3:12" ht="15" hidden="1" customHeight="1" x14ac:dyDescent="0.25">
      <c r="C132" s="442"/>
      <c r="D132" s="442"/>
      <c r="E132" s="442"/>
      <c r="F132" s="442"/>
      <c r="G132" s="442"/>
      <c r="H132" s="442"/>
      <c r="I132" s="442"/>
      <c r="K132" s="355"/>
      <c r="L132" s="355"/>
    </row>
    <row r="133" spans="3:12" ht="15" hidden="1" customHeight="1" x14ac:dyDescent="0.25">
      <c r="C133" s="442"/>
      <c r="D133" s="442"/>
      <c r="E133" s="442"/>
      <c r="F133" s="442"/>
      <c r="G133" s="442"/>
      <c r="H133" s="442"/>
      <c r="I133" s="442"/>
      <c r="K133" s="355"/>
      <c r="L133" s="355"/>
    </row>
    <row r="134" spans="3:12" ht="15" hidden="1" customHeight="1" x14ac:dyDescent="0.25">
      <c r="C134" s="442"/>
      <c r="D134" s="442"/>
      <c r="E134" s="442"/>
      <c r="F134" s="442"/>
      <c r="G134" s="442"/>
      <c r="H134" s="442"/>
      <c r="I134" s="442"/>
      <c r="K134" s="355"/>
      <c r="L134" s="355"/>
    </row>
    <row r="135" spans="3:12" ht="15" hidden="1" customHeight="1" x14ac:dyDescent="0.25">
      <c r="C135" s="442"/>
      <c r="D135" s="442"/>
      <c r="E135" s="442"/>
      <c r="F135" s="442"/>
      <c r="G135" s="442"/>
      <c r="H135" s="442"/>
      <c r="I135" s="442"/>
      <c r="K135" s="355"/>
      <c r="L135" s="355"/>
    </row>
    <row r="136" spans="3:12" ht="15" hidden="1" customHeight="1" x14ac:dyDescent="0.25">
      <c r="C136" s="442"/>
      <c r="D136" s="442"/>
      <c r="E136" s="442"/>
      <c r="F136" s="442"/>
      <c r="G136" s="442"/>
      <c r="H136" s="442"/>
      <c r="I136" s="442"/>
      <c r="K136" s="355"/>
      <c r="L136" s="355"/>
    </row>
    <row r="137" spans="3:12" ht="15" hidden="1" customHeight="1" x14ac:dyDescent="0.25">
      <c r="C137" s="442"/>
      <c r="D137" s="442"/>
      <c r="E137" s="442"/>
      <c r="F137" s="442"/>
      <c r="G137" s="442"/>
      <c r="H137" s="442"/>
      <c r="I137" s="442"/>
      <c r="K137" s="355"/>
      <c r="L137" s="355"/>
    </row>
    <row r="138" spans="3:12" ht="15" hidden="1" customHeight="1" x14ac:dyDescent="0.25">
      <c r="C138" s="442"/>
      <c r="D138" s="442"/>
      <c r="E138" s="442"/>
      <c r="F138" s="442"/>
      <c r="G138" s="442"/>
      <c r="H138" s="442"/>
      <c r="I138" s="442"/>
      <c r="K138" s="355"/>
      <c r="L138" s="355"/>
    </row>
    <row r="139" spans="3:12" ht="15" hidden="1" customHeight="1" x14ac:dyDescent="0.25">
      <c r="C139" s="442"/>
      <c r="D139" s="442"/>
      <c r="E139" s="442"/>
      <c r="F139" s="442"/>
      <c r="G139" s="442"/>
      <c r="H139" s="442"/>
      <c r="I139" s="442"/>
      <c r="K139" s="355"/>
      <c r="L139" s="355"/>
    </row>
    <row r="140" spans="3:12" ht="15" hidden="1" customHeight="1" x14ac:dyDescent="0.25">
      <c r="C140" s="442"/>
      <c r="D140" s="442"/>
      <c r="E140" s="442"/>
      <c r="F140" s="442"/>
      <c r="G140" s="442"/>
      <c r="H140" s="442"/>
      <c r="I140" s="442"/>
      <c r="K140" s="355"/>
      <c r="L140" s="355"/>
    </row>
    <row r="141" spans="3:12" ht="15" hidden="1" customHeight="1" x14ac:dyDescent="0.25">
      <c r="C141" s="442"/>
      <c r="D141" s="442"/>
      <c r="E141" s="442"/>
      <c r="F141" s="442"/>
      <c r="G141" s="442"/>
      <c r="H141" s="442"/>
      <c r="I141" s="442"/>
      <c r="K141" s="355"/>
      <c r="L141" s="355"/>
    </row>
    <row r="142" spans="3:12" ht="15" hidden="1" customHeight="1" x14ac:dyDescent="0.25">
      <c r="C142" s="442"/>
      <c r="D142" s="442"/>
      <c r="E142" s="442"/>
      <c r="F142" s="442"/>
      <c r="G142" s="442"/>
      <c r="H142" s="442"/>
      <c r="I142" s="442"/>
      <c r="K142" s="355"/>
      <c r="L142" s="355"/>
    </row>
    <row r="143" spans="3:12" ht="15" hidden="1" customHeight="1" x14ac:dyDescent="0.25">
      <c r="C143" s="442"/>
      <c r="D143" s="442"/>
      <c r="E143" s="442"/>
      <c r="F143" s="442"/>
      <c r="G143" s="442"/>
      <c r="H143" s="442"/>
      <c r="I143" s="442"/>
      <c r="K143" s="355"/>
      <c r="L143" s="355"/>
    </row>
    <row r="144" spans="3:12" ht="15" hidden="1" customHeight="1" x14ac:dyDescent="0.25">
      <c r="C144" s="442"/>
      <c r="D144" s="442"/>
      <c r="E144" s="442"/>
      <c r="F144" s="442"/>
      <c r="G144" s="442"/>
      <c r="H144" s="442"/>
      <c r="I144" s="442"/>
      <c r="K144" s="355"/>
      <c r="L144" s="355"/>
    </row>
    <row r="145" spans="3:12" ht="15" hidden="1" customHeight="1" x14ac:dyDescent="0.25">
      <c r="C145" s="442"/>
      <c r="D145" s="442"/>
      <c r="E145" s="442"/>
      <c r="F145" s="442"/>
      <c r="G145" s="442"/>
      <c r="H145" s="442"/>
      <c r="I145" s="442"/>
      <c r="K145" s="355"/>
      <c r="L145" s="355"/>
    </row>
    <row r="146" spans="3:12" ht="15" hidden="1" customHeight="1" x14ac:dyDescent="0.25">
      <c r="C146" s="442"/>
      <c r="D146" s="442"/>
      <c r="E146" s="442"/>
      <c r="F146" s="442"/>
      <c r="G146" s="442"/>
      <c r="H146" s="442"/>
      <c r="I146" s="442"/>
      <c r="K146" s="355"/>
      <c r="L146" s="355"/>
    </row>
    <row r="147" spans="3:12" ht="15" hidden="1" customHeight="1" x14ac:dyDescent="0.25">
      <c r="C147" s="442"/>
      <c r="D147" s="442"/>
      <c r="E147" s="442"/>
      <c r="F147" s="442"/>
      <c r="G147" s="442"/>
      <c r="H147" s="442"/>
      <c r="I147" s="442"/>
      <c r="K147" s="355"/>
      <c r="L147" s="355"/>
    </row>
    <row r="148" spans="3:12" ht="15" hidden="1" customHeight="1" x14ac:dyDescent="0.25">
      <c r="C148" s="442"/>
      <c r="D148" s="442"/>
      <c r="E148" s="442"/>
      <c r="F148" s="442"/>
      <c r="G148" s="442"/>
      <c r="H148" s="442"/>
      <c r="I148" s="442"/>
      <c r="K148" s="355"/>
      <c r="L148" s="355"/>
    </row>
    <row r="149" spans="3:12" ht="15" hidden="1" customHeight="1" x14ac:dyDescent="0.25">
      <c r="C149" s="442"/>
      <c r="D149" s="442"/>
      <c r="E149" s="442"/>
      <c r="F149" s="442"/>
      <c r="G149" s="442"/>
      <c r="H149" s="442"/>
      <c r="I149" s="442"/>
      <c r="K149" s="355"/>
      <c r="L149" s="355"/>
    </row>
    <row r="150" spans="3:12" ht="15" hidden="1" customHeight="1" x14ac:dyDescent="0.25">
      <c r="C150" s="442"/>
      <c r="D150" s="442"/>
      <c r="E150" s="442"/>
      <c r="F150" s="442"/>
      <c r="G150" s="442"/>
      <c r="H150" s="442"/>
      <c r="I150" s="442"/>
      <c r="K150" s="355"/>
      <c r="L150" s="355"/>
    </row>
    <row r="151" spans="3:12" ht="15" hidden="1" customHeight="1" x14ac:dyDescent="0.25">
      <c r="C151" s="442"/>
      <c r="D151" s="442"/>
      <c r="E151" s="442"/>
      <c r="F151" s="442"/>
      <c r="G151" s="442"/>
      <c r="H151" s="442"/>
      <c r="I151" s="442"/>
      <c r="K151" s="355"/>
      <c r="L151" s="355"/>
    </row>
    <row r="152" spans="3:12" ht="15" hidden="1" customHeight="1" x14ac:dyDescent="0.25">
      <c r="C152" s="442"/>
      <c r="D152" s="442"/>
      <c r="E152" s="442"/>
      <c r="F152" s="442"/>
      <c r="G152" s="442"/>
      <c r="H152" s="442"/>
      <c r="I152" s="442"/>
      <c r="K152" s="355"/>
      <c r="L152" s="355"/>
    </row>
    <row r="153" spans="3:12" ht="15" hidden="1" customHeight="1" x14ac:dyDescent="0.25">
      <c r="C153" s="442"/>
      <c r="D153" s="442"/>
      <c r="E153" s="442"/>
      <c r="F153" s="442"/>
      <c r="G153" s="442"/>
      <c r="H153" s="442"/>
      <c r="I153" s="442"/>
      <c r="K153" s="355"/>
      <c r="L153" s="355"/>
    </row>
    <row r="154" spans="3:12" ht="15" hidden="1" customHeight="1" x14ac:dyDescent="0.25">
      <c r="C154" s="442"/>
      <c r="D154" s="442"/>
      <c r="E154" s="442"/>
      <c r="F154" s="442"/>
      <c r="G154" s="442"/>
      <c r="H154" s="442"/>
      <c r="I154" s="442"/>
      <c r="K154" s="355"/>
      <c r="L154" s="355"/>
    </row>
    <row r="155" spans="3:12" ht="15" hidden="1" customHeight="1" x14ac:dyDescent="0.25">
      <c r="C155" s="442"/>
      <c r="D155" s="442"/>
      <c r="E155" s="442"/>
      <c r="F155" s="442"/>
      <c r="G155" s="442"/>
      <c r="H155" s="442"/>
      <c r="I155" s="442"/>
      <c r="K155" s="355"/>
      <c r="L155" s="355"/>
    </row>
    <row r="156" spans="3:12" ht="15" hidden="1" customHeight="1" x14ac:dyDescent="0.25">
      <c r="C156" s="442"/>
      <c r="D156" s="442"/>
      <c r="E156" s="442"/>
      <c r="F156" s="442"/>
      <c r="G156" s="442"/>
      <c r="H156" s="442"/>
      <c r="I156" s="442"/>
      <c r="K156" s="355"/>
      <c r="L156" s="355"/>
    </row>
    <row r="157" spans="3:12" ht="15" hidden="1" customHeight="1" x14ac:dyDescent="0.25">
      <c r="C157" s="442"/>
      <c r="D157" s="442"/>
      <c r="E157" s="442"/>
      <c r="F157" s="442"/>
      <c r="G157" s="442"/>
      <c r="H157" s="442"/>
      <c r="I157" s="442"/>
      <c r="K157" s="355"/>
      <c r="L157" s="355"/>
    </row>
    <row r="158" spans="3:12" ht="15" hidden="1" customHeight="1" x14ac:dyDescent="0.25">
      <c r="C158" s="442"/>
      <c r="D158" s="442"/>
      <c r="E158" s="442"/>
      <c r="F158" s="442"/>
      <c r="G158" s="442"/>
      <c r="H158" s="442"/>
      <c r="I158" s="442"/>
      <c r="K158" s="355"/>
      <c r="L158" s="355"/>
    </row>
    <row r="159" spans="3:12" ht="15" hidden="1" customHeight="1" x14ac:dyDescent="0.25">
      <c r="C159" s="442"/>
      <c r="D159" s="442"/>
      <c r="E159" s="442"/>
      <c r="F159" s="442"/>
      <c r="G159" s="442"/>
      <c r="H159" s="442"/>
      <c r="I159" s="442"/>
      <c r="K159" s="355"/>
      <c r="L159" s="355"/>
    </row>
    <row r="160" spans="3:12" ht="15" hidden="1" customHeight="1" x14ac:dyDescent="0.25">
      <c r="C160" s="442"/>
      <c r="D160" s="442"/>
      <c r="E160" s="442"/>
      <c r="F160" s="442"/>
      <c r="G160" s="442"/>
      <c r="H160" s="442"/>
      <c r="I160" s="442"/>
      <c r="K160" s="355"/>
      <c r="L160" s="355"/>
    </row>
    <row r="161" spans="3:12" ht="15" hidden="1" customHeight="1" x14ac:dyDescent="0.25">
      <c r="C161" s="442"/>
      <c r="D161" s="442"/>
      <c r="E161" s="442"/>
      <c r="F161" s="442"/>
      <c r="G161" s="442"/>
      <c r="H161" s="442"/>
      <c r="I161" s="442"/>
      <c r="K161" s="355"/>
      <c r="L161" s="355"/>
    </row>
    <row r="162" spans="3:12" ht="15" hidden="1" customHeight="1" x14ac:dyDescent="0.25">
      <c r="C162" s="442"/>
      <c r="D162" s="442"/>
      <c r="E162" s="442"/>
      <c r="F162" s="442"/>
      <c r="G162" s="442"/>
      <c r="H162" s="442"/>
      <c r="I162" s="442"/>
      <c r="K162" s="355"/>
      <c r="L162" s="355"/>
    </row>
    <row r="163" spans="3:12" ht="15" hidden="1" customHeight="1" x14ac:dyDescent="0.25">
      <c r="C163" s="442"/>
      <c r="D163" s="442"/>
      <c r="E163" s="442"/>
      <c r="F163" s="442"/>
      <c r="G163" s="442"/>
      <c r="H163" s="442"/>
      <c r="I163" s="442"/>
      <c r="K163" s="355"/>
      <c r="L163" s="355"/>
    </row>
    <row r="164" spans="3:12" ht="15" hidden="1" customHeight="1" x14ac:dyDescent="0.25">
      <c r="C164" s="442"/>
      <c r="D164" s="442"/>
      <c r="E164" s="442"/>
      <c r="F164" s="442"/>
      <c r="G164" s="442"/>
      <c r="H164" s="442"/>
      <c r="I164" s="442"/>
      <c r="K164" s="355"/>
      <c r="L164" s="355"/>
    </row>
    <row r="165" spans="3:12" ht="15" hidden="1" customHeight="1" x14ac:dyDescent="0.25">
      <c r="C165" s="442"/>
      <c r="D165" s="442"/>
      <c r="E165" s="442"/>
      <c r="F165" s="442"/>
      <c r="G165" s="442"/>
      <c r="H165" s="442"/>
      <c r="I165" s="442"/>
      <c r="K165" s="355"/>
      <c r="L165" s="355"/>
    </row>
    <row r="166" spans="3:12" ht="15" hidden="1" customHeight="1" x14ac:dyDescent="0.25">
      <c r="C166" s="442"/>
      <c r="D166" s="442"/>
      <c r="E166" s="442"/>
      <c r="F166" s="442"/>
      <c r="G166" s="442"/>
      <c r="H166" s="442"/>
      <c r="I166" s="442"/>
      <c r="K166" s="355"/>
      <c r="L166" s="355"/>
    </row>
    <row r="167" spans="3:12" ht="15" hidden="1" customHeight="1" x14ac:dyDescent="0.25">
      <c r="C167" s="442"/>
      <c r="D167" s="442"/>
      <c r="E167" s="442"/>
      <c r="F167" s="442"/>
      <c r="G167" s="442"/>
      <c r="H167" s="442"/>
      <c r="I167" s="442"/>
      <c r="K167" s="355"/>
      <c r="L167" s="355"/>
    </row>
    <row r="168" spans="3:12" ht="15" hidden="1" customHeight="1" x14ac:dyDescent="0.25">
      <c r="C168" s="442"/>
      <c r="D168" s="442"/>
      <c r="E168" s="442"/>
      <c r="F168" s="442"/>
      <c r="G168" s="442"/>
      <c r="H168" s="442"/>
      <c r="I168" s="442"/>
      <c r="K168" s="355"/>
      <c r="L168" s="355"/>
    </row>
    <row r="169" spans="3:12" ht="15" hidden="1" customHeight="1" x14ac:dyDescent="0.25">
      <c r="C169" s="442"/>
      <c r="D169" s="442"/>
      <c r="E169" s="442"/>
      <c r="F169" s="442"/>
      <c r="G169" s="442"/>
      <c r="H169" s="442"/>
      <c r="I169" s="442"/>
      <c r="K169" s="355"/>
      <c r="L169" s="355"/>
    </row>
    <row r="170" spans="3:12" ht="15" hidden="1" customHeight="1" x14ac:dyDescent="0.25">
      <c r="C170" s="442"/>
      <c r="D170" s="442"/>
      <c r="E170" s="442"/>
      <c r="F170" s="442"/>
      <c r="G170" s="442"/>
      <c r="H170" s="442"/>
      <c r="I170" s="442"/>
      <c r="K170" s="355"/>
      <c r="L170" s="355"/>
    </row>
    <row r="171" spans="3:12" ht="15" hidden="1" customHeight="1" x14ac:dyDescent="0.25">
      <c r="C171" s="442"/>
      <c r="D171" s="442"/>
      <c r="E171" s="442"/>
      <c r="F171" s="442"/>
      <c r="G171" s="442"/>
      <c r="H171" s="442"/>
      <c r="I171" s="442"/>
      <c r="K171" s="355"/>
      <c r="L171" s="355"/>
    </row>
    <row r="172" spans="3:12" ht="15" hidden="1" customHeight="1" x14ac:dyDescent="0.25">
      <c r="C172" s="442"/>
      <c r="D172" s="442"/>
      <c r="E172" s="442"/>
      <c r="F172" s="442"/>
      <c r="G172" s="442"/>
      <c r="H172" s="442"/>
      <c r="I172" s="442"/>
      <c r="K172" s="355"/>
      <c r="L172" s="355"/>
    </row>
    <row r="173" spans="3:12" ht="15" hidden="1" customHeight="1" x14ac:dyDescent="0.25">
      <c r="C173" s="442"/>
      <c r="D173" s="442"/>
      <c r="E173" s="442"/>
      <c r="F173" s="442"/>
      <c r="G173" s="442"/>
      <c r="H173" s="442"/>
      <c r="I173" s="442"/>
      <c r="K173" s="355"/>
      <c r="L173" s="355"/>
    </row>
    <row r="174" spans="3:12" ht="15" hidden="1" customHeight="1" x14ac:dyDescent="0.25">
      <c r="C174" s="442"/>
      <c r="D174" s="442"/>
      <c r="E174" s="442"/>
      <c r="F174" s="442"/>
      <c r="G174" s="442"/>
      <c r="H174" s="442"/>
      <c r="I174" s="442"/>
      <c r="K174" s="355"/>
      <c r="L174" s="355"/>
    </row>
    <row r="175" spans="3:12" ht="15" hidden="1" customHeight="1" x14ac:dyDescent="0.25">
      <c r="C175" s="442"/>
      <c r="D175" s="442"/>
      <c r="E175" s="442"/>
      <c r="F175" s="442"/>
      <c r="G175" s="442"/>
      <c r="H175" s="442"/>
      <c r="I175" s="442"/>
      <c r="K175" s="355"/>
      <c r="L175" s="355"/>
    </row>
    <row r="176" spans="3:12" ht="15" hidden="1" customHeight="1" x14ac:dyDescent="0.25">
      <c r="C176" s="442"/>
      <c r="D176" s="442"/>
      <c r="E176" s="442"/>
      <c r="F176" s="442"/>
      <c r="G176" s="442"/>
      <c r="H176" s="442"/>
      <c r="I176" s="442"/>
      <c r="K176" s="355"/>
      <c r="L176" s="355"/>
    </row>
    <row r="177" spans="3:12" ht="15" hidden="1" customHeight="1" x14ac:dyDescent="0.25">
      <c r="C177" s="442"/>
      <c r="D177" s="442"/>
      <c r="E177" s="442"/>
      <c r="F177" s="442"/>
      <c r="G177" s="442"/>
      <c r="H177" s="442"/>
      <c r="I177" s="442"/>
      <c r="K177" s="355"/>
      <c r="L177" s="355"/>
    </row>
    <row r="178" spans="3:12" ht="15" hidden="1" customHeight="1" x14ac:dyDescent="0.25">
      <c r="C178" s="442"/>
      <c r="D178" s="442"/>
      <c r="E178" s="442"/>
      <c r="F178" s="442"/>
      <c r="G178" s="442"/>
      <c r="H178" s="442"/>
      <c r="I178" s="442"/>
      <c r="K178" s="355"/>
      <c r="L178" s="355"/>
    </row>
    <row r="179" spans="3:12" ht="15" hidden="1" customHeight="1" x14ac:dyDescent="0.25">
      <c r="C179" s="442"/>
      <c r="D179" s="442"/>
      <c r="E179" s="442"/>
      <c r="F179" s="442"/>
      <c r="G179" s="442"/>
      <c r="H179" s="442"/>
      <c r="I179" s="442"/>
      <c r="K179" s="355"/>
      <c r="L179" s="355"/>
    </row>
    <row r="180" spans="3:12" ht="15" hidden="1" customHeight="1" x14ac:dyDescent="0.25">
      <c r="C180" s="442"/>
      <c r="D180" s="442"/>
      <c r="E180" s="442"/>
      <c r="F180" s="442"/>
      <c r="G180" s="442"/>
      <c r="H180" s="442"/>
      <c r="I180" s="442"/>
      <c r="K180" s="355"/>
      <c r="L180" s="355"/>
    </row>
    <row r="181" spans="3:12" ht="15" hidden="1" customHeight="1" x14ac:dyDescent="0.25">
      <c r="C181" s="442"/>
      <c r="D181" s="442"/>
      <c r="E181" s="442"/>
      <c r="F181" s="442"/>
      <c r="G181" s="442"/>
      <c r="H181" s="442"/>
      <c r="I181" s="442"/>
      <c r="K181" s="355"/>
      <c r="L181" s="355"/>
    </row>
    <row r="182" spans="3:12" ht="15" hidden="1" customHeight="1" x14ac:dyDescent="0.25">
      <c r="C182" s="442"/>
      <c r="D182" s="442"/>
      <c r="E182" s="442"/>
      <c r="F182" s="442"/>
      <c r="G182" s="442"/>
      <c r="H182" s="442"/>
      <c r="I182" s="442"/>
      <c r="K182" s="355"/>
      <c r="L182" s="355"/>
    </row>
    <row r="183" spans="3:12" ht="15" hidden="1" customHeight="1" x14ac:dyDescent="0.25">
      <c r="C183" s="442"/>
      <c r="D183" s="442"/>
      <c r="E183" s="442"/>
      <c r="F183" s="442"/>
      <c r="G183" s="442"/>
      <c r="H183" s="442"/>
      <c r="I183" s="442"/>
      <c r="K183" s="355"/>
      <c r="L183" s="355"/>
    </row>
    <row r="184" spans="3:12" ht="15" hidden="1" customHeight="1" x14ac:dyDescent="0.25">
      <c r="C184" s="442"/>
      <c r="D184" s="442"/>
      <c r="E184" s="442"/>
      <c r="F184" s="442"/>
      <c r="G184" s="442"/>
      <c r="H184" s="442"/>
      <c r="I184" s="442"/>
      <c r="K184" s="355"/>
      <c r="L184" s="355"/>
    </row>
    <row r="185" spans="3:12" ht="15" hidden="1" customHeight="1" x14ac:dyDescent="0.25">
      <c r="C185" s="442"/>
      <c r="D185" s="442"/>
      <c r="E185" s="442"/>
      <c r="F185" s="442"/>
      <c r="G185" s="442"/>
      <c r="H185" s="442"/>
      <c r="I185" s="442"/>
      <c r="K185" s="355"/>
      <c r="L185" s="355"/>
    </row>
    <row r="186" spans="3:12" ht="15" hidden="1" customHeight="1" x14ac:dyDescent="0.25">
      <c r="C186" s="442"/>
      <c r="D186" s="442"/>
      <c r="E186" s="442"/>
      <c r="F186" s="442"/>
      <c r="G186" s="442"/>
      <c r="H186" s="442"/>
      <c r="I186" s="442"/>
      <c r="K186" s="355"/>
      <c r="L186" s="355"/>
    </row>
    <row r="187" spans="3:12" ht="15" hidden="1" customHeight="1" x14ac:dyDescent="0.25">
      <c r="C187" s="442"/>
      <c r="D187" s="442"/>
      <c r="E187" s="442"/>
      <c r="F187" s="442"/>
      <c r="G187" s="442"/>
      <c r="H187" s="442"/>
      <c r="I187" s="442"/>
      <c r="K187" s="355"/>
      <c r="L187" s="355"/>
    </row>
    <row r="188" spans="3:12" ht="15" hidden="1" customHeight="1" x14ac:dyDescent="0.25">
      <c r="C188" s="442"/>
      <c r="D188" s="442"/>
      <c r="E188" s="442"/>
      <c r="F188" s="442"/>
      <c r="G188" s="442"/>
      <c r="H188" s="442"/>
      <c r="I188" s="442"/>
      <c r="K188" s="355"/>
      <c r="L188" s="355"/>
    </row>
    <row r="189" spans="3:12" ht="15" hidden="1" customHeight="1" x14ac:dyDescent="0.25">
      <c r="C189" s="442"/>
      <c r="D189" s="442"/>
      <c r="E189" s="442"/>
      <c r="F189" s="442"/>
      <c r="G189" s="442"/>
      <c r="H189" s="442"/>
      <c r="I189" s="442"/>
      <c r="K189" s="355"/>
      <c r="L189" s="355"/>
    </row>
    <row r="190" spans="3:12" ht="15" hidden="1" customHeight="1" x14ac:dyDescent="0.25">
      <c r="C190" s="442"/>
      <c r="D190" s="442"/>
      <c r="E190" s="442"/>
      <c r="F190" s="442"/>
      <c r="G190" s="442"/>
      <c r="H190" s="442"/>
      <c r="I190" s="442"/>
      <c r="K190" s="355"/>
      <c r="L190" s="355"/>
    </row>
    <row r="191" spans="3:12" ht="15" hidden="1" customHeight="1" x14ac:dyDescent="0.25">
      <c r="C191" s="442"/>
      <c r="D191" s="442"/>
      <c r="E191" s="442"/>
      <c r="F191" s="442"/>
      <c r="G191" s="442"/>
      <c r="H191" s="442"/>
      <c r="I191" s="442"/>
      <c r="K191" s="355"/>
      <c r="L191" s="355"/>
    </row>
    <row r="192" spans="3:12" ht="15" hidden="1" customHeight="1" x14ac:dyDescent="0.25">
      <c r="C192" s="442"/>
      <c r="D192" s="442"/>
      <c r="E192" s="442"/>
      <c r="F192" s="442"/>
      <c r="G192" s="442"/>
      <c r="H192" s="442"/>
      <c r="I192" s="442"/>
      <c r="K192" s="355"/>
      <c r="L192" s="355"/>
    </row>
    <row r="193" spans="3:12" ht="15" hidden="1" customHeight="1" x14ac:dyDescent="0.25">
      <c r="C193" s="442"/>
      <c r="D193" s="442"/>
      <c r="E193" s="442"/>
      <c r="F193" s="442"/>
      <c r="G193" s="442"/>
      <c r="H193" s="442"/>
      <c r="I193" s="442"/>
      <c r="K193" s="355"/>
      <c r="L193" s="355"/>
    </row>
    <row r="194" spans="3:12" ht="15" hidden="1" customHeight="1" x14ac:dyDescent="0.25">
      <c r="C194" s="442"/>
      <c r="D194" s="442"/>
      <c r="E194" s="442"/>
      <c r="F194" s="442"/>
      <c r="G194" s="442"/>
      <c r="H194" s="442"/>
      <c r="I194" s="442"/>
      <c r="K194" s="355"/>
      <c r="L194" s="355"/>
    </row>
    <row r="195" spans="3:12" ht="15" hidden="1" customHeight="1" x14ac:dyDescent="0.25">
      <c r="C195" s="442"/>
      <c r="D195" s="442"/>
      <c r="E195" s="442"/>
      <c r="F195" s="442"/>
      <c r="G195" s="442"/>
      <c r="H195" s="442"/>
      <c r="I195" s="442"/>
      <c r="K195" s="355"/>
      <c r="L195" s="355"/>
    </row>
    <row r="196" spans="3:12" ht="15" hidden="1" customHeight="1" x14ac:dyDescent="0.25">
      <c r="C196" s="442"/>
      <c r="D196" s="442"/>
      <c r="E196" s="442"/>
      <c r="F196" s="442"/>
      <c r="G196" s="442"/>
      <c r="H196" s="442"/>
      <c r="I196" s="442"/>
      <c r="K196" s="355"/>
      <c r="L196" s="355"/>
    </row>
    <row r="197" spans="3:12" ht="15" hidden="1" customHeight="1" x14ac:dyDescent="0.25">
      <c r="C197" s="442"/>
      <c r="D197" s="442"/>
      <c r="E197" s="442"/>
      <c r="F197" s="442"/>
      <c r="G197" s="442"/>
      <c r="H197" s="442"/>
      <c r="I197" s="442"/>
      <c r="K197" s="355"/>
      <c r="L197" s="355"/>
    </row>
    <row r="198" spans="3:12" ht="15" hidden="1" customHeight="1" x14ac:dyDescent="0.25">
      <c r="C198" s="442"/>
      <c r="D198" s="442"/>
      <c r="E198" s="442"/>
      <c r="F198" s="442"/>
      <c r="G198" s="442"/>
      <c r="H198" s="442"/>
      <c r="I198" s="442"/>
      <c r="K198" s="355"/>
      <c r="L198" s="355"/>
    </row>
    <row r="199" spans="3:12" ht="15" hidden="1" customHeight="1" x14ac:dyDescent="0.25">
      <c r="C199" s="442"/>
      <c r="D199" s="442"/>
      <c r="E199" s="442"/>
      <c r="F199" s="442"/>
      <c r="G199" s="442"/>
      <c r="H199" s="442"/>
      <c r="I199" s="442"/>
      <c r="K199" s="355"/>
      <c r="L199" s="355"/>
    </row>
    <row r="200" spans="3:12" ht="15" hidden="1" customHeight="1" x14ac:dyDescent="0.25">
      <c r="C200" s="442"/>
      <c r="D200" s="442"/>
      <c r="E200" s="442"/>
      <c r="F200" s="442"/>
      <c r="G200" s="442"/>
      <c r="H200" s="442"/>
      <c r="I200" s="442"/>
      <c r="K200" s="355"/>
      <c r="L200" s="355"/>
    </row>
    <row r="201" spans="3:12" ht="15" hidden="1" customHeight="1" x14ac:dyDescent="0.25">
      <c r="C201" s="442"/>
      <c r="D201" s="442"/>
      <c r="E201" s="442"/>
      <c r="F201" s="442"/>
      <c r="G201" s="442"/>
      <c r="H201" s="442"/>
      <c r="I201" s="442"/>
      <c r="K201" s="355"/>
      <c r="L201" s="355"/>
    </row>
    <row r="202" spans="3:12" ht="15" hidden="1" customHeight="1" x14ac:dyDescent="0.25">
      <c r="C202" s="442"/>
      <c r="D202" s="442"/>
      <c r="E202" s="442"/>
      <c r="F202" s="442"/>
      <c r="G202" s="442"/>
      <c r="H202" s="442"/>
      <c r="I202" s="442"/>
      <c r="K202" s="355"/>
      <c r="L202" s="355"/>
    </row>
    <row r="203" spans="3:12" ht="15" hidden="1" customHeight="1" x14ac:dyDescent="0.25">
      <c r="C203" s="442"/>
      <c r="D203" s="442"/>
      <c r="E203" s="442"/>
      <c r="F203" s="442"/>
      <c r="G203" s="442"/>
      <c r="H203" s="442"/>
      <c r="I203" s="442"/>
      <c r="K203" s="355"/>
      <c r="L203" s="355"/>
    </row>
    <row r="204" spans="3:12" ht="15" hidden="1" customHeight="1" x14ac:dyDescent="0.25">
      <c r="C204" s="442"/>
      <c r="D204" s="442"/>
      <c r="E204" s="442"/>
      <c r="F204" s="442"/>
      <c r="G204" s="442"/>
      <c r="H204" s="442"/>
      <c r="I204" s="442"/>
      <c r="K204" s="355"/>
      <c r="L204" s="355"/>
    </row>
    <row r="205" spans="3:12" ht="15" hidden="1" customHeight="1" x14ac:dyDescent="0.25">
      <c r="C205" s="442"/>
      <c r="D205" s="442"/>
      <c r="E205" s="442"/>
      <c r="F205" s="442"/>
      <c r="G205" s="442"/>
      <c r="H205" s="442"/>
      <c r="I205" s="442"/>
      <c r="K205" s="355"/>
      <c r="L205" s="355"/>
    </row>
    <row r="206" spans="3:12" ht="15" hidden="1" customHeight="1" x14ac:dyDescent="0.25">
      <c r="C206" s="442"/>
      <c r="D206" s="442"/>
      <c r="E206" s="442"/>
      <c r="F206" s="442"/>
      <c r="G206" s="442"/>
      <c r="H206" s="442"/>
      <c r="I206" s="442"/>
      <c r="K206" s="355"/>
      <c r="L206" s="355"/>
    </row>
    <row r="207" spans="3:12" ht="15" hidden="1" customHeight="1" x14ac:dyDescent="0.25">
      <c r="C207" s="442"/>
      <c r="D207" s="442"/>
      <c r="E207" s="442"/>
      <c r="F207" s="442"/>
      <c r="G207" s="442"/>
      <c r="H207" s="442"/>
      <c r="I207" s="442"/>
      <c r="K207" s="355"/>
      <c r="L207" s="355"/>
    </row>
    <row r="208" spans="3:12" ht="15" hidden="1" customHeight="1" x14ac:dyDescent="0.25">
      <c r="C208" s="442"/>
      <c r="D208" s="442"/>
      <c r="E208" s="442"/>
      <c r="F208" s="442"/>
      <c r="G208" s="442"/>
      <c r="H208" s="442"/>
      <c r="I208" s="442"/>
      <c r="K208" s="355"/>
      <c r="L208" s="355"/>
    </row>
    <row r="209" spans="3:12" ht="15" hidden="1" customHeight="1" x14ac:dyDescent="0.25">
      <c r="C209" s="442"/>
      <c r="D209" s="442"/>
      <c r="E209" s="442"/>
      <c r="F209" s="442"/>
      <c r="G209" s="442"/>
      <c r="H209" s="442"/>
      <c r="I209" s="442"/>
      <c r="K209" s="355"/>
      <c r="L209" s="355"/>
    </row>
    <row r="210" spans="3:12" ht="15" hidden="1" customHeight="1" x14ac:dyDescent="0.25">
      <c r="C210" s="442"/>
      <c r="D210" s="442"/>
      <c r="E210" s="442"/>
      <c r="F210" s="442"/>
      <c r="G210" s="442"/>
      <c r="H210" s="442"/>
      <c r="I210" s="442"/>
      <c r="K210" s="355"/>
      <c r="L210" s="355"/>
    </row>
    <row r="211" spans="3:12" ht="15" hidden="1" customHeight="1" x14ac:dyDescent="0.25">
      <c r="C211" s="442"/>
      <c r="D211" s="442"/>
      <c r="E211" s="442"/>
      <c r="F211" s="442"/>
      <c r="G211" s="442"/>
      <c r="H211" s="442"/>
      <c r="I211" s="442"/>
      <c r="K211" s="355"/>
      <c r="L211" s="355"/>
    </row>
    <row r="212" spans="3:12" ht="15" hidden="1" customHeight="1" x14ac:dyDescent="0.25">
      <c r="C212" s="442"/>
      <c r="D212" s="442"/>
      <c r="E212" s="442"/>
      <c r="F212" s="442"/>
      <c r="G212" s="442"/>
      <c r="H212" s="442"/>
      <c r="I212" s="442"/>
      <c r="K212" s="355"/>
      <c r="L212" s="355"/>
    </row>
    <row r="213" spans="3:12" ht="15" hidden="1" customHeight="1" x14ac:dyDescent="0.25">
      <c r="C213" s="442"/>
      <c r="D213" s="442"/>
      <c r="E213" s="442"/>
      <c r="F213" s="442"/>
      <c r="G213" s="442"/>
      <c r="H213" s="442"/>
      <c r="I213" s="442"/>
      <c r="K213" s="355"/>
      <c r="L213" s="355"/>
    </row>
    <row r="214" spans="3:12" ht="15" hidden="1" customHeight="1" x14ac:dyDescent="0.25">
      <c r="C214" s="442"/>
      <c r="D214" s="442"/>
      <c r="E214" s="442"/>
      <c r="F214" s="442"/>
      <c r="G214" s="442"/>
      <c r="H214" s="442"/>
      <c r="I214" s="442"/>
      <c r="K214" s="355"/>
      <c r="L214" s="355"/>
    </row>
    <row r="215" spans="3:12" ht="15" hidden="1" customHeight="1" x14ac:dyDescent="0.25">
      <c r="C215" s="442"/>
      <c r="D215" s="442"/>
      <c r="E215" s="442"/>
      <c r="F215" s="442"/>
      <c r="G215" s="442"/>
      <c r="H215" s="442"/>
      <c r="I215" s="442"/>
      <c r="K215" s="355"/>
      <c r="L215" s="355"/>
    </row>
    <row r="216" spans="3:12" ht="15" hidden="1" customHeight="1" x14ac:dyDescent="0.25">
      <c r="C216" s="442"/>
      <c r="D216" s="442"/>
      <c r="E216" s="442"/>
      <c r="F216" s="442"/>
      <c r="G216" s="442"/>
      <c r="H216" s="442"/>
      <c r="I216" s="442"/>
      <c r="K216" s="355"/>
      <c r="L216" s="355"/>
    </row>
    <row r="217" spans="3:12" ht="15" hidden="1" customHeight="1" x14ac:dyDescent="0.25">
      <c r="C217" s="442"/>
      <c r="D217" s="442"/>
      <c r="E217" s="442"/>
      <c r="F217" s="442"/>
      <c r="G217" s="442"/>
      <c r="H217" s="442"/>
      <c r="I217" s="442"/>
      <c r="K217" s="355"/>
      <c r="L217" s="355"/>
    </row>
    <row r="218" spans="3:12" ht="15" hidden="1" customHeight="1" x14ac:dyDescent="0.25">
      <c r="C218" s="442"/>
      <c r="D218" s="442"/>
      <c r="E218" s="442"/>
      <c r="F218" s="442"/>
      <c r="G218" s="442"/>
      <c r="H218" s="442"/>
      <c r="I218" s="442"/>
      <c r="K218" s="355"/>
      <c r="L218" s="355"/>
    </row>
    <row r="219" spans="3:12" ht="15" hidden="1" customHeight="1" x14ac:dyDescent="0.25">
      <c r="C219" s="442"/>
      <c r="D219" s="442"/>
      <c r="E219" s="442"/>
      <c r="F219" s="442"/>
      <c r="G219" s="442"/>
      <c r="H219" s="442"/>
      <c r="I219" s="442"/>
      <c r="K219" s="355"/>
      <c r="L219" s="355"/>
    </row>
    <row r="220" spans="3:12" ht="15" hidden="1" customHeight="1" x14ac:dyDescent="0.25">
      <c r="C220" s="442"/>
      <c r="D220" s="442"/>
      <c r="E220" s="442"/>
      <c r="F220" s="442"/>
      <c r="G220" s="442"/>
      <c r="H220" s="442"/>
      <c r="I220" s="442"/>
      <c r="K220" s="355"/>
      <c r="L220" s="355"/>
    </row>
    <row r="221" spans="3:12" ht="15" hidden="1" customHeight="1" x14ac:dyDescent="0.25">
      <c r="C221" s="442"/>
      <c r="D221" s="442"/>
      <c r="E221" s="442"/>
      <c r="F221" s="442"/>
      <c r="G221" s="442"/>
      <c r="H221" s="442"/>
      <c r="I221" s="442"/>
      <c r="K221" s="355"/>
      <c r="L221" s="355"/>
    </row>
    <row r="222" spans="3:12" ht="15" hidden="1" customHeight="1" x14ac:dyDescent="0.25">
      <c r="C222" s="442"/>
      <c r="D222" s="442"/>
      <c r="E222" s="442"/>
      <c r="F222" s="442"/>
      <c r="G222" s="442"/>
      <c r="H222" s="442"/>
      <c r="I222" s="442"/>
      <c r="K222" s="355"/>
      <c r="L222" s="355"/>
    </row>
    <row r="223" spans="3:12" ht="15" hidden="1" customHeight="1" x14ac:dyDescent="0.25">
      <c r="C223" s="442"/>
      <c r="D223" s="442"/>
      <c r="E223" s="442"/>
      <c r="F223" s="442"/>
      <c r="G223" s="442"/>
      <c r="H223" s="442"/>
      <c r="I223" s="442"/>
      <c r="K223" s="355"/>
      <c r="L223" s="355"/>
    </row>
    <row r="224" spans="3:12" ht="15" hidden="1" customHeight="1" x14ac:dyDescent="0.25">
      <c r="C224" s="442"/>
      <c r="D224" s="442"/>
      <c r="E224" s="442"/>
      <c r="F224" s="442"/>
      <c r="G224" s="442"/>
      <c r="H224" s="442"/>
      <c r="I224" s="442"/>
      <c r="K224" s="355"/>
      <c r="L224" s="355"/>
    </row>
    <row r="225" spans="3:12" ht="15" hidden="1" customHeight="1" x14ac:dyDescent="0.25">
      <c r="C225" s="442"/>
      <c r="D225" s="442"/>
      <c r="E225" s="442"/>
      <c r="F225" s="442"/>
      <c r="G225" s="442"/>
      <c r="H225" s="442"/>
      <c r="I225" s="442"/>
      <c r="K225" s="355"/>
      <c r="L225" s="355"/>
    </row>
    <row r="226" spans="3:12" hidden="1" x14ac:dyDescent="0.25">
      <c r="C226" s="442"/>
      <c r="D226" s="442"/>
      <c r="E226" s="442"/>
      <c r="F226" s="442"/>
      <c r="G226" s="442"/>
      <c r="H226" s="442"/>
      <c r="I226" s="442"/>
      <c r="K226" s="355"/>
      <c r="L226" s="355"/>
    </row>
    <row r="227" spans="3:12" hidden="1" x14ac:dyDescent="0.25">
      <c r="C227" s="442"/>
      <c r="D227" s="442"/>
      <c r="E227" s="442"/>
      <c r="F227" s="442"/>
      <c r="G227" s="442"/>
      <c r="H227" s="442"/>
      <c r="I227" s="442"/>
      <c r="K227" s="355"/>
      <c r="L227" s="355"/>
    </row>
    <row r="228" spans="3:12" hidden="1" x14ac:dyDescent="0.25">
      <c r="C228" s="442"/>
      <c r="D228" s="442"/>
      <c r="E228" s="442"/>
      <c r="F228" s="442"/>
      <c r="G228" s="442"/>
      <c r="H228" s="442"/>
      <c r="I228" s="442"/>
      <c r="K228" s="355"/>
      <c r="L228" s="355"/>
    </row>
    <row r="229" spans="3:12" hidden="1" x14ac:dyDescent="0.25">
      <c r="C229" s="442"/>
      <c r="D229" s="442"/>
      <c r="E229" s="442"/>
      <c r="F229" s="442"/>
      <c r="G229" s="442"/>
      <c r="H229" s="442"/>
      <c r="I229" s="442"/>
      <c r="K229" s="355"/>
      <c r="L229" s="355"/>
    </row>
    <row r="230" spans="3:12" hidden="1" x14ac:dyDescent="0.25">
      <c r="C230" s="442"/>
      <c r="D230" s="442"/>
      <c r="E230" s="442"/>
      <c r="F230" s="442"/>
      <c r="G230" s="442"/>
      <c r="H230" s="442"/>
      <c r="I230" s="442"/>
      <c r="K230" s="355"/>
      <c r="L230" s="355"/>
    </row>
    <row r="231" spans="3:12" hidden="1" x14ac:dyDescent="0.25">
      <c r="C231" s="442"/>
      <c r="D231" s="442"/>
      <c r="E231" s="442"/>
      <c r="F231" s="442"/>
      <c r="G231" s="442"/>
      <c r="H231" s="442"/>
      <c r="I231" s="442"/>
      <c r="K231" s="355"/>
      <c r="L231" s="355"/>
    </row>
    <row r="232" spans="3:12" hidden="1" x14ac:dyDescent="0.25">
      <c r="C232" s="442"/>
      <c r="D232" s="442"/>
      <c r="E232" s="442"/>
      <c r="F232" s="442"/>
      <c r="G232" s="442"/>
      <c r="H232" s="442"/>
      <c r="I232" s="442"/>
      <c r="K232" s="355"/>
      <c r="L232" s="355"/>
    </row>
    <row r="233" spans="3:12" hidden="1" x14ac:dyDescent="0.25">
      <c r="C233" s="442"/>
      <c r="D233" s="442"/>
      <c r="E233" s="442"/>
      <c r="F233" s="442"/>
      <c r="G233" s="442"/>
      <c r="H233" s="442"/>
      <c r="I233" s="442"/>
      <c r="K233" s="355"/>
      <c r="L233" s="355"/>
    </row>
    <row r="234" spans="3:12" hidden="1" x14ac:dyDescent="0.25">
      <c r="C234" s="442"/>
      <c r="D234" s="442"/>
      <c r="E234" s="442"/>
      <c r="F234" s="442"/>
      <c r="G234" s="442"/>
      <c r="H234" s="442"/>
      <c r="I234" s="442"/>
      <c r="K234" s="355"/>
      <c r="L234" s="355"/>
    </row>
    <row r="235" spans="3:12" hidden="1" x14ac:dyDescent="0.25">
      <c r="C235" s="442"/>
      <c r="D235" s="442"/>
      <c r="E235" s="442"/>
      <c r="F235" s="442"/>
      <c r="G235" s="442"/>
      <c r="H235" s="442"/>
      <c r="I235" s="442"/>
      <c r="K235" s="355"/>
      <c r="L235" s="355"/>
    </row>
    <row r="236" spans="3:12" hidden="1" x14ac:dyDescent="0.25">
      <c r="C236" s="442"/>
      <c r="D236" s="442"/>
      <c r="E236" s="442"/>
      <c r="F236" s="442"/>
      <c r="G236" s="442"/>
      <c r="H236" s="442"/>
      <c r="I236" s="442"/>
      <c r="K236" s="355"/>
      <c r="L236" s="355"/>
    </row>
    <row r="237" spans="3:12" hidden="1" x14ac:dyDescent="0.25">
      <c r="C237" s="442"/>
      <c r="D237" s="442"/>
      <c r="E237" s="442"/>
      <c r="F237" s="442"/>
      <c r="G237" s="442"/>
      <c r="H237" s="442"/>
      <c r="I237" s="442"/>
      <c r="K237" s="355"/>
      <c r="L237" s="355"/>
    </row>
    <row r="238" spans="3:12" hidden="1" x14ac:dyDescent="0.25">
      <c r="C238" s="442"/>
      <c r="D238" s="442"/>
      <c r="E238" s="442"/>
      <c r="F238" s="442"/>
      <c r="G238" s="442"/>
      <c r="H238" s="442"/>
      <c r="I238" s="442"/>
      <c r="K238" s="355"/>
      <c r="L238" s="355"/>
    </row>
    <row r="239" spans="3:12" hidden="1" x14ac:dyDescent="0.25">
      <c r="C239" s="442"/>
      <c r="D239" s="442"/>
      <c r="E239" s="442"/>
      <c r="F239" s="442"/>
      <c r="G239" s="442"/>
      <c r="H239" s="442"/>
      <c r="I239" s="442"/>
      <c r="K239" s="355"/>
      <c r="L239" s="355"/>
    </row>
    <row r="240" spans="3:12" hidden="1" x14ac:dyDescent="0.25">
      <c r="C240" s="442"/>
      <c r="D240" s="442"/>
      <c r="E240" s="442"/>
      <c r="F240" s="442"/>
      <c r="G240" s="442"/>
      <c r="H240" s="442"/>
      <c r="I240" s="442"/>
      <c r="K240" s="355"/>
      <c r="L240" s="355"/>
    </row>
    <row r="241" spans="3:12" hidden="1" x14ac:dyDescent="0.25">
      <c r="C241" s="442"/>
      <c r="D241" s="442"/>
      <c r="E241" s="442"/>
      <c r="F241" s="442"/>
      <c r="G241" s="442"/>
      <c r="H241" s="442"/>
      <c r="I241" s="442"/>
      <c r="K241" s="355"/>
      <c r="L241" s="355"/>
    </row>
    <row r="242" spans="3:12" hidden="1" x14ac:dyDescent="0.25">
      <c r="C242" s="442"/>
      <c r="D242" s="442"/>
      <c r="E242" s="442"/>
      <c r="F242" s="442"/>
      <c r="G242" s="442"/>
      <c r="H242" s="442"/>
      <c r="I242" s="442"/>
      <c r="K242" s="355"/>
      <c r="L242" s="355"/>
    </row>
    <row r="243" spans="3:12" hidden="1" x14ac:dyDescent="0.25">
      <c r="C243" s="442"/>
      <c r="D243" s="442"/>
      <c r="E243" s="442"/>
      <c r="F243" s="442"/>
      <c r="G243" s="442"/>
      <c r="H243" s="442"/>
      <c r="I243" s="442"/>
      <c r="K243" s="355"/>
      <c r="L243" s="355"/>
    </row>
    <row r="244" spans="3:12" hidden="1" x14ac:dyDescent="0.25">
      <c r="C244" s="442"/>
      <c r="D244" s="442"/>
      <c r="E244" s="442"/>
      <c r="F244" s="442"/>
      <c r="G244" s="442"/>
      <c r="H244" s="442"/>
      <c r="I244" s="442"/>
      <c r="K244" s="355"/>
      <c r="L244" s="355"/>
    </row>
    <row r="245" spans="3:12" ht="8.25" hidden="1" customHeight="1" x14ac:dyDescent="0.25">
      <c r="C245" s="442"/>
      <c r="D245" s="442"/>
      <c r="E245" s="442"/>
      <c r="F245" s="442"/>
      <c r="G245" s="442"/>
      <c r="H245" s="442"/>
      <c r="I245" s="442"/>
      <c r="K245" s="355"/>
      <c r="L245" s="355"/>
    </row>
    <row r="246" spans="3:12" ht="11.25" hidden="1" customHeight="1" x14ac:dyDescent="0.25">
      <c r="C246" s="442"/>
      <c r="D246" s="442"/>
      <c r="E246" s="442"/>
      <c r="F246" s="442"/>
      <c r="G246" s="442"/>
      <c r="H246" s="442"/>
      <c r="I246" s="442"/>
      <c r="J246" s="352" t="s">
        <v>407</v>
      </c>
      <c r="K246" s="355"/>
      <c r="L246" s="355"/>
    </row>
    <row r="247" spans="3:12" hidden="1" x14ac:dyDescent="0.25">
      <c r="C247" s="442"/>
      <c r="D247" s="442"/>
      <c r="E247" s="442"/>
      <c r="F247" s="442"/>
      <c r="G247" s="442"/>
      <c r="H247" s="442"/>
      <c r="I247" s="442"/>
    </row>
    <row r="248" spans="3:12" hidden="1" x14ac:dyDescent="0.25"/>
    <row r="249" spans="3:12" hidden="1" x14ac:dyDescent="0.25"/>
    <row r="250" spans="3:12" hidden="1" x14ac:dyDescent="0.25"/>
    <row r="251" spans="3:12" hidden="1" x14ac:dyDescent="0.25"/>
  </sheetData>
  <sheetProtection algorithmName="SHA-512" hashValue="qVkbaS9y4A2T1Xh6TgUMlxGHyk320FODIJh0zM7nrQGcnl9tGfNFhrC85h1JXNoYdga6bbK6QXsPHOHnilzrSw==" saltValue="f2BZQ2JyrBPn1AacRFZ/Gw==" spinCount="100000" sheet="1" selectLockedCells="1" selectUnlockedCells="1"/>
  <mergeCells count="119">
    <mergeCell ref="V24:W24"/>
    <mergeCell ref="X24:Y24"/>
    <mergeCell ref="R17:S17"/>
    <mergeCell ref="T17:U17"/>
    <mergeCell ref="V17:W17"/>
    <mergeCell ref="X17:Y17"/>
    <mergeCell ref="P23:Q23"/>
    <mergeCell ref="R23:S23"/>
    <mergeCell ref="T23:U23"/>
    <mergeCell ref="R21:S21"/>
    <mergeCell ref="T21:U21"/>
    <mergeCell ref="V21:W21"/>
    <mergeCell ref="X21:Y21"/>
    <mergeCell ref="P22:Q22"/>
    <mergeCell ref="R22:S22"/>
    <mergeCell ref="T22:U22"/>
    <mergeCell ref="V22:W22"/>
    <mergeCell ref="X22:Y22"/>
    <mergeCell ref="M5:N5"/>
    <mergeCell ref="M4:N4"/>
    <mergeCell ref="C26:D26"/>
    <mergeCell ref="E26:F26"/>
    <mergeCell ref="G26:H26"/>
    <mergeCell ref="I26:J26"/>
    <mergeCell ref="K26:L26"/>
    <mergeCell ref="R24:S24"/>
    <mergeCell ref="T24:U24"/>
    <mergeCell ref="P16:Q16"/>
    <mergeCell ref="R16:S16"/>
    <mergeCell ref="T16:U16"/>
    <mergeCell ref="P14:Q14"/>
    <mergeCell ref="R14:S14"/>
    <mergeCell ref="T14:U14"/>
    <mergeCell ref="P10:Q10"/>
    <mergeCell ref="R10:S10"/>
    <mergeCell ref="T10:U10"/>
    <mergeCell ref="R6:S6"/>
    <mergeCell ref="T6:U6"/>
    <mergeCell ref="R11:S11"/>
    <mergeCell ref="T11:U11"/>
    <mergeCell ref="B1:L1"/>
    <mergeCell ref="B4:L4"/>
    <mergeCell ref="C5:D5"/>
    <mergeCell ref="E5:F5"/>
    <mergeCell ref="G5:H5"/>
    <mergeCell ref="I5:J5"/>
    <mergeCell ref="K5:L5"/>
    <mergeCell ref="B5:B6"/>
    <mergeCell ref="C24:D24"/>
    <mergeCell ref="E24:F24"/>
    <mergeCell ref="V16:W16"/>
    <mergeCell ref="X16:Y16"/>
    <mergeCell ref="V23:W23"/>
    <mergeCell ref="X23:Y23"/>
    <mergeCell ref="P18:Q18"/>
    <mergeCell ref="R18:S18"/>
    <mergeCell ref="T18:U18"/>
    <mergeCell ref="V18:W18"/>
    <mergeCell ref="X18:Y18"/>
    <mergeCell ref="P19:Q19"/>
    <mergeCell ref="R19:S19"/>
    <mergeCell ref="T19:U19"/>
    <mergeCell ref="V19:W19"/>
    <mergeCell ref="X19:Y19"/>
    <mergeCell ref="P20:Q20"/>
    <mergeCell ref="R20:S20"/>
    <mergeCell ref="T20:U20"/>
    <mergeCell ref="V20:W20"/>
    <mergeCell ref="X20:Y20"/>
    <mergeCell ref="V14:W14"/>
    <mergeCell ref="X14:Y14"/>
    <mergeCell ref="R15:S15"/>
    <mergeCell ref="T15:U15"/>
    <mergeCell ref="V15:W15"/>
    <mergeCell ref="X15:Y15"/>
    <mergeCell ref="P12:Q12"/>
    <mergeCell ref="R12:S12"/>
    <mergeCell ref="T12:U12"/>
    <mergeCell ref="V12:W12"/>
    <mergeCell ref="X12:Y12"/>
    <mergeCell ref="R13:S13"/>
    <mergeCell ref="T13:U13"/>
    <mergeCell ref="V13:W13"/>
    <mergeCell ref="X13:Y13"/>
    <mergeCell ref="V11:W11"/>
    <mergeCell ref="X11:Y11"/>
    <mergeCell ref="P8:Q8"/>
    <mergeCell ref="R8:S8"/>
    <mergeCell ref="T8:U8"/>
    <mergeCell ref="V8:W8"/>
    <mergeCell ref="X8:Y8"/>
    <mergeCell ref="R9:S9"/>
    <mergeCell ref="T9:U9"/>
    <mergeCell ref="V9:W9"/>
    <mergeCell ref="X9:Y9"/>
    <mergeCell ref="V6:W6"/>
    <mergeCell ref="X6:Y6"/>
    <mergeCell ref="P5:Y5"/>
    <mergeCell ref="K30:L30"/>
    <mergeCell ref="G24:H24"/>
    <mergeCell ref="I24:J24"/>
    <mergeCell ref="K24:L24"/>
    <mergeCell ref="P6:Q6"/>
    <mergeCell ref="P7:Q7"/>
    <mergeCell ref="P9:Q9"/>
    <mergeCell ref="P11:Q11"/>
    <mergeCell ref="P13:Q13"/>
    <mergeCell ref="P15:Q15"/>
    <mergeCell ref="P17:Q17"/>
    <mergeCell ref="P24:Q24"/>
    <mergeCell ref="M25:N25"/>
    <mergeCell ref="M6:N6"/>
    <mergeCell ref="P21:Q21"/>
    <mergeCell ref="R7:S7"/>
    <mergeCell ref="T7:U7"/>
    <mergeCell ref="V7:W7"/>
    <mergeCell ref="X7:Y7"/>
    <mergeCell ref="V10:W10"/>
    <mergeCell ref="X10:Y10"/>
  </mergeCells>
  <pageMargins left="0.70866141732283472" right="0.70866141732283472" top="0.74803149606299213" bottom="0.74803149606299213" header="0.31496062992125984" footer="0.31496062992125984"/>
  <pageSetup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R38"/>
  <sheetViews>
    <sheetView topLeftCell="O13" workbookViewId="0">
      <selection activeCell="P22" sqref="P22"/>
    </sheetView>
  </sheetViews>
  <sheetFormatPr baseColWidth="10" defaultRowHeight="15" x14ac:dyDescent="0.25"/>
  <cols>
    <col min="1" max="1" width="46" bestFit="1" customWidth="1"/>
    <col min="2" max="2" width="79" bestFit="1" customWidth="1"/>
    <col min="3" max="3" width="100.5703125" customWidth="1"/>
    <col min="4" max="4" width="131.7109375" bestFit="1" customWidth="1"/>
    <col min="5" max="5" width="128.140625" bestFit="1" customWidth="1"/>
    <col min="6" max="6" width="74.140625" bestFit="1" customWidth="1"/>
    <col min="7" max="7" width="98" bestFit="1" customWidth="1"/>
    <col min="8" max="8" width="67.7109375" bestFit="1" customWidth="1"/>
    <col min="9" max="9" width="90.42578125" customWidth="1"/>
    <col min="10" max="10" width="97.5703125" bestFit="1" customWidth="1"/>
    <col min="11" max="11" width="111.28515625" bestFit="1" customWidth="1"/>
    <col min="12" max="12" width="83.28515625" bestFit="1" customWidth="1"/>
    <col min="13" max="13" width="37.85546875" bestFit="1" customWidth="1"/>
    <col min="14" max="14" width="33.28515625" bestFit="1" customWidth="1"/>
    <col min="15" max="15" width="63.28515625" bestFit="1" customWidth="1"/>
    <col min="16" max="16" width="52.42578125" bestFit="1" customWidth="1"/>
    <col min="17" max="17" width="40.7109375" bestFit="1" customWidth="1"/>
    <col min="18" max="18" width="36.28515625" bestFit="1" customWidth="1"/>
  </cols>
  <sheetData>
    <row r="1" spans="2:13" x14ac:dyDescent="0.25">
      <c r="B1" t="s">
        <v>371</v>
      </c>
      <c r="C1" s="129"/>
      <c r="D1" s="129" t="s">
        <v>189</v>
      </c>
      <c r="E1" t="str">
        <f>HLOOKUP(D1,$B$3:$L$4,2,0)</f>
        <v>DIRECCIÓN_DE_GESTIÓN_CORPORATIVA</v>
      </c>
    </row>
    <row r="3" spans="2:13" s="129" customFormat="1" x14ac:dyDescent="0.25">
      <c r="B3" s="129" t="s">
        <v>145</v>
      </c>
      <c r="C3" s="129" t="s">
        <v>189</v>
      </c>
      <c r="D3" s="129" t="s">
        <v>109</v>
      </c>
      <c r="E3" s="129" t="s">
        <v>119</v>
      </c>
      <c r="F3" s="129" t="s">
        <v>78</v>
      </c>
      <c r="G3" s="129" t="s">
        <v>102</v>
      </c>
      <c r="H3" s="129" t="s">
        <v>95</v>
      </c>
      <c r="I3" s="129" t="s">
        <v>328</v>
      </c>
      <c r="J3" s="129" t="s">
        <v>157</v>
      </c>
      <c r="K3" s="129" t="s">
        <v>115</v>
      </c>
      <c r="L3" s="129" t="s">
        <v>357</v>
      </c>
    </row>
    <row r="4" spans="2:13" ht="27" customHeight="1" x14ac:dyDescent="0.25">
      <c r="B4" s="10" t="s">
        <v>372</v>
      </c>
      <c r="C4" s="10" t="s">
        <v>373</v>
      </c>
      <c r="D4" t="s">
        <v>362</v>
      </c>
      <c r="E4" t="s">
        <v>363</v>
      </c>
      <c r="F4" t="s">
        <v>364</v>
      </c>
      <c r="G4" t="s">
        <v>365</v>
      </c>
      <c r="H4" t="s">
        <v>366</v>
      </c>
      <c r="I4" t="s">
        <v>367</v>
      </c>
      <c r="J4" t="s">
        <v>368</v>
      </c>
      <c r="K4" t="s">
        <v>369</v>
      </c>
      <c r="L4" t="s">
        <v>370</v>
      </c>
      <c r="M4" s="129"/>
    </row>
    <row r="5" spans="2:13" ht="30" x14ac:dyDescent="0.25">
      <c r="B5" s="131" t="s">
        <v>484</v>
      </c>
      <c r="C5" s="131" t="s">
        <v>735</v>
      </c>
      <c r="D5" s="131" t="s">
        <v>107</v>
      </c>
      <c r="E5" s="131" t="s">
        <v>474</v>
      </c>
      <c r="F5" s="131" t="s">
        <v>76</v>
      </c>
      <c r="G5" s="131" t="s">
        <v>104</v>
      </c>
      <c r="H5" s="564" t="s">
        <v>92</v>
      </c>
      <c r="I5" s="131"/>
      <c r="J5" s="131" t="s">
        <v>488</v>
      </c>
      <c r="K5" s="131" t="s">
        <v>112</v>
      </c>
      <c r="L5" s="131" t="s">
        <v>880</v>
      </c>
      <c r="M5" s="129"/>
    </row>
    <row r="6" spans="2:13" ht="30" x14ac:dyDescent="0.25">
      <c r="B6" s="131"/>
      <c r="C6" s="131" t="s">
        <v>539</v>
      </c>
      <c r="D6" s="131" t="s">
        <v>110</v>
      </c>
      <c r="E6" s="131" t="s">
        <v>485</v>
      </c>
      <c r="F6" s="131" t="s">
        <v>315</v>
      </c>
      <c r="G6" s="131" t="s">
        <v>106</v>
      </c>
      <c r="H6" s="131" t="s">
        <v>100</v>
      </c>
      <c r="I6" s="564" t="s">
        <v>766</v>
      </c>
      <c r="J6" s="131" t="s">
        <v>249</v>
      </c>
      <c r="K6" s="131" t="s">
        <v>468</v>
      </c>
      <c r="L6" s="131" t="s">
        <v>358</v>
      </c>
      <c r="M6" s="129"/>
    </row>
    <row r="7" spans="2:13" ht="30" x14ac:dyDescent="0.25">
      <c r="B7" s="131"/>
      <c r="C7" s="139" t="s">
        <v>745</v>
      </c>
      <c r="D7" s="131" t="s">
        <v>111</v>
      </c>
      <c r="E7" s="131" t="s">
        <v>313</v>
      </c>
      <c r="F7" s="131" t="s">
        <v>314</v>
      </c>
      <c r="G7" s="131" t="s">
        <v>334</v>
      </c>
      <c r="H7" s="131" t="s">
        <v>343</v>
      </c>
      <c r="I7" s="564" t="s">
        <v>765</v>
      </c>
      <c r="J7" s="265"/>
      <c r="K7" s="131" t="s">
        <v>524</v>
      </c>
      <c r="L7" s="131" t="s">
        <v>359</v>
      </c>
      <c r="M7" s="129"/>
    </row>
    <row r="8" spans="2:13" ht="30" x14ac:dyDescent="0.25">
      <c r="B8" s="131"/>
      <c r="C8" s="139" t="s">
        <v>760</v>
      </c>
      <c r="D8" s="131" t="s">
        <v>727</v>
      </c>
      <c r="E8" s="131" t="s">
        <v>354</v>
      </c>
      <c r="F8" s="265" t="s">
        <v>726</v>
      </c>
      <c r="G8" s="131" t="s">
        <v>346</v>
      </c>
      <c r="H8" s="131" t="s">
        <v>410</v>
      </c>
      <c r="I8" s="564" t="s">
        <v>764</v>
      </c>
      <c r="J8" s="265"/>
      <c r="K8" s="131" t="s">
        <v>569</v>
      </c>
      <c r="L8" s="131" t="s">
        <v>868</v>
      </c>
      <c r="M8" s="129"/>
    </row>
    <row r="9" spans="2:13" ht="30" x14ac:dyDescent="0.25">
      <c r="B9" s="131"/>
      <c r="C9" s="131" t="s">
        <v>744</v>
      </c>
      <c r="D9" s="131" t="s">
        <v>729</v>
      </c>
      <c r="E9" s="131" t="s">
        <v>312</v>
      </c>
      <c r="F9" s="265"/>
      <c r="G9" s="131" t="s">
        <v>336</v>
      </c>
      <c r="H9" s="131" t="s">
        <v>341</v>
      </c>
      <c r="I9" s="723" t="s">
        <v>763</v>
      </c>
      <c r="J9" s="265"/>
      <c r="K9" s="265"/>
      <c r="L9" s="265" t="s">
        <v>361</v>
      </c>
      <c r="M9" s="129"/>
    </row>
    <row r="10" spans="2:13" ht="15.75" customHeight="1" x14ac:dyDescent="0.25">
      <c r="B10" s="131"/>
      <c r="C10" s="131" t="s">
        <v>251</v>
      </c>
      <c r="D10" s="131" t="s">
        <v>730</v>
      </c>
      <c r="E10" s="265"/>
      <c r="F10" s="265"/>
      <c r="G10" s="131" t="s">
        <v>335</v>
      </c>
      <c r="H10" s="131" t="s">
        <v>754</v>
      </c>
      <c r="I10" s="564" t="s">
        <v>502</v>
      </c>
      <c r="J10" s="265"/>
      <c r="K10" s="265"/>
      <c r="L10" s="265"/>
      <c r="M10" s="129"/>
    </row>
    <row r="11" spans="2:13" x14ac:dyDescent="0.25">
      <c r="B11" s="131"/>
      <c r="C11" s="131" t="s">
        <v>274</v>
      </c>
      <c r="D11" s="131"/>
      <c r="E11" s="265"/>
      <c r="F11" s="265"/>
      <c r="G11" s="265"/>
      <c r="H11" s="131"/>
      <c r="I11" s="564" t="s">
        <v>762</v>
      </c>
      <c r="J11" s="265"/>
      <c r="K11" s="265"/>
      <c r="L11" s="265"/>
      <c r="M11" s="129"/>
    </row>
    <row r="12" spans="2:13" x14ac:dyDescent="0.25">
      <c r="B12" s="131"/>
      <c r="C12" s="131" t="s">
        <v>475</v>
      </c>
      <c r="D12" s="131"/>
      <c r="E12" s="265"/>
      <c r="F12" s="265"/>
      <c r="G12" s="265"/>
      <c r="H12" s="265"/>
      <c r="I12" s="265"/>
      <c r="J12" s="265"/>
      <c r="K12" s="265"/>
      <c r="L12" s="265"/>
      <c r="M12" s="129"/>
    </row>
    <row r="13" spans="2:13" x14ac:dyDescent="0.25">
      <c r="B13" s="131"/>
      <c r="C13" s="131" t="s">
        <v>736</v>
      </c>
      <c r="D13" s="131"/>
      <c r="E13" s="265"/>
      <c r="F13" s="265"/>
      <c r="G13" s="265"/>
      <c r="H13" s="265"/>
      <c r="I13" s="265"/>
      <c r="J13" s="265"/>
      <c r="K13" s="265"/>
      <c r="L13" s="265"/>
      <c r="M13" s="129"/>
    </row>
    <row r="14" spans="2:13" x14ac:dyDescent="0.25">
      <c r="C14" s="131" t="s">
        <v>741</v>
      </c>
      <c r="J14" s="265"/>
      <c r="K14" s="265"/>
      <c r="M14" s="129"/>
    </row>
    <row r="15" spans="2:13" x14ac:dyDescent="0.25">
      <c r="C15" s="131" t="s">
        <v>739</v>
      </c>
    </row>
    <row r="20" spans="1:18" s="9" customFormat="1" x14ac:dyDescent="0.25">
      <c r="B20" s="9" t="s">
        <v>444</v>
      </c>
      <c r="C20" s="204" t="s">
        <v>436</v>
      </c>
      <c r="D20" s="204" t="s">
        <v>433</v>
      </c>
      <c r="E20" s="204" t="s">
        <v>439</v>
      </c>
      <c r="F20" s="204" t="s">
        <v>440</v>
      </c>
      <c r="G20" s="204" t="s">
        <v>432</v>
      </c>
      <c r="H20" s="204" t="s">
        <v>435</v>
      </c>
      <c r="I20" s="204" t="s">
        <v>434</v>
      </c>
      <c r="J20" s="204" t="s">
        <v>431</v>
      </c>
      <c r="K20" s="204" t="s">
        <v>437</v>
      </c>
      <c r="L20" s="204" t="s">
        <v>445</v>
      </c>
      <c r="M20" s="58" t="s">
        <v>522</v>
      </c>
      <c r="N20" s="204" t="s">
        <v>441</v>
      </c>
      <c r="O20" s="204" t="s">
        <v>443</v>
      </c>
      <c r="P20" s="204" t="s">
        <v>438</v>
      </c>
      <c r="Q20" s="204" t="s">
        <v>446</v>
      </c>
      <c r="R20" s="204" t="s">
        <v>442</v>
      </c>
    </row>
    <row r="21" spans="1:18" s="9" customFormat="1" x14ac:dyDescent="0.25">
      <c r="B21" s="9" t="s">
        <v>449</v>
      </c>
      <c r="C21" s="204" t="s">
        <v>450</v>
      </c>
      <c r="D21" s="204" t="s">
        <v>452</v>
      </c>
      <c r="E21" s="204" t="s">
        <v>453</v>
      </c>
      <c r="F21" s="204" t="s">
        <v>454</v>
      </c>
      <c r="G21" s="204" t="s">
        <v>455</v>
      </c>
      <c r="H21" s="204" t="s">
        <v>456</v>
      </c>
      <c r="I21" s="204" t="s">
        <v>457</v>
      </c>
      <c r="J21" s="204" t="s">
        <v>458</v>
      </c>
      <c r="K21" s="204" t="s">
        <v>459</v>
      </c>
      <c r="L21" s="204" t="s">
        <v>451</v>
      </c>
      <c r="M21" s="58" t="s">
        <v>717</v>
      </c>
      <c r="N21" s="204" t="s">
        <v>460</v>
      </c>
      <c r="O21" s="204" t="s">
        <v>461</v>
      </c>
      <c r="P21" s="204" t="s">
        <v>462</v>
      </c>
      <c r="Q21" s="204" t="s">
        <v>463</v>
      </c>
      <c r="R21" s="204" t="s">
        <v>464</v>
      </c>
    </row>
    <row r="22" spans="1:18" ht="30" x14ac:dyDescent="0.25">
      <c r="A22" s="203" t="s">
        <v>444</v>
      </c>
      <c r="B22" s="199" t="s">
        <v>339</v>
      </c>
      <c r="C22" s="199" t="s">
        <v>484</v>
      </c>
      <c r="D22" s="131" t="s">
        <v>112</v>
      </c>
      <c r="E22" s="200" t="s">
        <v>251</v>
      </c>
      <c r="F22" s="200" t="s">
        <v>274</v>
      </c>
      <c r="G22" s="199" t="s">
        <v>92</v>
      </c>
      <c r="H22" s="201" t="s">
        <v>107</v>
      </c>
      <c r="I22" s="199" t="s">
        <v>104</v>
      </c>
      <c r="J22" s="199" t="s">
        <v>76</v>
      </c>
      <c r="K22" s="131" t="s">
        <v>354</v>
      </c>
      <c r="L22" s="201" t="s">
        <v>475</v>
      </c>
      <c r="M22" s="201" t="s">
        <v>262</v>
      </c>
      <c r="N22" s="564" t="s">
        <v>734</v>
      </c>
      <c r="O22" s="201" t="s">
        <v>447</v>
      </c>
      <c r="P22" s="201" t="s">
        <v>488</v>
      </c>
      <c r="Q22" s="201"/>
      <c r="R22" s="201"/>
    </row>
    <row r="23" spans="1:18" ht="30" x14ac:dyDescent="0.25">
      <c r="A23" s="58" t="s">
        <v>436</v>
      </c>
      <c r="B23" s="131" t="s">
        <v>338</v>
      </c>
      <c r="C23" s="58"/>
      <c r="D23" s="131" t="s">
        <v>863</v>
      </c>
      <c r="E23" s="58"/>
      <c r="F23" s="58"/>
      <c r="G23" s="56" t="s">
        <v>100</v>
      </c>
      <c r="H23" s="60" t="s">
        <v>110</v>
      </c>
      <c r="I23" s="56" t="s">
        <v>106</v>
      </c>
      <c r="J23" s="58"/>
      <c r="K23" s="56" t="s">
        <v>485</v>
      </c>
      <c r="L23" s="58"/>
      <c r="M23" s="58"/>
      <c r="N23" s="202"/>
      <c r="O23" s="202"/>
      <c r="P23" s="60" t="s">
        <v>249</v>
      </c>
      <c r="Q23" s="58"/>
      <c r="R23" s="202"/>
    </row>
    <row r="24" spans="1:18" x14ac:dyDescent="0.25">
      <c r="A24" s="58" t="s">
        <v>433</v>
      </c>
      <c r="B24" s="131" t="s">
        <v>530</v>
      </c>
      <c r="C24" s="58"/>
      <c r="D24" s="131" t="s">
        <v>467</v>
      </c>
      <c r="E24" s="58"/>
      <c r="F24" s="58"/>
      <c r="G24" s="58"/>
      <c r="H24" s="60" t="s">
        <v>111</v>
      </c>
      <c r="I24" s="58"/>
      <c r="J24" s="58"/>
      <c r="K24" s="58" t="s">
        <v>486</v>
      </c>
      <c r="L24" s="58"/>
      <c r="M24" s="58"/>
      <c r="N24" s="202"/>
      <c r="O24" s="202"/>
      <c r="P24" s="202"/>
      <c r="Q24" s="58"/>
      <c r="R24" s="202"/>
    </row>
    <row r="25" spans="1:18" x14ac:dyDescent="0.25">
      <c r="A25" s="58" t="s">
        <v>439</v>
      </c>
      <c r="B25" s="131" t="s">
        <v>337</v>
      </c>
      <c r="C25" s="58"/>
      <c r="D25" s="131" t="s">
        <v>468</v>
      </c>
      <c r="E25" s="58"/>
      <c r="F25" s="58"/>
      <c r="G25" s="58"/>
      <c r="H25" s="131" t="s">
        <v>411</v>
      </c>
      <c r="I25" s="58"/>
      <c r="J25" s="58"/>
      <c r="K25" s="58" t="s">
        <v>487</v>
      </c>
      <c r="L25" s="58"/>
      <c r="M25" s="58"/>
      <c r="N25" s="202"/>
      <c r="O25" s="202"/>
      <c r="P25" s="202"/>
      <c r="Q25" s="202"/>
      <c r="R25" s="202"/>
    </row>
    <row r="26" spans="1:18" x14ac:dyDescent="0.25">
      <c r="A26" s="58" t="s">
        <v>440</v>
      </c>
      <c r="B26" s="131" t="s">
        <v>340</v>
      </c>
      <c r="C26" s="58"/>
      <c r="D26" s="58"/>
      <c r="E26" s="58"/>
      <c r="F26" s="58"/>
      <c r="G26" s="58"/>
      <c r="H26" s="131" t="s">
        <v>412</v>
      </c>
      <c r="I26" s="58"/>
      <c r="J26" s="58"/>
      <c r="K26" s="58"/>
      <c r="L26" s="58"/>
      <c r="M26" s="58"/>
      <c r="N26" s="202"/>
      <c r="O26" s="202"/>
      <c r="P26" s="202"/>
      <c r="Q26" s="202"/>
      <c r="R26" s="202"/>
    </row>
    <row r="27" spans="1:18" ht="30" x14ac:dyDescent="0.25">
      <c r="A27" s="58" t="s">
        <v>432</v>
      </c>
      <c r="B27" s="56" t="s">
        <v>502</v>
      </c>
      <c r="C27" s="58"/>
      <c r="D27" s="58"/>
      <c r="E27" s="58"/>
      <c r="F27" s="58"/>
      <c r="G27" s="58"/>
      <c r="H27" s="265"/>
      <c r="I27" s="58"/>
      <c r="J27" s="58"/>
      <c r="K27" s="58"/>
      <c r="L27" s="58"/>
      <c r="M27" s="58"/>
      <c r="N27" s="58"/>
      <c r="O27" s="58"/>
      <c r="P27" s="58"/>
      <c r="Q27" s="58"/>
      <c r="R27" s="58"/>
    </row>
    <row r="28" spans="1:18" x14ac:dyDescent="0.25">
      <c r="A28" s="58" t="s">
        <v>435</v>
      </c>
      <c r="C28" s="58"/>
      <c r="D28" s="58"/>
      <c r="E28" s="58"/>
      <c r="F28" s="58"/>
      <c r="G28" s="58"/>
      <c r="H28" s="58"/>
      <c r="I28" s="58"/>
      <c r="J28" s="58"/>
      <c r="K28" s="58"/>
      <c r="L28" s="58"/>
      <c r="M28" s="58"/>
      <c r="N28" s="58"/>
      <c r="O28" s="58"/>
      <c r="P28" s="58"/>
      <c r="Q28" s="58"/>
      <c r="R28" s="58"/>
    </row>
    <row r="29" spans="1:18" x14ac:dyDescent="0.25">
      <c r="A29" s="58" t="s">
        <v>434</v>
      </c>
      <c r="C29" s="58"/>
      <c r="D29" s="58"/>
      <c r="E29" s="58"/>
      <c r="F29" s="58"/>
      <c r="G29" s="58"/>
      <c r="H29" s="58"/>
      <c r="I29" s="58"/>
      <c r="J29" s="58"/>
      <c r="K29" s="58"/>
      <c r="L29" s="58"/>
      <c r="M29" s="58"/>
      <c r="N29" s="58"/>
      <c r="O29" s="58"/>
      <c r="P29" s="58"/>
      <c r="Q29" s="58"/>
      <c r="R29" s="58"/>
    </row>
    <row r="30" spans="1:18" x14ac:dyDescent="0.25">
      <c r="A30" s="58" t="s">
        <v>431</v>
      </c>
      <c r="C30" s="58"/>
      <c r="D30" s="58"/>
      <c r="E30" s="58"/>
      <c r="F30" s="58"/>
      <c r="G30" s="58"/>
      <c r="H30" s="58"/>
      <c r="I30" s="58"/>
      <c r="J30" s="58"/>
      <c r="K30" s="58"/>
      <c r="L30" s="58"/>
      <c r="M30" s="58"/>
      <c r="N30" s="58"/>
      <c r="O30" s="58"/>
      <c r="P30" s="58"/>
      <c r="Q30" s="58"/>
      <c r="R30" s="58"/>
    </row>
    <row r="31" spans="1:18" x14ac:dyDescent="0.25">
      <c r="A31" s="58" t="s">
        <v>437</v>
      </c>
      <c r="C31" s="58"/>
      <c r="D31" s="58"/>
      <c r="E31" s="58"/>
      <c r="F31" s="58"/>
      <c r="G31" s="58"/>
      <c r="H31" s="58"/>
      <c r="I31" s="58"/>
      <c r="J31" s="58"/>
      <c r="K31" s="58"/>
      <c r="L31" s="58"/>
      <c r="M31" s="58"/>
      <c r="N31" s="58"/>
      <c r="O31" s="58"/>
      <c r="P31" s="58"/>
      <c r="Q31" s="58"/>
      <c r="R31" s="58"/>
    </row>
    <row r="32" spans="1:18" x14ac:dyDescent="0.25">
      <c r="A32" s="58" t="s">
        <v>445</v>
      </c>
      <c r="C32" s="58"/>
      <c r="D32" s="58"/>
      <c r="E32" s="58"/>
      <c r="F32" s="58"/>
      <c r="G32" s="58"/>
      <c r="H32" s="58"/>
      <c r="I32" s="58"/>
      <c r="J32" s="58"/>
      <c r="K32" s="58"/>
      <c r="L32" s="58"/>
      <c r="M32" s="58"/>
      <c r="N32" s="58"/>
      <c r="O32" s="58"/>
      <c r="P32" s="58"/>
      <c r="Q32" s="58"/>
      <c r="R32" s="58"/>
    </row>
    <row r="33" spans="1:18" x14ac:dyDescent="0.25">
      <c r="A33" s="58" t="s">
        <v>522</v>
      </c>
      <c r="C33" s="58"/>
      <c r="D33" s="58"/>
      <c r="E33" s="58"/>
      <c r="F33" s="58"/>
      <c r="G33" s="58"/>
      <c r="H33" s="58"/>
      <c r="I33" s="58"/>
      <c r="J33" s="58"/>
      <c r="K33" s="58"/>
      <c r="L33" s="58"/>
      <c r="M33" s="58"/>
      <c r="N33" s="58"/>
      <c r="O33" s="58"/>
      <c r="P33" s="58"/>
      <c r="Q33" s="58"/>
      <c r="R33" s="58"/>
    </row>
    <row r="34" spans="1:18" x14ac:dyDescent="0.25">
      <c r="A34" s="58" t="s">
        <v>441</v>
      </c>
      <c r="C34" s="58"/>
      <c r="D34" s="58"/>
      <c r="E34" s="58"/>
      <c r="F34" s="58"/>
      <c r="G34" s="58"/>
      <c r="H34" s="58"/>
      <c r="I34" s="58"/>
      <c r="J34" s="58"/>
      <c r="K34" s="58"/>
      <c r="L34" s="58"/>
      <c r="M34" s="58"/>
      <c r="N34" s="58"/>
      <c r="O34" s="58"/>
      <c r="P34" s="58"/>
      <c r="Q34" s="58"/>
      <c r="R34" s="58"/>
    </row>
    <row r="35" spans="1:18" x14ac:dyDescent="0.25">
      <c r="A35" s="58" t="s">
        <v>443</v>
      </c>
      <c r="C35" s="58"/>
      <c r="D35" s="58"/>
      <c r="E35" s="58"/>
      <c r="F35" s="58"/>
      <c r="G35" s="58"/>
      <c r="H35" s="58"/>
      <c r="I35" s="58"/>
      <c r="J35" s="58"/>
      <c r="K35" s="58"/>
      <c r="L35" s="58"/>
      <c r="M35" s="58"/>
      <c r="N35" s="58"/>
      <c r="O35" s="58"/>
      <c r="P35" s="58"/>
      <c r="Q35" s="58"/>
      <c r="R35" s="58"/>
    </row>
    <row r="36" spans="1:18" x14ac:dyDescent="0.25">
      <c r="A36" s="58" t="s">
        <v>438</v>
      </c>
      <c r="C36" s="58"/>
      <c r="D36" s="58"/>
      <c r="E36" s="58"/>
      <c r="F36" s="58"/>
      <c r="G36" s="58"/>
      <c r="H36" s="58"/>
      <c r="I36" s="58"/>
      <c r="J36" s="58"/>
      <c r="K36" s="58"/>
      <c r="L36" s="58"/>
      <c r="M36" s="58"/>
      <c r="N36" s="58"/>
      <c r="O36" s="58"/>
      <c r="P36" s="58"/>
      <c r="Q36" s="58"/>
      <c r="R36" s="58"/>
    </row>
    <row r="37" spans="1:18" x14ac:dyDescent="0.25">
      <c r="A37" s="58" t="s">
        <v>446</v>
      </c>
      <c r="C37" s="58"/>
      <c r="D37" s="58"/>
      <c r="E37" s="58"/>
      <c r="F37" s="58"/>
      <c r="G37" s="58"/>
      <c r="H37" s="58"/>
      <c r="I37" s="58"/>
      <c r="J37" s="58"/>
      <c r="K37" s="58"/>
      <c r="L37" s="58"/>
      <c r="M37" s="58"/>
      <c r="N37" s="58"/>
      <c r="O37" s="58"/>
      <c r="P37" s="58"/>
      <c r="Q37" s="58"/>
      <c r="R37" s="58"/>
    </row>
    <row r="38" spans="1:18" x14ac:dyDescent="0.25">
      <c r="A38" s="58" t="s">
        <v>442</v>
      </c>
      <c r="C38" s="58"/>
      <c r="D38" s="58"/>
      <c r="E38" s="58"/>
      <c r="F38" s="58"/>
      <c r="G38" s="58"/>
      <c r="H38" s="58"/>
      <c r="I38" s="58"/>
      <c r="J38" s="58"/>
      <c r="K38" s="58"/>
      <c r="L38" s="58"/>
      <c r="M38" s="58"/>
      <c r="N38" s="58"/>
      <c r="O38" s="58"/>
      <c r="P38" s="58"/>
      <c r="Q38" s="58"/>
      <c r="R38" s="58"/>
    </row>
  </sheetData>
  <sortState ref="B19:B33">
    <sortCondition ref="B19:B33"/>
  </sortState>
  <customSheetViews>
    <customSheetView guid="{7FB50B2F-45DA-4DA3-BDA5-580E793170E4}" state="hidden"/>
  </customSheetView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1"/>
  <sheetViews>
    <sheetView zoomScale="85" zoomScaleNormal="85" workbookViewId="0">
      <pane ySplit="38" topLeftCell="A61" activePane="bottomLeft" state="frozen"/>
      <selection pane="bottomLeft" activeCell="A4" sqref="A4:X61"/>
    </sheetView>
  </sheetViews>
  <sheetFormatPr baseColWidth="10" defaultRowHeight="15" x14ac:dyDescent="0.25"/>
  <cols>
    <col min="1" max="1" width="11.42578125" style="376" customWidth="1"/>
    <col min="2" max="5" width="11.42578125" style="376"/>
    <col min="6" max="6" width="11.42578125" style="376" customWidth="1"/>
    <col min="7" max="16384" width="11.42578125" style="376"/>
  </cols>
  <sheetData>
    <row r="1" spans="1:24" x14ac:dyDescent="0.25">
      <c r="A1" s="375"/>
      <c r="B1" s="375"/>
      <c r="C1" s="375"/>
      <c r="D1" s="375"/>
      <c r="E1" s="375"/>
      <c r="F1" s="375"/>
      <c r="G1" s="375"/>
      <c r="H1" s="375"/>
      <c r="I1" s="375"/>
      <c r="J1" s="375"/>
      <c r="K1" s="375"/>
      <c r="L1" s="375"/>
      <c r="M1" s="375"/>
      <c r="N1" s="375"/>
      <c r="O1" s="375"/>
      <c r="P1" s="375"/>
      <c r="Q1" s="375"/>
      <c r="R1" s="375"/>
      <c r="S1" s="375"/>
      <c r="T1" s="375"/>
      <c r="U1" s="375"/>
      <c r="V1" s="375"/>
      <c r="W1" s="375"/>
      <c r="X1" s="375"/>
    </row>
    <row r="2" spans="1:24" x14ac:dyDescent="0.25">
      <c r="A2" s="375"/>
      <c r="B2" s="375"/>
      <c r="C2" s="375"/>
      <c r="D2" s="375"/>
      <c r="E2" s="375"/>
      <c r="F2" s="375"/>
      <c r="G2" s="375"/>
      <c r="H2" s="375"/>
      <c r="I2" s="375"/>
      <c r="J2" s="375"/>
      <c r="K2" s="375"/>
      <c r="L2" s="375"/>
      <c r="M2" s="375"/>
      <c r="N2" s="375"/>
      <c r="O2" s="375"/>
      <c r="P2" s="375"/>
      <c r="Q2" s="375"/>
      <c r="R2" s="375"/>
      <c r="S2" s="375"/>
      <c r="T2" s="375"/>
      <c r="U2" s="375"/>
      <c r="V2" s="375"/>
      <c r="W2" s="375"/>
      <c r="X2" s="375"/>
    </row>
    <row r="3" spans="1:24" x14ac:dyDescent="0.25">
      <c r="A3" s="375"/>
      <c r="B3" s="375"/>
      <c r="C3" s="375"/>
      <c r="D3" s="375"/>
      <c r="E3" s="375"/>
      <c r="F3" s="375"/>
      <c r="G3" s="375"/>
      <c r="H3" s="375"/>
      <c r="I3" s="375"/>
      <c r="J3" s="375"/>
      <c r="K3" s="375"/>
      <c r="L3" s="375"/>
      <c r="M3" s="375"/>
      <c r="N3" s="375"/>
      <c r="O3" s="375"/>
      <c r="P3" s="375"/>
      <c r="Q3" s="375"/>
      <c r="R3" s="375"/>
      <c r="S3" s="375"/>
      <c r="T3" s="375"/>
      <c r="U3" s="375"/>
      <c r="V3" s="375"/>
      <c r="W3" s="375"/>
      <c r="X3" s="375"/>
    </row>
    <row r="4" spans="1:24" x14ac:dyDescent="0.25">
      <c r="A4" s="375"/>
      <c r="B4" s="375"/>
      <c r="C4" s="375"/>
      <c r="D4" s="375"/>
      <c r="E4" s="375"/>
      <c r="F4" s="375"/>
      <c r="G4" s="375"/>
      <c r="H4" s="375"/>
      <c r="I4" s="375"/>
      <c r="J4" s="375"/>
      <c r="K4" s="375"/>
      <c r="L4" s="375"/>
      <c r="M4" s="375"/>
      <c r="N4" s="375"/>
      <c r="O4" s="375"/>
      <c r="P4" s="375"/>
      <c r="Q4" s="375"/>
      <c r="R4" s="375"/>
      <c r="S4" s="375"/>
      <c r="T4" s="375"/>
      <c r="U4" s="375"/>
      <c r="V4" s="375"/>
      <c r="W4" s="375"/>
      <c r="X4" s="375"/>
    </row>
    <row r="5" spans="1:24" x14ac:dyDescent="0.25">
      <c r="A5" s="375"/>
      <c r="B5" s="375"/>
      <c r="C5" s="375"/>
      <c r="D5" s="375"/>
      <c r="E5" s="375"/>
      <c r="F5" s="375"/>
      <c r="G5" s="375"/>
      <c r="H5" s="375"/>
      <c r="I5" s="375"/>
      <c r="J5" s="375"/>
      <c r="K5" s="375"/>
      <c r="L5" s="375"/>
      <c r="M5" s="375"/>
      <c r="N5" s="375"/>
      <c r="O5" s="375"/>
      <c r="P5" s="375"/>
      <c r="Q5" s="375"/>
      <c r="R5" s="375"/>
      <c r="S5" s="375"/>
      <c r="T5" s="375"/>
      <c r="U5" s="375"/>
      <c r="V5" s="375"/>
      <c r="W5" s="375"/>
      <c r="X5" s="375"/>
    </row>
    <row r="6" spans="1:24" x14ac:dyDescent="0.25">
      <c r="A6" s="375"/>
      <c r="B6" s="375"/>
      <c r="C6" s="375"/>
      <c r="D6" s="375"/>
      <c r="E6" s="375"/>
      <c r="F6" s="375"/>
      <c r="G6" s="375"/>
      <c r="H6" s="375"/>
      <c r="I6" s="375"/>
      <c r="J6" s="375"/>
      <c r="K6" s="375"/>
      <c r="L6" s="375"/>
      <c r="M6" s="375"/>
      <c r="N6" s="375"/>
      <c r="O6" s="375"/>
      <c r="P6" s="375"/>
      <c r="Q6" s="375"/>
      <c r="R6" s="375"/>
      <c r="S6" s="375"/>
      <c r="T6" s="375"/>
      <c r="U6" s="375"/>
      <c r="V6" s="375"/>
      <c r="W6" s="375"/>
      <c r="X6" s="375"/>
    </row>
    <row r="7" spans="1:24" x14ac:dyDescent="0.25">
      <c r="A7" s="375"/>
      <c r="B7" s="375"/>
      <c r="C7" s="375"/>
      <c r="D7" s="375"/>
      <c r="E7" s="375"/>
      <c r="F7" s="375"/>
      <c r="G7" s="375"/>
      <c r="H7" s="375"/>
      <c r="I7" s="375"/>
      <c r="J7" s="375"/>
      <c r="K7" s="375"/>
      <c r="L7" s="375"/>
      <c r="M7" s="375"/>
      <c r="N7" s="375"/>
      <c r="O7" s="375"/>
      <c r="P7" s="375"/>
      <c r="Q7" s="375"/>
      <c r="R7" s="375"/>
      <c r="S7" s="375"/>
      <c r="T7" s="375"/>
      <c r="U7" s="375"/>
      <c r="V7" s="375"/>
      <c r="W7" s="375"/>
      <c r="X7" s="375"/>
    </row>
    <row r="8" spans="1:24" x14ac:dyDescent="0.25">
      <c r="A8" s="375"/>
      <c r="B8" s="375"/>
      <c r="C8" s="375"/>
      <c r="D8" s="375"/>
      <c r="E8" s="375"/>
      <c r="F8" s="375"/>
      <c r="G8" s="375"/>
      <c r="H8" s="375"/>
      <c r="I8" s="375"/>
      <c r="J8" s="375"/>
      <c r="K8" s="375"/>
      <c r="L8" s="375"/>
      <c r="M8" s="375"/>
      <c r="N8" s="375"/>
      <c r="O8" s="375"/>
      <c r="P8" s="375"/>
      <c r="Q8" s="375"/>
      <c r="R8" s="375"/>
      <c r="S8" s="375"/>
      <c r="T8" s="375"/>
      <c r="U8" s="375"/>
      <c r="V8" s="375"/>
      <c r="W8" s="375"/>
      <c r="X8" s="375"/>
    </row>
    <row r="9" spans="1:24" x14ac:dyDescent="0.25">
      <c r="A9" s="375"/>
      <c r="B9" s="375"/>
      <c r="C9" s="375"/>
      <c r="D9" s="375"/>
      <c r="E9" s="375"/>
      <c r="F9" s="375"/>
      <c r="G9" s="375"/>
      <c r="H9" s="375"/>
      <c r="I9" s="375"/>
      <c r="J9" s="375"/>
      <c r="K9" s="375"/>
      <c r="L9" s="375"/>
      <c r="M9" s="375"/>
      <c r="N9" s="375"/>
      <c r="O9" s="375"/>
      <c r="P9" s="375"/>
      <c r="Q9" s="375"/>
      <c r="R9" s="375"/>
      <c r="S9" s="375"/>
      <c r="T9" s="375"/>
      <c r="U9" s="375"/>
      <c r="V9" s="375"/>
      <c r="W9" s="375"/>
      <c r="X9" s="375"/>
    </row>
    <row r="10" spans="1:24" x14ac:dyDescent="0.25">
      <c r="A10" s="377"/>
      <c r="B10" s="377"/>
      <c r="C10" s="377"/>
      <c r="D10" s="377"/>
      <c r="E10" s="377"/>
      <c r="F10" s="377"/>
      <c r="G10" s="377"/>
      <c r="H10" s="377"/>
      <c r="I10" s="377"/>
      <c r="J10" s="377"/>
      <c r="K10" s="377"/>
      <c r="L10" s="377"/>
      <c r="M10" s="377"/>
      <c r="N10" s="377"/>
      <c r="O10" s="377"/>
      <c r="P10" s="377"/>
      <c r="Q10" s="377"/>
      <c r="R10" s="377"/>
      <c r="S10" s="377"/>
      <c r="T10" s="377"/>
      <c r="U10" s="377"/>
      <c r="V10" s="377"/>
      <c r="W10" s="377"/>
      <c r="X10" s="377"/>
    </row>
    <row r="11" spans="1:24" x14ac:dyDescent="0.25">
      <c r="A11" s="377"/>
      <c r="B11" s="377"/>
      <c r="C11" s="377"/>
      <c r="D11" s="377"/>
      <c r="E11" s="377"/>
      <c r="F11" s="377"/>
      <c r="G11" s="377"/>
      <c r="H11" s="377"/>
      <c r="I11" s="377"/>
      <c r="J11" s="377"/>
      <c r="K11" s="377"/>
      <c r="L11" s="377"/>
      <c r="M11" s="377"/>
      <c r="N11" s="377"/>
      <c r="O11" s="377"/>
      <c r="P11" s="377"/>
      <c r="Q11" s="377"/>
      <c r="R11" s="377"/>
      <c r="S11" s="377"/>
      <c r="T11" s="377"/>
      <c r="U11" s="377"/>
      <c r="V11" s="377"/>
      <c r="W11" s="377"/>
      <c r="X11" s="377"/>
    </row>
    <row r="12" spans="1:24" x14ac:dyDescent="0.25">
      <c r="A12" s="377"/>
      <c r="B12" s="377"/>
      <c r="C12" s="377"/>
      <c r="D12" s="377"/>
      <c r="E12" s="377"/>
      <c r="F12" s="377"/>
      <c r="G12" s="377"/>
      <c r="H12" s="377"/>
      <c r="I12" s="377"/>
      <c r="J12" s="377"/>
      <c r="K12" s="377"/>
      <c r="L12" s="377"/>
      <c r="M12" s="377"/>
      <c r="N12" s="377"/>
      <c r="O12" s="377"/>
      <c r="P12" s="377"/>
      <c r="Q12" s="377"/>
      <c r="R12" s="377"/>
      <c r="S12" s="377"/>
      <c r="T12" s="377"/>
      <c r="U12" s="377"/>
      <c r="V12" s="377"/>
      <c r="W12" s="377"/>
      <c r="X12" s="377"/>
    </row>
    <row r="13" spans="1:24" x14ac:dyDescent="0.25">
      <c r="A13" s="377"/>
      <c r="B13" s="377"/>
      <c r="C13" s="377"/>
      <c r="D13" s="377"/>
      <c r="E13" s="377"/>
      <c r="F13" s="377"/>
      <c r="G13" s="377"/>
      <c r="H13" s="377"/>
      <c r="I13" s="377"/>
      <c r="J13" s="377"/>
      <c r="K13" s="377"/>
      <c r="L13" s="377"/>
      <c r="M13" s="377"/>
      <c r="N13" s="377"/>
      <c r="O13" s="377"/>
      <c r="P13" s="377"/>
      <c r="Q13" s="377"/>
      <c r="R13" s="377"/>
      <c r="S13" s="377"/>
      <c r="T13" s="377"/>
      <c r="U13" s="377"/>
      <c r="V13" s="377"/>
      <c r="W13" s="377"/>
      <c r="X13" s="377"/>
    </row>
    <row r="14" spans="1:24" x14ac:dyDescent="0.25">
      <c r="A14" s="377"/>
      <c r="B14" s="377"/>
      <c r="C14" s="377"/>
      <c r="D14" s="377"/>
      <c r="E14" s="377"/>
      <c r="F14" s="377"/>
      <c r="G14" s="377"/>
      <c r="H14" s="377"/>
      <c r="I14" s="377"/>
      <c r="J14" s="377"/>
      <c r="K14" s="377"/>
      <c r="L14" s="377"/>
      <c r="M14" s="377"/>
      <c r="N14" s="377"/>
      <c r="O14" s="377"/>
      <c r="P14" s="377"/>
      <c r="Q14" s="377"/>
      <c r="R14" s="377"/>
      <c r="S14" s="377"/>
      <c r="T14" s="377"/>
      <c r="U14" s="377"/>
      <c r="V14" s="377"/>
      <c r="W14" s="377"/>
      <c r="X14" s="377"/>
    </row>
    <row r="15" spans="1:24" x14ac:dyDescent="0.25">
      <c r="A15" s="377"/>
      <c r="B15" s="377"/>
      <c r="C15" s="377"/>
      <c r="D15" s="377"/>
      <c r="E15" s="377"/>
      <c r="F15" s="377"/>
      <c r="G15" s="377"/>
      <c r="H15" s="377"/>
      <c r="I15" s="377"/>
      <c r="J15" s="377"/>
      <c r="K15" s="377"/>
      <c r="L15" s="377"/>
      <c r="M15" s="377"/>
      <c r="N15" s="377"/>
      <c r="O15" s="377"/>
      <c r="P15" s="377"/>
      <c r="Q15" s="377"/>
      <c r="R15" s="377"/>
      <c r="S15" s="377"/>
      <c r="T15" s="377"/>
      <c r="U15" s="377"/>
      <c r="V15" s="377"/>
      <c r="W15" s="377"/>
      <c r="X15" s="377"/>
    </row>
    <row r="16" spans="1:24" x14ac:dyDescent="0.25">
      <c r="A16" s="377"/>
      <c r="B16" s="377"/>
      <c r="C16" s="377"/>
      <c r="D16" s="377"/>
      <c r="E16" s="377"/>
      <c r="F16" s="377"/>
      <c r="G16" s="377"/>
      <c r="H16" s="377"/>
      <c r="I16" s="377"/>
      <c r="J16" s="377"/>
      <c r="K16" s="377"/>
      <c r="L16" s="377"/>
      <c r="M16" s="377"/>
      <c r="N16" s="377"/>
      <c r="O16" s="377"/>
      <c r="P16" s="377"/>
      <c r="Q16" s="377"/>
      <c r="R16" s="377"/>
      <c r="S16" s="377"/>
      <c r="T16" s="377"/>
      <c r="U16" s="377"/>
      <c r="V16" s="377"/>
      <c r="W16" s="377"/>
      <c r="X16" s="377"/>
    </row>
    <row r="17" spans="1:24" x14ac:dyDescent="0.25">
      <c r="A17" s="377"/>
      <c r="B17" s="377"/>
      <c r="C17" s="377"/>
      <c r="D17" s="377"/>
      <c r="E17" s="377"/>
      <c r="F17" s="377"/>
      <c r="G17" s="377"/>
      <c r="H17" s="377"/>
      <c r="I17" s="377"/>
      <c r="J17" s="377"/>
      <c r="K17" s="377"/>
      <c r="L17" s="377"/>
      <c r="M17" s="377"/>
      <c r="N17" s="377"/>
      <c r="O17" s="377"/>
      <c r="P17" s="377"/>
      <c r="Q17" s="377"/>
      <c r="R17" s="377"/>
      <c r="S17" s="377"/>
      <c r="T17" s="377"/>
      <c r="U17" s="377"/>
      <c r="V17" s="377"/>
      <c r="W17" s="377"/>
      <c r="X17" s="377"/>
    </row>
    <row r="18" spans="1:24" x14ac:dyDescent="0.25">
      <c r="A18" s="377"/>
      <c r="B18" s="377"/>
      <c r="C18" s="377"/>
      <c r="D18" s="377"/>
      <c r="E18" s="377"/>
      <c r="F18" s="377"/>
      <c r="G18" s="377"/>
      <c r="H18" s="377"/>
      <c r="I18" s="377"/>
      <c r="J18" s="377"/>
      <c r="K18" s="377"/>
      <c r="L18" s="377"/>
      <c r="M18" s="377"/>
      <c r="N18" s="377"/>
      <c r="O18" s="377"/>
      <c r="P18" s="377"/>
      <c r="Q18" s="377"/>
      <c r="R18" s="377"/>
      <c r="S18" s="377"/>
      <c r="T18" s="377"/>
      <c r="U18" s="377"/>
      <c r="V18" s="377"/>
      <c r="W18" s="377"/>
      <c r="X18" s="377"/>
    </row>
    <row r="19" spans="1:24" x14ac:dyDescent="0.25">
      <c r="A19" s="377"/>
      <c r="B19" s="377"/>
      <c r="C19" s="377"/>
      <c r="D19" s="377"/>
      <c r="E19" s="377"/>
      <c r="F19" s="377"/>
      <c r="G19" s="377"/>
      <c r="H19" s="377"/>
      <c r="I19" s="377"/>
      <c r="J19" s="377"/>
      <c r="K19" s="377"/>
      <c r="L19" s="377"/>
      <c r="M19" s="377"/>
      <c r="N19" s="377"/>
      <c r="O19" s="377"/>
      <c r="P19" s="377"/>
      <c r="Q19" s="377"/>
      <c r="R19" s="377"/>
      <c r="S19" s="377"/>
      <c r="T19" s="377"/>
      <c r="U19" s="377"/>
      <c r="V19" s="377"/>
      <c r="W19" s="377"/>
      <c r="X19" s="377"/>
    </row>
    <row r="20" spans="1:24" x14ac:dyDescent="0.25">
      <c r="A20" s="377"/>
      <c r="B20" s="377"/>
      <c r="C20" s="377"/>
      <c r="D20" s="377"/>
      <c r="E20" s="377"/>
      <c r="F20" s="377"/>
      <c r="G20" s="377"/>
      <c r="H20" s="377"/>
      <c r="I20" s="377"/>
      <c r="J20" s="377"/>
      <c r="K20" s="377"/>
      <c r="L20" s="377"/>
      <c r="M20" s="377"/>
      <c r="N20" s="377"/>
      <c r="O20" s="377"/>
      <c r="P20" s="377"/>
      <c r="Q20" s="377"/>
      <c r="R20" s="377"/>
      <c r="S20" s="377"/>
      <c r="T20" s="377"/>
      <c r="U20" s="377"/>
      <c r="V20" s="377"/>
      <c r="W20" s="377"/>
      <c r="X20" s="377"/>
    </row>
    <row r="21" spans="1:24" x14ac:dyDescent="0.25">
      <c r="A21" s="377"/>
      <c r="B21" s="377"/>
      <c r="C21" s="377"/>
      <c r="D21" s="377"/>
      <c r="E21" s="377"/>
      <c r="F21" s="377"/>
      <c r="G21" s="377"/>
      <c r="H21" s="377"/>
      <c r="I21" s="1014"/>
      <c r="J21" s="377"/>
      <c r="K21" s="377"/>
      <c r="L21" s="377"/>
      <c r="M21" s="377"/>
      <c r="N21" s="377"/>
      <c r="O21" s="377"/>
      <c r="P21" s="377"/>
      <c r="Q21" s="377"/>
      <c r="R21" s="377"/>
      <c r="S21" s="377"/>
      <c r="T21" s="377"/>
      <c r="U21" s="377"/>
      <c r="V21" s="377"/>
      <c r="W21" s="377"/>
      <c r="X21" s="377"/>
    </row>
    <row r="22" spans="1:24" x14ac:dyDescent="0.25">
      <c r="A22" s="377"/>
      <c r="B22" s="377"/>
      <c r="C22" s="377"/>
      <c r="D22" s="377"/>
      <c r="E22" s="377"/>
      <c r="F22" s="377"/>
      <c r="G22" s="377"/>
      <c r="H22" s="377"/>
      <c r="I22" s="1014"/>
      <c r="J22" s="377"/>
      <c r="K22" s="377"/>
      <c r="L22" s="377"/>
      <c r="M22" s="377"/>
      <c r="N22" s="377"/>
      <c r="O22" s="377"/>
      <c r="P22" s="377"/>
      <c r="Q22" s="377"/>
      <c r="R22" s="377"/>
      <c r="S22" s="377"/>
      <c r="T22" s="377"/>
      <c r="U22" s="377"/>
      <c r="V22" s="377"/>
      <c r="W22" s="377"/>
      <c r="X22" s="377"/>
    </row>
    <row r="23" spans="1:24" x14ac:dyDescent="0.25">
      <c r="A23" s="377"/>
      <c r="B23" s="377"/>
      <c r="C23" s="377"/>
      <c r="D23" s="377"/>
      <c r="E23" s="377"/>
      <c r="F23" s="377"/>
      <c r="G23" s="377"/>
      <c r="H23" s="1015"/>
      <c r="I23" s="1014"/>
      <c r="J23" s="377"/>
      <c r="K23" s="377"/>
      <c r="L23" s="377"/>
      <c r="M23" s="377"/>
      <c r="N23" s="377"/>
      <c r="O23" s="377"/>
      <c r="P23" s="377"/>
      <c r="Q23" s="377"/>
      <c r="R23" s="377"/>
      <c r="S23" s="377"/>
      <c r="T23" s="377"/>
      <c r="U23" s="377"/>
      <c r="V23" s="377"/>
      <c r="W23" s="377"/>
      <c r="X23" s="377"/>
    </row>
    <row r="24" spans="1:24" x14ac:dyDescent="0.25">
      <c r="A24" s="377"/>
      <c r="B24" s="377"/>
      <c r="C24" s="377"/>
      <c r="D24" s="377"/>
      <c r="E24" s="377"/>
      <c r="F24" s="377"/>
      <c r="G24" s="377"/>
      <c r="H24" s="1016"/>
      <c r="I24" s="1014"/>
      <c r="J24" s="377"/>
      <c r="K24" s="377"/>
      <c r="L24" s="377"/>
      <c r="M24" s="377"/>
      <c r="N24" s="377"/>
      <c r="O24" s="377"/>
      <c r="P24" s="377"/>
      <c r="Q24" s="377"/>
      <c r="R24" s="377"/>
      <c r="S24" s="377"/>
      <c r="T24" s="377"/>
      <c r="U24" s="377"/>
      <c r="V24" s="377"/>
      <c r="W24" s="377"/>
      <c r="X24" s="377"/>
    </row>
    <row r="25" spans="1:24" x14ac:dyDescent="0.25">
      <c r="A25" s="377"/>
      <c r="B25" s="377"/>
      <c r="C25" s="377"/>
      <c r="D25" s="377"/>
      <c r="E25" s="377"/>
      <c r="F25" s="377"/>
      <c r="G25" s="377"/>
      <c r="H25" s="1016"/>
      <c r="I25" s="1014"/>
      <c r="J25" s="377"/>
      <c r="K25" s="377"/>
      <c r="L25" s="377"/>
      <c r="M25" s="377"/>
      <c r="N25" s="377"/>
      <c r="O25" s="377"/>
      <c r="P25" s="377"/>
      <c r="Q25" s="377"/>
      <c r="R25" s="377"/>
      <c r="S25" s="377"/>
      <c r="T25" s="377"/>
      <c r="U25" s="377"/>
      <c r="V25" s="377"/>
      <c r="W25" s="377"/>
      <c r="X25" s="377"/>
    </row>
    <row r="26" spans="1:24" x14ac:dyDescent="0.25">
      <c r="A26" s="377"/>
      <c r="B26" s="377"/>
      <c r="C26" s="377"/>
      <c r="D26" s="377"/>
      <c r="E26" s="377"/>
      <c r="F26" s="377"/>
      <c r="G26" s="377"/>
      <c r="H26" s="1016"/>
      <c r="I26" s="377"/>
      <c r="J26" s="377"/>
      <c r="K26" s="377"/>
      <c r="L26" s="377"/>
      <c r="M26" s="377"/>
      <c r="N26" s="377"/>
      <c r="O26" s="377"/>
      <c r="P26" s="377"/>
      <c r="Q26" s="377"/>
      <c r="R26" s="377"/>
      <c r="S26" s="377"/>
      <c r="T26" s="377"/>
      <c r="U26" s="377"/>
      <c r="V26" s="377"/>
      <c r="W26" s="377"/>
      <c r="X26" s="377"/>
    </row>
    <row r="27" spans="1:24" ht="9" customHeight="1" x14ac:dyDescent="0.25">
      <c r="A27" s="377"/>
      <c r="B27" s="377"/>
      <c r="C27" s="377"/>
      <c r="D27" s="377"/>
      <c r="E27" s="377"/>
      <c r="F27" s="377"/>
      <c r="G27" s="377"/>
      <c r="H27" s="377"/>
      <c r="I27" s="377"/>
      <c r="J27" s="377"/>
      <c r="K27" s="377"/>
      <c r="L27" s="377"/>
      <c r="M27" s="377"/>
      <c r="N27" s="377"/>
      <c r="O27" s="377"/>
      <c r="P27" s="377"/>
      <c r="Q27" s="377"/>
      <c r="R27" s="377"/>
      <c r="S27" s="377"/>
      <c r="T27" s="377"/>
      <c r="U27" s="377"/>
      <c r="V27" s="377"/>
      <c r="W27" s="377"/>
      <c r="X27" s="377"/>
    </row>
    <row r="28" spans="1:24" x14ac:dyDescent="0.25">
      <c r="A28" s="377"/>
      <c r="B28" s="377"/>
      <c r="C28" s="377"/>
      <c r="D28" s="377"/>
      <c r="E28" s="377"/>
      <c r="F28" s="377"/>
      <c r="G28" s="377"/>
      <c r="H28" s="377"/>
      <c r="I28" s="377"/>
      <c r="J28" s="377"/>
      <c r="K28" s="377"/>
      <c r="L28" s="377"/>
      <c r="M28" s="377"/>
      <c r="N28" s="377"/>
      <c r="O28" s="377"/>
      <c r="P28" s="377"/>
      <c r="Q28" s="377"/>
      <c r="R28" s="377"/>
      <c r="S28" s="377"/>
      <c r="T28" s="377"/>
      <c r="U28" s="377"/>
      <c r="V28" s="377"/>
      <c r="W28" s="377"/>
      <c r="X28" s="377"/>
    </row>
    <row r="29" spans="1:24" x14ac:dyDescent="0.25">
      <c r="A29" s="377"/>
      <c r="B29" s="377"/>
      <c r="C29" s="377"/>
      <c r="D29" s="377"/>
      <c r="E29" s="377"/>
      <c r="F29" s="377"/>
      <c r="G29" s="377"/>
      <c r="H29" s="377"/>
      <c r="I29" s="377"/>
      <c r="J29" s="377"/>
      <c r="K29" s="377"/>
      <c r="L29" s="377"/>
      <c r="M29" s="377"/>
      <c r="N29" s="377"/>
      <c r="O29" s="377"/>
      <c r="P29" s="377"/>
      <c r="Q29" s="377"/>
      <c r="R29" s="377"/>
      <c r="S29" s="377"/>
      <c r="T29" s="377"/>
      <c r="U29" s="377"/>
      <c r="V29" s="377"/>
      <c r="W29" s="377"/>
      <c r="X29" s="377"/>
    </row>
    <row r="30" spans="1:24" x14ac:dyDescent="0.25">
      <c r="A30" s="377"/>
      <c r="B30" s="377"/>
      <c r="C30" s="377"/>
      <c r="D30" s="377"/>
      <c r="E30" s="377"/>
      <c r="F30" s="377"/>
      <c r="G30" s="377"/>
      <c r="H30" s="377"/>
      <c r="I30" s="377"/>
      <c r="J30" s="377"/>
      <c r="K30" s="377"/>
      <c r="L30" s="377"/>
      <c r="M30" s="377"/>
      <c r="N30" s="377"/>
      <c r="O30" s="377"/>
      <c r="P30" s="377"/>
      <c r="Q30" s="377"/>
      <c r="R30" s="377"/>
      <c r="S30" s="377"/>
      <c r="T30" s="377"/>
      <c r="U30" s="377"/>
      <c r="V30" s="377"/>
      <c r="W30" s="377"/>
      <c r="X30" s="377"/>
    </row>
    <row r="31" spans="1:24" x14ac:dyDescent="0.25">
      <c r="A31" s="377"/>
      <c r="B31" s="377"/>
      <c r="C31" s="377"/>
      <c r="D31" s="377"/>
      <c r="E31" s="377"/>
      <c r="F31" s="378"/>
      <c r="G31" s="377"/>
      <c r="H31" s="377"/>
      <c r="I31" s="377"/>
      <c r="J31" s="377"/>
      <c r="K31" s="377"/>
      <c r="L31" s="377"/>
      <c r="M31" s="377"/>
      <c r="N31" s="377"/>
      <c r="O31" s="377"/>
      <c r="P31" s="377"/>
      <c r="Q31" s="377"/>
      <c r="R31" s="377"/>
      <c r="S31" s="377"/>
      <c r="T31" s="377"/>
      <c r="U31" s="377"/>
      <c r="V31" s="377"/>
      <c r="W31" s="377"/>
      <c r="X31" s="377"/>
    </row>
    <row r="32" spans="1:24" x14ac:dyDescent="0.25">
      <c r="A32" s="377"/>
      <c r="B32" s="377"/>
      <c r="C32" s="377"/>
      <c r="D32" s="377"/>
      <c r="E32" s="377"/>
      <c r="F32" s="377"/>
      <c r="G32" s="377"/>
      <c r="H32" s="377"/>
      <c r="I32" s="377"/>
      <c r="J32" s="377"/>
      <c r="K32" s="377"/>
      <c r="L32" s="377"/>
      <c r="M32" s="377"/>
      <c r="N32" s="377"/>
      <c r="O32" s="377"/>
      <c r="P32" s="377"/>
      <c r="Q32" s="377"/>
      <c r="R32" s="377"/>
      <c r="S32" s="377"/>
      <c r="T32" s="377"/>
      <c r="U32" s="377"/>
      <c r="V32" s="377"/>
      <c r="W32" s="377"/>
      <c r="X32" s="377"/>
    </row>
    <row r="33" spans="1:24" x14ac:dyDescent="0.25">
      <c r="A33" s="377"/>
      <c r="B33" s="377"/>
      <c r="C33" s="377"/>
      <c r="D33" s="377"/>
      <c r="E33" s="377"/>
      <c r="F33" s="377"/>
      <c r="G33" s="377"/>
      <c r="H33" s="377"/>
      <c r="I33" s="377"/>
      <c r="J33" s="377"/>
      <c r="K33" s="377"/>
      <c r="L33" s="377"/>
      <c r="M33" s="377"/>
      <c r="N33" s="377"/>
      <c r="O33" s="377"/>
      <c r="P33" s="377"/>
      <c r="Q33" s="377"/>
      <c r="R33" s="377"/>
      <c r="S33" s="377"/>
      <c r="T33" s="377"/>
      <c r="U33" s="377"/>
      <c r="V33" s="377"/>
      <c r="W33" s="377"/>
      <c r="X33" s="377"/>
    </row>
    <row r="34" spans="1:24" x14ac:dyDescent="0.25">
      <c r="A34" s="377"/>
      <c r="B34" s="377"/>
      <c r="C34" s="377"/>
      <c r="D34" s="377"/>
      <c r="E34" s="377"/>
      <c r="F34" s="377"/>
      <c r="G34" s="377"/>
      <c r="H34" s="377"/>
      <c r="I34" s="377"/>
      <c r="J34" s="377"/>
      <c r="K34" s="377"/>
      <c r="L34" s="377"/>
      <c r="M34" s="377"/>
      <c r="N34" s="377"/>
      <c r="O34" s="377"/>
      <c r="P34" s="377"/>
      <c r="Q34" s="377"/>
      <c r="R34" s="377"/>
      <c r="S34" s="377"/>
      <c r="T34" s="377"/>
      <c r="U34" s="377"/>
      <c r="V34" s="377"/>
      <c r="W34" s="377"/>
      <c r="X34" s="377"/>
    </row>
    <row r="35" spans="1:24" ht="15" customHeight="1" x14ac:dyDescent="0.25">
      <c r="A35" s="377"/>
      <c r="B35" s="377"/>
      <c r="C35" s="377"/>
      <c r="D35" s="377"/>
      <c r="E35" s="377"/>
      <c r="F35" s="377"/>
      <c r="G35" s="377"/>
      <c r="H35" s="377"/>
      <c r="I35" s="377"/>
      <c r="J35" s="377"/>
      <c r="K35" s="586"/>
      <c r="L35" s="586"/>
      <c r="M35" s="586"/>
      <c r="N35" s="586"/>
      <c r="O35" s="377"/>
      <c r="P35" s="377"/>
      <c r="Q35" s="377"/>
      <c r="R35" s="377"/>
      <c r="S35" s="377"/>
      <c r="T35" s="377"/>
      <c r="U35" s="377"/>
      <c r="V35" s="377"/>
      <c r="W35" s="377"/>
      <c r="X35" s="377"/>
    </row>
    <row r="36" spans="1:24" ht="15" customHeight="1" x14ac:dyDescent="0.25">
      <c r="A36" s="377"/>
      <c r="B36" s="377"/>
      <c r="C36" s="377"/>
      <c r="D36" s="377"/>
      <c r="E36" s="377"/>
      <c r="F36" s="377"/>
      <c r="G36" s="377"/>
      <c r="H36" s="377"/>
      <c r="I36" s="377"/>
      <c r="J36" s="377"/>
      <c r="K36" s="586"/>
      <c r="L36" s="586"/>
      <c r="M36" s="586"/>
      <c r="N36" s="586"/>
      <c r="O36" s="377"/>
      <c r="P36" s="377"/>
      <c r="Q36" s="377"/>
      <c r="R36" s="377"/>
      <c r="S36" s="377"/>
      <c r="T36" s="377"/>
      <c r="U36" s="377"/>
      <c r="V36" s="377"/>
      <c r="W36" s="377"/>
      <c r="X36" s="377"/>
    </row>
    <row r="37" spans="1:24" ht="15" customHeight="1" x14ac:dyDescent="0.25">
      <c r="A37" s="377"/>
      <c r="B37" s="377"/>
      <c r="C37" s="377"/>
      <c r="D37" s="377"/>
      <c r="E37" s="377"/>
      <c r="F37" s="377"/>
      <c r="G37" s="377"/>
      <c r="H37" s="377"/>
      <c r="I37" s="377"/>
      <c r="J37" s="377"/>
      <c r="K37" s="586"/>
      <c r="L37" s="586"/>
      <c r="M37" s="586"/>
      <c r="N37" s="586"/>
      <c r="O37" s="377"/>
      <c r="P37" s="377"/>
      <c r="Q37" s="377"/>
      <c r="R37" s="377"/>
      <c r="S37" s="377"/>
      <c r="T37" s="377"/>
      <c r="U37" s="377"/>
      <c r="V37" s="377"/>
      <c r="W37" s="377"/>
      <c r="X37" s="377"/>
    </row>
    <row r="38" spans="1:24" ht="15" customHeight="1" x14ac:dyDescent="0.25">
      <c r="A38" s="377"/>
      <c r="B38" s="377"/>
      <c r="C38" s="377"/>
      <c r="D38" s="377"/>
      <c r="E38" s="377"/>
      <c r="F38" s="377"/>
      <c r="G38" s="377"/>
      <c r="H38" s="377"/>
      <c r="I38" s="377"/>
      <c r="J38" s="377"/>
      <c r="K38" s="586"/>
      <c r="L38" s="586"/>
      <c r="M38" s="586"/>
      <c r="N38" s="586"/>
      <c r="O38" s="377"/>
      <c r="P38" s="377"/>
      <c r="Q38" s="377"/>
      <c r="R38" s="377"/>
      <c r="S38" s="377"/>
      <c r="T38" s="377"/>
      <c r="U38" s="377"/>
      <c r="V38" s="377"/>
      <c r="W38" s="377"/>
      <c r="X38" s="377"/>
    </row>
    <row r="39" spans="1:24" ht="15" customHeight="1" x14ac:dyDescent="0.25">
      <c r="A39" s="377"/>
      <c r="B39" s="377"/>
      <c r="C39" s="377"/>
      <c r="D39" s="377"/>
      <c r="E39" s="377"/>
      <c r="F39" s="377"/>
      <c r="G39" s="377"/>
      <c r="H39" s="377"/>
      <c r="I39" s="377"/>
      <c r="J39" s="377"/>
      <c r="K39" s="586"/>
      <c r="L39" s="586"/>
      <c r="M39" s="586"/>
      <c r="N39" s="586"/>
      <c r="O39" s="377"/>
      <c r="P39" s="377"/>
      <c r="Q39" s="377"/>
      <c r="R39" s="377"/>
      <c r="S39" s="377"/>
      <c r="T39" s="377"/>
      <c r="U39" s="377"/>
      <c r="V39" s="377"/>
      <c r="W39" s="377"/>
      <c r="X39" s="377"/>
    </row>
    <row r="40" spans="1:24" x14ac:dyDescent="0.25">
      <c r="A40" s="377"/>
      <c r="B40" s="377"/>
      <c r="C40" s="377"/>
      <c r="D40" s="377"/>
      <c r="E40" s="377"/>
      <c r="F40" s="377"/>
      <c r="G40" s="377"/>
      <c r="H40" s="377"/>
      <c r="I40" s="377"/>
      <c r="J40" s="377"/>
      <c r="K40" s="377"/>
      <c r="L40" s="377"/>
      <c r="M40" s="377"/>
      <c r="N40" s="377"/>
      <c r="O40" s="377"/>
      <c r="P40" s="377"/>
      <c r="Q40" s="377"/>
      <c r="R40" s="377"/>
      <c r="S40" s="377"/>
      <c r="T40" s="377"/>
      <c r="U40" s="377"/>
      <c r="V40" s="377"/>
      <c r="W40" s="377"/>
      <c r="X40" s="377"/>
    </row>
    <row r="41" spans="1:24" x14ac:dyDescent="0.25">
      <c r="A41" s="1014"/>
      <c r="B41" s="1014"/>
      <c r="C41" s="1014"/>
      <c r="D41" s="1014"/>
      <c r="E41" s="1014"/>
      <c r="F41" s="1014"/>
      <c r="G41" s="1014"/>
      <c r="H41" s="1014"/>
      <c r="I41" s="1014"/>
      <c r="J41" s="1014"/>
      <c r="K41" s="1014"/>
      <c r="L41" s="1014"/>
      <c r="M41" s="1014"/>
      <c r="N41" s="1014"/>
      <c r="O41" s="1014"/>
      <c r="P41" s="1014"/>
      <c r="Q41" s="1014"/>
      <c r="R41" s="1014"/>
      <c r="S41" s="1014"/>
      <c r="T41" s="1014"/>
      <c r="U41" s="1014"/>
      <c r="V41" s="1014"/>
      <c r="W41" s="1014"/>
      <c r="X41" s="1014"/>
    </row>
    <row r="42" spans="1:24" x14ac:dyDescent="0.25">
      <c r="A42" s="1014"/>
      <c r="B42" s="1014"/>
      <c r="C42" s="1014"/>
      <c r="D42" s="1014"/>
      <c r="E42" s="1014"/>
      <c r="F42" s="1014"/>
      <c r="G42" s="1014"/>
      <c r="H42" s="1014"/>
      <c r="I42" s="1014"/>
      <c r="J42" s="1014"/>
      <c r="K42" s="1014"/>
      <c r="L42" s="1014"/>
      <c r="M42" s="1014"/>
      <c r="N42" s="1014"/>
      <c r="O42" s="1014"/>
      <c r="P42" s="1014"/>
      <c r="Q42" s="1014"/>
      <c r="R42" s="1014"/>
      <c r="S42" s="1014"/>
      <c r="T42" s="1014"/>
      <c r="U42" s="1014"/>
      <c r="V42" s="1014"/>
      <c r="W42" s="1014"/>
      <c r="X42" s="1014"/>
    </row>
    <row r="43" spans="1:24" x14ac:dyDescent="0.25">
      <c r="A43" s="1014"/>
      <c r="B43" s="1014"/>
      <c r="C43" s="1014"/>
      <c r="D43" s="1014"/>
      <c r="E43" s="1014"/>
      <c r="F43" s="1014"/>
      <c r="G43" s="1014"/>
      <c r="H43" s="1014"/>
      <c r="I43" s="1014"/>
      <c r="J43" s="1014"/>
      <c r="K43" s="1014"/>
      <c r="L43" s="1014"/>
      <c r="M43" s="1014"/>
      <c r="N43" s="1014"/>
      <c r="O43" s="1014"/>
      <c r="P43" s="1014"/>
      <c r="Q43" s="1014"/>
      <c r="R43" s="1014"/>
      <c r="S43" s="1014"/>
      <c r="T43" s="1014"/>
      <c r="U43" s="1014"/>
      <c r="V43" s="1014"/>
      <c r="W43" s="1014"/>
      <c r="X43" s="1014"/>
    </row>
    <row r="44" spans="1:24" x14ac:dyDescent="0.25">
      <c r="A44" s="1014"/>
      <c r="B44" s="1014"/>
      <c r="C44" s="1014"/>
      <c r="D44" s="1014"/>
      <c r="E44" s="1014"/>
      <c r="F44" s="1014"/>
      <c r="G44" s="1014"/>
      <c r="H44" s="1014"/>
      <c r="I44" s="1014"/>
      <c r="J44" s="1014"/>
      <c r="K44" s="1014"/>
      <c r="L44" s="1014"/>
      <c r="M44" s="1014"/>
      <c r="N44" s="1014"/>
      <c r="O44" s="1014"/>
      <c r="P44" s="1014"/>
      <c r="Q44" s="1014"/>
      <c r="R44" s="1014"/>
      <c r="S44" s="1014"/>
      <c r="T44" s="1014"/>
      <c r="U44" s="1014"/>
      <c r="V44" s="1014"/>
      <c r="W44" s="1014"/>
      <c r="X44" s="1014"/>
    </row>
    <row r="45" spans="1:24" x14ac:dyDescent="0.25">
      <c r="A45" s="1014"/>
      <c r="B45" s="1014"/>
      <c r="C45" s="1014"/>
      <c r="D45" s="1014"/>
      <c r="E45" s="1014"/>
      <c r="F45" s="1014"/>
      <c r="G45" s="1014"/>
      <c r="H45" s="1014"/>
      <c r="I45" s="1014"/>
      <c r="J45" s="1014"/>
      <c r="K45" s="1014"/>
      <c r="L45" s="1014"/>
      <c r="M45" s="1014"/>
      <c r="N45" s="1014"/>
      <c r="O45" s="1014"/>
      <c r="P45" s="1014"/>
      <c r="Q45" s="1014"/>
      <c r="R45" s="1014"/>
      <c r="S45" s="1014"/>
      <c r="T45" s="1014"/>
      <c r="U45" s="1014"/>
      <c r="V45" s="1014"/>
      <c r="W45" s="1014"/>
      <c r="X45" s="1014"/>
    </row>
    <row r="46" spans="1:24" x14ac:dyDescent="0.25">
      <c r="A46" s="1014"/>
      <c r="B46" s="1014"/>
      <c r="C46" s="1014"/>
      <c r="D46" s="1014"/>
      <c r="E46" s="1014"/>
      <c r="F46" s="1014"/>
      <c r="G46" s="1014"/>
      <c r="H46" s="1014"/>
      <c r="I46" s="1014"/>
      <c r="J46" s="1014"/>
      <c r="K46" s="1014"/>
      <c r="L46" s="1014"/>
      <c r="M46" s="1014"/>
      <c r="N46" s="1014"/>
      <c r="O46" s="1014"/>
      <c r="P46" s="1014"/>
      <c r="Q46" s="1014"/>
      <c r="R46" s="1014"/>
      <c r="S46" s="1014"/>
      <c r="T46" s="1014"/>
      <c r="U46" s="1014"/>
      <c r="V46" s="1014"/>
      <c r="W46" s="1014"/>
      <c r="X46" s="1014"/>
    </row>
    <row r="47" spans="1:24" x14ac:dyDescent="0.25">
      <c r="A47" s="1014"/>
      <c r="B47" s="1014"/>
      <c r="C47" s="1014"/>
      <c r="D47" s="1014"/>
      <c r="E47" s="1014"/>
      <c r="F47" s="1014"/>
      <c r="G47" s="1014"/>
      <c r="H47" s="1014"/>
      <c r="I47" s="1014"/>
      <c r="J47" s="1014"/>
      <c r="K47" s="1014"/>
      <c r="L47" s="1014"/>
      <c r="M47" s="1014"/>
      <c r="N47" s="1014"/>
      <c r="O47" s="1014"/>
      <c r="P47" s="1014"/>
      <c r="Q47" s="1014"/>
      <c r="R47" s="1014"/>
      <c r="S47" s="1014"/>
      <c r="T47" s="1014"/>
      <c r="U47" s="1014"/>
      <c r="V47" s="1014"/>
      <c r="W47" s="1014"/>
      <c r="X47" s="1014"/>
    </row>
    <row r="48" spans="1:24" x14ac:dyDescent="0.25">
      <c r="A48" s="1014"/>
      <c r="B48" s="1014"/>
      <c r="C48" s="1014"/>
      <c r="D48" s="1014"/>
      <c r="E48" s="1014"/>
      <c r="F48" s="1014"/>
      <c r="G48" s="1014"/>
      <c r="H48" s="1014"/>
      <c r="I48" s="1014"/>
      <c r="J48" s="1014"/>
      <c r="K48" s="1014"/>
      <c r="L48" s="1014"/>
      <c r="M48" s="1014"/>
      <c r="N48" s="1014"/>
      <c r="O48" s="1014"/>
      <c r="P48" s="1014"/>
      <c r="Q48" s="1014"/>
      <c r="R48" s="1014"/>
      <c r="S48" s="1014"/>
      <c r="T48" s="1014"/>
      <c r="U48" s="1014"/>
      <c r="V48" s="1014"/>
      <c r="W48" s="1014"/>
      <c r="X48" s="1014"/>
    </row>
    <row r="49" spans="1:24" x14ac:dyDescent="0.25">
      <c r="A49" s="1014"/>
      <c r="B49" s="1014"/>
      <c r="C49" s="1014"/>
      <c r="D49" s="1014"/>
      <c r="E49" s="1014"/>
      <c r="F49" s="1014"/>
      <c r="G49" s="1014"/>
      <c r="H49" s="1014"/>
      <c r="I49" s="1014"/>
      <c r="J49" s="1014"/>
      <c r="K49" s="1014"/>
      <c r="L49" s="1014"/>
      <c r="M49" s="1014"/>
      <c r="N49" s="1014"/>
      <c r="O49" s="1014"/>
      <c r="P49" s="1014"/>
      <c r="Q49" s="1014"/>
      <c r="R49" s="1014"/>
      <c r="S49" s="1014"/>
      <c r="T49" s="1014"/>
      <c r="U49" s="1014"/>
      <c r="V49" s="1014"/>
      <c r="W49" s="1014"/>
      <c r="X49" s="1014"/>
    </row>
    <row r="50" spans="1:24" x14ac:dyDescent="0.25">
      <c r="A50" s="1014"/>
      <c r="B50" s="1014"/>
      <c r="C50" s="1014"/>
      <c r="D50" s="1014"/>
      <c r="E50" s="1014"/>
      <c r="F50" s="1014"/>
      <c r="G50" s="1014"/>
      <c r="H50" s="1014"/>
      <c r="I50" s="1014"/>
      <c r="J50" s="1014"/>
      <c r="K50" s="1014"/>
      <c r="L50" s="1014"/>
      <c r="M50" s="1014"/>
      <c r="N50" s="1014"/>
      <c r="O50" s="1014"/>
      <c r="P50" s="1014"/>
      <c r="Q50" s="1014"/>
      <c r="R50" s="1014"/>
      <c r="S50" s="1014"/>
      <c r="T50" s="1014"/>
      <c r="U50" s="1014"/>
      <c r="V50" s="1014"/>
      <c r="W50" s="1014"/>
      <c r="X50" s="1014"/>
    </row>
    <row r="51" spans="1:24" x14ac:dyDescent="0.25">
      <c r="A51" s="1014"/>
      <c r="B51" s="1014"/>
      <c r="C51" s="1014"/>
      <c r="D51" s="1014"/>
      <c r="E51" s="1014"/>
      <c r="F51" s="1014"/>
      <c r="G51" s="1014"/>
      <c r="H51" s="1014"/>
      <c r="I51" s="1014"/>
      <c r="J51" s="1014"/>
      <c r="K51" s="1014"/>
      <c r="L51" s="1014"/>
      <c r="M51" s="1014"/>
      <c r="N51" s="1014"/>
      <c r="O51" s="1014"/>
      <c r="P51" s="1014"/>
      <c r="Q51" s="1014"/>
      <c r="R51" s="1014"/>
      <c r="S51" s="1014"/>
      <c r="T51" s="1014"/>
      <c r="U51" s="1014"/>
      <c r="V51" s="1014"/>
      <c r="W51" s="1014"/>
      <c r="X51" s="1014"/>
    </row>
    <row r="52" spans="1:24" x14ac:dyDescent="0.25">
      <c r="A52" s="1014"/>
      <c r="B52" s="1014"/>
      <c r="C52" s="1014"/>
      <c r="D52" s="1014"/>
      <c r="E52" s="1014"/>
      <c r="F52" s="1014"/>
      <c r="G52" s="1014"/>
      <c r="H52" s="1014"/>
      <c r="I52" s="1014"/>
      <c r="J52" s="1014"/>
      <c r="K52" s="1014"/>
      <c r="L52" s="1014"/>
      <c r="M52" s="1014"/>
      <c r="N52" s="1014"/>
      <c r="O52" s="1014"/>
      <c r="P52" s="1014"/>
      <c r="Q52" s="1014"/>
      <c r="R52" s="1014"/>
      <c r="S52" s="1014"/>
      <c r="T52" s="1014"/>
      <c r="U52" s="1014"/>
      <c r="V52" s="1014"/>
      <c r="W52" s="1014"/>
      <c r="X52" s="1014"/>
    </row>
    <row r="53" spans="1:24" x14ac:dyDescent="0.25">
      <c r="A53" s="1014"/>
      <c r="B53" s="1014"/>
      <c r="C53" s="1014"/>
      <c r="D53" s="1014"/>
      <c r="E53" s="1014"/>
      <c r="F53" s="1014"/>
      <c r="G53" s="1014"/>
      <c r="H53" s="1014"/>
      <c r="I53" s="1014"/>
      <c r="J53" s="1014"/>
      <c r="K53" s="1014"/>
      <c r="L53" s="1014"/>
      <c r="M53" s="1014"/>
      <c r="N53" s="1014"/>
      <c r="O53" s="1014"/>
      <c r="P53" s="1014"/>
      <c r="Q53" s="1014"/>
      <c r="R53" s="1014"/>
      <c r="S53" s="1014"/>
      <c r="T53" s="1014"/>
      <c r="U53" s="1014"/>
      <c r="V53" s="1014"/>
      <c r="W53" s="1014"/>
      <c r="X53" s="1014"/>
    </row>
    <row r="54" spans="1:24" x14ac:dyDescent="0.25">
      <c r="A54" s="1014"/>
      <c r="B54" s="1014"/>
      <c r="C54" s="1014"/>
      <c r="D54" s="1014"/>
      <c r="E54" s="1014"/>
      <c r="F54" s="1014"/>
      <c r="G54" s="1014"/>
      <c r="H54" s="1014"/>
      <c r="I54" s="1014"/>
      <c r="J54" s="1014"/>
      <c r="K54" s="1014"/>
      <c r="L54" s="1014"/>
      <c r="M54" s="1014"/>
      <c r="N54" s="1014"/>
      <c r="O54" s="1014"/>
      <c r="P54" s="1014"/>
      <c r="Q54" s="1014"/>
      <c r="R54" s="1014"/>
      <c r="S54" s="1014"/>
      <c r="T54" s="1014"/>
      <c r="U54" s="1014"/>
      <c r="V54" s="1014"/>
      <c r="W54" s="1014"/>
      <c r="X54" s="1014"/>
    </row>
    <row r="55" spans="1:24" x14ac:dyDescent="0.25">
      <c r="A55" s="1014"/>
      <c r="B55" s="1014"/>
      <c r="C55" s="1014"/>
      <c r="D55" s="1014"/>
      <c r="E55" s="1014"/>
      <c r="F55" s="1014"/>
      <c r="G55" s="1014"/>
      <c r="H55" s="1014"/>
      <c r="I55" s="1014"/>
      <c r="J55" s="1014"/>
      <c r="K55" s="1014"/>
      <c r="L55" s="1014"/>
      <c r="M55" s="1014"/>
      <c r="N55" s="1014"/>
      <c r="O55" s="1014"/>
      <c r="P55" s="1014"/>
      <c r="Q55" s="1014"/>
      <c r="R55" s="1014"/>
      <c r="S55" s="1014"/>
      <c r="T55" s="1014"/>
      <c r="U55" s="1014"/>
      <c r="V55" s="1014"/>
      <c r="W55" s="1014"/>
      <c r="X55" s="1014"/>
    </row>
    <row r="56" spans="1:24" x14ac:dyDescent="0.25">
      <c r="A56" s="1014"/>
      <c r="B56" s="1014"/>
      <c r="C56" s="1014"/>
      <c r="D56" s="1014"/>
      <c r="E56" s="1014"/>
      <c r="F56" s="1014"/>
      <c r="G56" s="1014"/>
      <c r="H56" s="1014"/>
      <c r="I56" s="1014"/>
      <c r="J56" s="1014"/>
      <c r="K56" s="1014"/>
      <c r="L56" s="1014"/>
      <c r="M56" s="1014"/>
      <c r="N56" s="1014"/>
      <c r="O56" s="1014"/>
      <c r="P56" s="1014"/>
      <c r="Q56" s="1014"/>
      <c r="R56" s="1014"/>
      <c r="S56" s="1014"/>
      <c r="T56" s="1014"/>
      <c r="U56" s="1014"/>
      <c r="V56" s="1014"/>
      <c r="W56" s="1014"/>
      <c r="X56" s="1014"/>
    </row>
    <row r="57" spans="1:24" x14ac:dyDescent="0.25">
      <c r="A57" s="1014"/>
      <c r="B57" s="1014"/>
      <c r="C57" s="1014"/>
      <c r="D57" s="1014"/>
      <c r="E57" s="1014"/>
      <c r="F57" s="1014"/>
      <c r="G57" s="1014"/>
      <c r="H57" s="1014"/>
      <c r="I57" s="1014"/>
      <c r="J57" s="1014"/>
      <c r="K57" s="1014"/>
      <c r="L57" s="1014"/>
      <c r="M57" s="1014"/>
      <c r="N57" s="1014"/>
      <c r="O57" s="1014"/>
      <c r="P57" s="1014"/>
      <c r="Q57" s="1014"/>
      <c r="R57" s="1014"/>
      <c r="S57" s="1014"/>
      <c r="T57" s="1014"/>
      <c r="U57" s="1014"/>
      <c r="V57" s="1014"/>
      <c r="W57" s="1014"/>
      <c r="X57" s="1014"/>
    </row>
    <row r="58" spans="1:24" x14ac:dyDescent="0.25">
      <c r="A58" s="1014"/>
      <c r="B58" s="1014"/>
      <c r="C58" s="1014"/>
      <c r="D58" s="1014"/>
      <c r="E58" s="1014"/>
      <c r="F58" s="1014"/>
      <c r="G58" s="1014"/>
      <c r="H58" s="1014"/>
      <c r="I58" s="1014"/>
      <c r="J58" s="1014"/>
      <c r="K58" s="1014"/>
      <c r="L58" s="1014"/>
      <c r="M58" s="1014"/>
      <c r="N58" s="1014"/>
      <c r="O58" s="1014"/>
      <c r="P58" s="1014"/>
      <c r="Q58" s="1014"/>
      <c r="R58" s="1014"/>
      <c r="S58" s="1014"/>
      <c r="T58" s="1014"/>
      <c r="U58" s="1014"/>
      <c r="V58" s="1014"/>
      <c r="W58" s="1014"/>
      <c r="X58" s="1014"/>
    </row>
    <row r="59" spans="1:24" x14ac:dyDescent="0.25">
      <c r="A59" s="1014"/>
      <c r="B59" s="1014"/>
      <c r="C59" s="1014"/>
      <c r="D59" s="1014"/>
      <c r="E59" s="1014"/>
      <c r="F59" s="1014"/>
      <c r="G59" s="1014"/>
      <c r="H59" s="1014"/>
      <c r="I59" s="1014"/>
      <c r="J59" s="1014"/>
      <c r="K59" s="1014"/>
      <c r="L59" s="1014"/>
      <c r="M59" s="1014"/>
      <c r="N59" s="1014"/>
      <c r="O59" s="1014"/>
      <c r="P59" s="1014"/>
      <c r="Q59" s="1014"/>
      <c r="R59" s="1014"/>
      <c r="S59" s="1014"/>
      <c r="T59" s="1014"/>
      <c r="U59" s="1014"/>
      <c r="V59" s="1014"/>
      <c r="W59" s="1014"/>
      <c r="X59" s="1014"/>
    </row>
    <row r="60" spans="1:24" x14ac:dyDescent="0.25">
      <c r="A60" s="1014"/>
      <c r="B60" s="1014"/>
      <c r="C60" s="1014"/>
      <c r="D60" s="1014"/>
      <c r="E60" s="1014"/>
      <c r="F60" s="1014"/>
      <c r="G60" s="1014"/>
      <c r="H60" s="1014"/>
      <c r="I60" s="1014"/>
      <c r="J60" s="1014"/>
      <c r="K60" s="1014"/>
      <c r="L60" s="1014"/>
      <c r="M60" s="1014"/>
      <c r="N60" s="1014"/>
      <c r="O60" s="1014"/>
      <c r="P60" s="1014"/>
      <c r="Q60" s="1014"/>
      <c r="R60" s="1014"/>
      <c r="S60" s="1014"/>
      <c r="T60" s="1014"/>
      <c r="U60" s="1014"/>
      <c r="V60" s="1014"/>
      <c r="W60" s="1014"/>
      <c r="X60" s="1014"/>
    </row>
    <row r="61" spans="1:24" x14ac:dyDescent="0.25">
      <c r="A61" s="1014"/>
      <c r="B61" s="1014"/>
      <c r="C61" s="1014"/>
      <c r="D61" s="1014"/>
      <c r="E61" s="1014"/>
      <c r="F61" s="1014"/>
      <c r="G61" s="1014"/>
      <c r="H61" s="1014"/>
      <c r="I61" s="1014"/>
      <c r="J61" s="1014"/>
      <c r="K61" s="1014"/>
      <c r="L61" s="1014"/>
      <c r="M61" s="1014"/>
      <c r="N61" s="1014"/>
      <c r="O61" s="1014"/>
      <c r="P61" s="1014"/>
      <c r="Q61" s="1014"/>
      <c r="R61" s="1014"/>
      <c r="S61" s="1014"/>
      <c r="T61" s="1014"/>
      <c r="U61" s="1014"/>
      <c r="V61" s="1014"/>
      <c r="W61" s="1014"/>
      <c r="X61" s="1014"/>
    </row>
  </sheetData>
  <mergeCells count="3">
    <mergeCell ref="I21:I25"/>
    <mergeCell ref="H23:H26"/>
    <mergeCell ref="A41:X61"/>
  </mergeCells>
  <printOptions horizontalCentered="1" verticalCentered="1"/>
  <pageMargins left="0" right="0" top="0" bottom="0" header="0" footer="0"/>
  <pageSetup paperSize="9" scale="53" orientation="landscape"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Y47"/>
  <sheetViews>
    <sheetView showGridLines="0" showZeros="0" tabSelected="1" zoomScaleNormal="100" workbookViewId="0">
      <pane ySplit="37" topLeftCell="A38" activePane="bottomLeft" state="frozen"/>
      <selection activeCell="E1" sqref="E1"/>
      <selection pane="bottomLeft"/>
    </sheetView>
  </sheetViews>
  <sheetFormatPr baseColWidth="10" defaultColWidth="0" defaultRowHeight="15" zeroHeight="1" x14ac:dyDescent="0.25"/>
  <cols>
    <col min="1" max="4" width="0" hidden="1" customWidth="1"/>
    <col min="5" max="25" width="11" customWidth="1"/>
    <col min="26" max="16384" width="11" hidden="1"/>
  </cols>
  <sheetData>
    <row r="1" spans="5:25" x14ac:dyDescent="0.25">
      <c r="E1" s="134"/>
      <c r="F1" s="134"/>
      <c r="G1" s="134"/>
      <c r="H1" s="134"/>
      <c r="I1" s="134"/>
      <c r="J1" s="134"/>
      <c r="K1" s="134"/>
      <c r="L1" s="134"/>
      <c r="M1" s="134"/>
      <c r="N1" s="134"/>
      <c r="O1" s="134"/>
      <c r="P1" s="134"/>
      <c r="Q1" s="134"/>
      <c r="R1" s="134"/>
      <c r="S1" s="134"/>
      <c r="T1" s="134"/>
      <c r="U1" s="134"/>
      <c r="V1" s="134"/>
      <c r="W1" s="134"/>
      <c r="X1" s="134"/>
      <c r="Y1" s="134"/>
    </row>
    <row r="2" spans="5:25" x14ac:dyDescent="0.25">
      <c r="E2" s="134"/>
      <c r="F2" s="134"/>
      <c r="G2" s="134"/>
      <c r="H2" s="134"/>
      <c r="I2" s="134"/>
      <c r="J2" s="134"/>
      <c r="K2" s="134"/>
      <c r="L2" s="134"/>
      <c r="M2" s="134"/>
      <c r="N2" s="134"/>
      <c r="O2" s="134"/>
      <c r="P2" s="134"/>
      <c r="Q2" s="134"/>
      <c r="R2" s="134"/>
      <c r="S2" s="134"/>
      <c r="T2" s="134"/>
      <c r="U2" s="134"/>
      <c r="V2" s="134"/>
      <c r="W2" s="134"/>
      <c r="X2" s="134"/>
      <c r="Y2" s="134"/>
    </row>
    <row r="3" spans="5:25" x14ac:dyDescent="0.25">
      <c r="E3" s="134"/>
      <c r="F3" s="134"/>
      <c r="G3" s="134"/>
      <c r="H3" s="134"/>
      <c r="I3" s="134"/>
      <c r="J3" s="134"/>
      <c r="K3" s="134"/>
      <c r="L3" s="134"/>
      <c r="M3" s="134"/>
      <c r="N3" s="134"/>
      <c r="O3" s="134"/>
      <c r="P3" s="134"/>
      <c r="Q3" s="134"/>
      <c r="R3" s="134"/>
      <c r="S3" s="134"/>
      <c r="T3" s="134"/>
      <c r="U3" s="134"/>
      <c r="V3" s="134"/>
      <c r="W3" s="134"/>
      <c r="X3" s="134"/>
      <c r="Y3" s="134"/>
    </row>
    <row r="4" spans="5:25" x14ac:dyDescent="0.25">
      <c r="E4" s="134"/>
      <c r="F4" s="134"/>
      <c r="G4" s="134"/>
      <c r="H4" s="134"/>
      <c r="I4" s="134"/>
      <c r="J4" s="134"/>
      <c r="K4" s="134"/>
      <c r="L4" s="134"/>
      <c r="M4" s="134"/>
      <c r="N4" s="134"/>
      <c r="O4" s="134"/>
      <c r="P4" s="134"/>
      <c r="Q4" s="134"/>
      <c r="R4" s="134"/>
      <c r="S4" s="134"/>
      <c r="T4" s="134"/>
      <c r="U4" s="134"/>
      <c r="V4" s="134"/>
      <c r="W4" s="134"/>
      <c r="X4" s="134"/>
      <c r="Y4" s="134"/>
    </row>
    <row r="5" spans="5:25" x14ac:dyDescent="0.25">
      <c r="E5" s="134"/>
      <c r="F5" s="134"/>
      <c r="G5" s="134"/>
      <c r="H5" s="134"/>
      <c r="I5" s="134"/>
      <c r="J5" s="134"/>
      <c r="K5" s="134"/>
      <c r="L5" s="134"/>
      <c r="M5" s="134"/>
      <c r="N5" s="134"/>
      <c r="O5" s="134"/>
      <c r="P5" s="134"/>
      <c r="Q5" s="134"/>
      <c r="R5" s="134"/>
      <c r="S5" s="134"/>
      <c r="T5" s="134"/>
      <c r="U5" s="134"/>
      <c r="V5" s="134"/>
      <c r="W5" s="134"/>
      <c r="X5" s="134"/>
      <c r="Y5" s="134"/>
    </row>
    <row r="6" spans="5:25" x14ac:dyDescent="0.25">
      <c r="E6" s="134"/>
      <c r="F6" s="134"/>
      <c r="G6" s="134"/>
      <c r="H6" s="134"/>
      <c r="I6" s="134"/>
      <c r="J6" s="134"/>
      <c r="K6" s="134"/>
      <c r="L6" s="134"/>
      <c r="M6" s="134"/>
      <c r="N6" s="134"/>
      <c r="O6" s="134"/>
      <c r="P6" s="134"/>
      <c r="Q6" s="134"/>
      <c r="R6" s="134"/>
      <c r="S6" s="134"/>
      <c r="T6" s="134"/>
      <c r="U6" s="134"/>
      <c r="V6" s="134"/>
      <c r="W6" s="134"/>
      <c r="X6" s="134"/>
      <c r="Y6" s="134"/>
    </row>
    <row r="7" spans="5:25" x14ac:dyDescent="0.25">
      <c r="E7" s="134"/>
      <c r="F7" s="134"/>
      <c r="G7" s="134"/>
      <c r="H7" s="134"/>
      <c r="I7" s="134"/>
      <c r="J7" s="134"/>
      <c r="K7" s="134"/>
      <c r="L7" s="134"/>
      <c r="M7" s="134"/>
      <c r="N7" s="134"/>
      <c r="O7" s="134"/>
      <c r="P7" s="134"/>
      <c r="Q7" s="134"/>
      <c r="R7" s="134"/>
      <c r="S7" s="134"/>
      <c r="T7" s="134"/>
      <c r="U7" s="134"/>
      <c r="V7" s="134"/>
      <c r="W7" s="134"/>
      <c r="X7" s="134"/>
      <c r="Y7" s="134"/>
    </row>
    <row r="8" spans="5:25" x14ac:dyDescent="0.25">
      <c r="E8" s="134"/>
      <c r="F8" s="134"/>
      <c r="G8" s="134"/>
      <c r="H8" s="134"/>
      <c r="I8" s="134"/>
      <c r="J8" s="134"/>
      <c r="K8" s="134"/>
      <c r="L8" s="134"/>
      <c r="M8" s="134"/>
      <c r="N8" s="134"/>
      <c r="O8" s="134"/>
      <c r="P8" s="134"/>
      <c r="Q8" s="134"/>
      <c r="R8" s="134"/>
      <c r="S8" s="134"/>
      <c r="T8" s="134"/>
      <c r="U8" s="134"/>
      <c r="V8" s="134"/>
      <c r="W8" s="134"/>
      <c r="X8" s="134"/>
      <c r="Y8" s="134"/>
    </row>
    <row r="9" spans="5:25" x14ac:dyDescent="0.25">
      <c r="E9" s="134"/>
      <c r="F9" s="134"/>
      <c r="G9" s="134"/>
      <c r="H9" s="134"/>
      <c r="I9" s="134"/>
      <c r="J9" s="134"/>
      <c r="K9" s="134"/>
      <c r="L9" s="134"/>
      <c r="M9" s="134"/>
      <c r="N9" s="134"/>
      <c r="O9" s="134"/>
      <c r="P9" s="134"/>
      <c r="Q9" s="134"/>
      <c r="R9" s="134"/>
      <c r="S9" s="134"/>
      <c r="T9" s="134"/>
      <c r="U9" s="134"/>
      <c r="V9" s="134"/>
      <c r="W9" s="134"/>
      <c r="X9" s="134"/>
      <c r="Y9" s="134"/>
    </row>
    <row r="10" spans="5:25" x14ac:dyDescent="0.25">
      <c r="E10" s="134"/>
      <c r="F10" s="134"/>
      <c r="G10" s="134"/>
      <c r="H10" s="134"/>
      <c r="I10" s="134"/>
      <c r="J10" s="134"/>
      <c r="K10" s="134"/>
      <c r="L10" s="134"/>
      <c r="M10" s="134"/>
      <c r="N10" s="134"/>
      <c r="O10" s="134"/>
      <c r="P10" s="134"/>
      <c r="Q10" s="134"/>
      <c r="R10" s="134"/>
      <c r="S10" s="134"/>
      <c r="T10" s="134"/>
      <c r="U10" s="134"/>
      <c r="V10" s="134"/>
      <c r="W10" s="134"/>
      <c r="X10" s="134"/>
      <c r="Y10" s="134"/>
    </row>
    <row r="11" spans="5:25" x14ac:dyDescent="0.25">
      <c r="E11" s="134"/>
      <c r="F11" s="134"/>
      <c r="G11" s="134"/>
      <c r="H11" s="134"/>
      <c r="I11" s="134"/>
      <c r="J11" s="134"/>
      <c r="K11" s="134"/>
      <c r="L11" s="134"/>
      <c r="M11" s="134"/>
      <c r="N11" s="134"/>
      <c r="O11" s="134"/>
      <c r="P11" s="134"/>
      <c r="Q11" s="134"/>
      <c r="R11" s="134"/>
      <c r="S11" s="134"/>
      <c r="T11" s="134"/>
      <c r="U11" s="134"/>
      <c r="V11" s="134"/>
      <c r="W11" s="134"/>
      <c r="X11" s="134"/>
      <c r="Y11" s="134"/>
    </row>
    <row r="12" spans="5:25" x14ac:dyDescent="0.25">
      <c r="E12" s="134"/>
      <c r="F12" s="134"/>
      <c r="G12" s="134"/>
      <c r="H12" s="134"/>
      <c r="I12" s="134"/>
      <c r="J12" s="134"/>
      <c r="K12" s="134"/>
      <c r="L12" s="134"/>
      <c r="M12" s="134"/>
      <c r="N12" s="134"/>
      <c r="O12" s="134"/>
      <c r="P12" s="134"/>
      <c r="Q12" s="134"/>
      <c r="R12" s="134"/>
      <c r="S12" s="134"/>
      <c r="T12" s="134"/>
      <c r="U12" s="134"/>
      <c r="V12" s="134"/>
      <c r="W12" s="134"/>
      <c r="X12" s="134"/>
      <c r="Y12" s="134"/>
    </row>
    <row r="13" spans="5:25" x14ac:dyDescent="0.25">
      <c r="E13" s="134"/>
      <c r="F13" s="134"/>
      <c r="G13" s="134"/>
      <c r="H13" s="134"/>
      <c r="I13" s="134"/>
      <c r="J13" s="134"/>
      <c r="K13" s="134"/>
      <c r="L13" s="134"/>
      <c r="M13" s="134"/>
      <c r="N13" s="134"/>
      <c r="O13" s="134"/>
      <c r="P13" s="134"/>
      <c r="Q13" s="134"/>
      <c r="R13" s="134"/>
      <c r="S13" s="134"/>
      <c r="T13" s="134"/>
      <c r="U13" s="134"/>
      <c r="V13" s="134"/>
      <c r="W13" s="134"/>
      <c r="X13" s="134"/>
      <c r="Y13" s="134"/>
    </row>
    <row r="14" spans="5:25" x14ac:dyDescent="0.25">
      <c r="E14" s="134"/>
      <c r="F14" s="134"/>
      <c r="G14" s="134"/>
      <c r="H14" s="134"/>
      <c r="I14" s="134"/>
      <c r="J14" s="134"/>
      <c r="K14" s="134"/>
      <c r="L14" s="134"/>
      <c r="M14" s="134"/>
      <c r="N14" s="134"/>
      <c r="O14" s="134"/>
      <c r="P14" s="134"/>
      <c r="Q14" s="134"/>
      <c r="R14" s="134"/>
      <c r="S14" s="134"/>
      <c r="T14" s="134"/>
      <c r="U14" s="134"/>
      <c r="V14" s="134"/>
      <c r="W14" s="134"/>
      <c r="X14" s="134"/>
      <c r="Y14" s="134"/>
    </row>
    <row r="15" spans="5:25" x14ac:dyDescent="0.25">
      <c r="E15" s="134"/>
      <c r="F15" s="134"/>
      <c r="G15" s="134"/>
      <c r="H15" s="134"/>
      <c r="I15" s="134"/>
      <c r="J15" s="134"/>
      <c r="K15" s="134"/>
      <c r="L15" s="134"/>
      <c r="M15" s="134"/>
      <c r="N15" s="134"/>
      <c r="O15" s="134"/>
      <c r="P15" s="134"/>
      <c r="Q15" s="134"/>
      <c r="R15" s="134"/>
      <c r="S15" s="134"/>
      <c r="T15" s="134"/>
      <c r="U15" s="134"/>
      <c r="V15" s="134"/>
      <c r="W15" s="134"/>
      <c r="X15" s="134"/>
      <c r="Y15" s="134"/>
    </row>
    <row r="16" spans="5:25" x14ac:dyDescent="0.25">
      <c r="E16" s="134"/>
      <c r="F16" s="134"/>
      <c r="G16" s="134"/>
      <c r="H16" s="134"/>
      <c r="I16" s="134"/>
      <c r="J16" s="134"/>
      <c r="K16" s="134"/>
      <c r="L16" s="134"/>
      <c r="M16" s="134"/>
      <c r="N16" s="134"/>
      <c r="O16" s="134"/>
      <c r="P16" s="134"/>
      <c r="Q16" s="134"/>
      <c r="R16" s="134"/>
      <c r="S16" s="134"/>
      <c r="T16" s="134"/>
      <c r="U16" s="134"/>
      <c r="V16" s="134"/>
      <c r="W16" s="134"/>
      <c r="X16" s="134"/>
      <c r="Y16" s="134"/>
    </row>
    <row r="17" spans="5:25" x14ac:dyDescent="0.25">
      <c r="E17" s="134"/>
      <c r="F17" s="134"/>
      <c r="G17" s="134"/>
      <c r="H17" s="134"/>
      <c r="I17" s="134"/>
      <c r="J17" s="134"/>
      <c r="K17" s="134"/>
      <c r="L17" s="134"/>
      <c r="M17" s="134"/>
      <c r="N17" s="134"/>
      <c r="O17" s="134"/>
      <c r="P17" s="134"/>
      <c r="Q17" s="134"/>
      <c r="R17" s="134"/>
      <c r="S17" s="134"/>
      <c r="T17" s="134"/>
      <c r="U17" s="134"/>
      <c r="V17" s="134"/>
      <c r="W17" s="134"/>
      <c r="X17" s="134"/>
      <c r="Y17" s="134"/>
    </row>
    <row r="18" spans="5:25" x14ac:dyDescent="0.25">
      <c r="E18" s="134"/>
      <c r="F18" s="134"/>
      <c r="G18" s="134"/>
      <c r="H18" s="134"/>
      <c r="I18" s="134"/>
      <c r="J18" s="134"/>
      <c r="K18" s="134"/>
      <c r="L18" s="134"/>
      <c r="M18" s="134"/>
      <c r="N18" s="134"/>
      <c r="O18" s="134"/>
      <c r="P18" s="134"/>
      <c r="Q18" s="134"/>
      <c r="R18" s="134"/>
      <c r="S18" s="134"/>
      <c r="T18" s="134"/>
      <c r="U18" s="134"/>
      <c r="V18" s="134"/>
      <c r="W18" s="134"/>
      <c r="X18" s="134"/>
      <c r="Y18" s="134"/>
    </row>
    <row r="19" spans="5:25" x14ac:dyDescent="0.25">
      <c r="E19" s="134"/>
      <c r="F19" s="134"/>
      <c r="G19" s="134"/>
      <c r="H19" s="134"/>
      <c r="I19" s="134"/>
      <c r="J19" s="134"/>
      <c r="K19" s="134"/>
      <c r="L19" s="134"/>
      <c r="M19" s="134"/>
      <c r="N19" s="134"/>
      <c r="O19" s="134"/>
      <c r="P19" s="134"/>
      <c r="Q19" s="134"/>
      <c r="R19" s="134"/>
      <c r="S19" s="134"/>
      <c r="T19" s="134"/>
      <c r="U19" s="134"/>
      <c r="V19" s="134"/>
      <c r="W19" s="134"/>
      <c r="X19" s="134"/>
      <c r="Y19" s="134"/>
    </row>
    <row r="20" spans="5:25" x14ac:dyDescent="0.25">
      <c r="E20" s="134"/>
      <c r="F20" s="134"/>
      <c r="G20" s="134"/>
      <c r="H20" s="134"/>
      <c r="I20" s="134"/>
      <c r="J20" s="134"/>
      <c r="K20" s="134"/>
      <c r="L20" s="134"/>
      <c r="M20" s="134"/>
      <c r="N20" s="134"/>
      <c r="O20" s="134"/>
      <c r="P20" s="134"/>
      <c r="Q20" s="134"/>
      <c r="R20" s="134"/>
      <c r="S20" s="134"/>
      <c r="T20" s="134"/>
      <c r="U20" s="134"/>
      <c r="V20" s="134"/>
      <c r="W20" s="134"/>
      <c r="X20" s="134"/>
      <c r="Y20" s="134"/>
    </row>
    <row r="21" spans="5:25" x14ac:dyDescent="0.25">
      <c r="E21" s="134"/>
      <c r="F21" s="134"/>
      <c r="G21" s="135"/>
      <c r="H21" s="135"/>
      <c r="I21" s="135"/>
      <c r="J21" s="135"/>
      <c r="K21" s="134"/>
      <c r="L21" s="134"/>
      <c r="M21" s="134"/>
      <c r="N21" s="134"/>
      <c r="O21" s="134"/>
      <c r="P21" s="134"/>
      <c r="Q21" s="134"/>
      <c r="R21" s="134"/>
      <c r="S21" s="134"/>
      <c r="T21" s="1017"/>
      <c r="U21" s="1017"/>
      <c r="V21" s="1017"/>
      <c r="W21" s="1017"/>
      <c r="X21" s="134"/>
      <c r="Y21" s="134"/>
    </row>
    <row r="22" spans="5:25" x14ac:dyDescent="0.25">
      <c r="E22" s="134"/>
      <c r="F22" s="134"/>
      <c r="G22" s="135"/>
      <c r="H22" s="135"/>
      <c r="I22" s="135"/>
      <c r="J22" s="135"/>
      <c r="K22" s="134"/>
      <c r="L22" s="134"/>
      <c r="M22" s="134"/>
      <c r="N22" s="134"/>
      <c r="O22" s="134"/>
      <c r="P22" s="134"/>
      <c r="Q22" s="134"/>
      <c r="R22" s="134"/>
      <c r="S22" s="134"/>
      <c r="T22" s="1017"/>
      <c r="U22" s="1017"/>
      <c r="V22" s="1017"/>
      <c r="W22" s="1017"/>
      <c r="X22" s="134"/>
      <c r="Y22" s="134"/>
    </row>
    <row r="23" spans="5:25" x14ac:dyDescent="0.25">
      <c r="E23" s="134"/>
      <c r="F23" s="134"/>
      <c r="G23" s="135"/>
      <c r="H23" s="135"/>
      <c r="I23" s="135"/>
      <c r="J23" s="135"/>
      <c r="K23" s="134"/>
      <c r="L23" s="134"/>
      <c r="M23" s="134"/>
      <c r="N23" s="134"/>
      <c r="O23" s="134"/>
      <c r="P23" s="134"/>
      <c r="Q23" s="134"/>
      <c r="R23" s="134"/>
      <c r="S23" s="134"/>
      <c r="T23" s="1017"/>
      <c r="U23" s="1017"/>
      <c r="V23" s="1017"/>
      <c r="W23" s="1017"/>
      <c r="X23" s="134"/>
      <c r="Y23" s="134"/>
    </row>
    <row r="24" spans="5:25" x14ac:dyDescent="0.25">
      <c r="E24" s="134"/>
      <c r="F24" s="134"/>
      <c r="G24" s="135"/>
      <c r="H24" s="135"/>
      <c r="I24" s="135"/>
      <c r="J24" s="135"/>
      <c r="K24" s="134"/>
      <c r="L24" s="134"/>
      <c r="M24" s="134"/>
      <c r="N24" s="134"/>
      <c r="O24" s="134"/>
      <c r="P24" s="134"/>
      <c r="Q24" s="134"/>
      <c r="R24" s="134"/>
      <c r="S24" s="134"/>
      <c r="T24" s="1017"/>
      <c r="U24" s="1017"/>
      <c r="V24" s="1017"/>
      <c r="W24" s="1017"/>
      <c r="X24" s="134"/>
      <c r="Y24" s="134"/>
    </row>
    <row r="25" spans="5:25" x14ac:dyDescent="0.25">
      <c r="E25" s="134"/>
      <c r="F25" s="134"/>
      <c r="G25" s="134"/>
      <c r="H25" s="134"/>
      <c r="I25" s="134"/>
      <c r="J25" s="134"/>
      <c r="K25" s="134"/>
      <c r="L25" s="134"/>
      <c r="M25" s="134"/>
      <c r="N25" s="134"/>
      <c r="O25" s="134"/>
      <c r="P25" s="134"/>
      <c r="Q25" s="134"/>
      <c r="R25" s="134"/>
      <c r="S25" s="134"/>
      <c r="T25" s="134"/>
      <c r="U25" s="134"/>
      <c r="V25" s="134"/>
      <c r="W25" s="134"/>
      <c r="X25" s="134"/>
      <c r="Y25" s="134"/>
    </row>
    <row r="26" spans="5:25" x14ac:dyDescent="0.25">
      <c r="E26" s="134"/>
      <c r="F26" s="134"/>
      <c r="G26" s="134"/>
      <c r="H26" s="134"/>
      <c r="I26" s="134"/>
      <c r="J26" s="134"/>
      <c r="K26" s="134"/>
      <c r="L26" s="134"/>
      <c r="M26" s="134"/>
      <c r="N26" s="134"/>
      <c r="O26" s="134"/>
      <c r="P26" s="134"/>
      <c r="Q26" s="134"/>
      <c r="R26" s="134"/>
      <c r="S26" s="134"/>
      <c r="T26" s="134"/>
      <c r="U26" s="134"/>
      <c r="V26" s="134"/>
      <c r="W26" s="134"/>
      <c r="X26" s="134"/>
      <c r="Y26" s="134"/>
    </row>
    <row r="27" spans="5:25" x14ac:dyDescent="0.25">
      <c r="E27" s="134"/>
      <c r="F27" s="134"/>
      <c r="G27" s="134"/>
      <c r="H27" s="134"/>
      <c r="I27" s="134"/>
      <c r="J27" s="134"/>
      <c r="K27" s="134"/>
      <c r="L27" s="134"/>
      <c r="M27" s="134"/>
      <c r="N27" s="134"/>
      <c r="O27" s="134"/>
      <c r="P27" s="134"/>
      <c r="Q27" s="134"/>
      <c r="R27" s="134"/>
      <c r="S27" s="134"/>
      <c r="T27" s="134"/>
      <c r="U27" s="134"/>
      <c r="V27" s="134"/>
      <c r="W27" s="134"/>
      <c r="X27" s="134"/>
      <c r="Y27" s="134"/>
    </row>
    <row r="28" spans="5:25" x14ac:dyDescent="0.25">
      <c r="E28" s="134"/>
      <c r="F28" s="134"/>
      <c r="G28" s="134"/>
      <c r="H28" s="134"/>
      <c r="I28" s="134"/>
      <c r="J28" s="134"/>
      <c r="K28" s="134"/>
      <c r="L28" s="134"/>
      <c r="M28" s="134"/>
      <c r="N28" s="134"/>
      <c r="O28" s="134"/>
      <c r="P28" s="134"/>
      <c r="Q28" s="134"/>
      <c r="R28" s="134"/>
      <c r="S28" s="134"/>
      <c r="T28" s="134"/>
      <c r="U28" s="134"/>
      <c r="V28" s="134"/>
      <c r="W28" s="134"/>
      <c r="X28" s="134"/>
      <c r="Y28" s="134"/>
    </row>
    <row r="29" spans="5:25" x14ac:dyDescent="0.25">
      <c r="E29" s="134"/>
      <c r="F29" s="134"/>
      <c r="G29" s="134"/>
      <c r="H29" s="134"/>
      <c r="I29" s="134"/>
      <c r="J29" s="134"/>
      <c r="K29" s="134"/>
      <c r="L29" s="134"/>
      <c r="M29" s="134"/>
      <c r="N29" s="134"/>
      <c r="O29" s="134"/>
      <c r="P29" s="134"/>
      <c r="Q29" s="134"/>
      <c r="R29" s="134"/>
      <c r="S29" s="134"/>
      <c r="T29" s="134"/>
      <c r="U29" s="134"/>
      <c r="V29" s="134"/>
      <c r="W29" s="134"/>
      <c r="X29" s="134"/>
      <c r="Y29" s="134"/>
    </row>
    <row r="30" spans="5:25" x14ac:dyDescent="0.25">
      <c r="E30" s="134"/>
      <c r="F30" s="134"/>
      <c r="G30" s="134"/>
      <c r="H30" s="134"/>
      <c r="I30" s="134"/>
      <c r="J30" s="134"/>
      <c r="K30" s="134"/>
      <c r="L30" s="134"/>
      <c r="M30" s="134"/>
      <c r="N30" s="134"/>
      <c r="O30" s="134"/>
      <c r="P30" s="134"/>
      <c r="Q30" s="134"/>
      <c r="R30" s="134"/>
      <c r="S30" s="134"/>
      <c r="T30" s="134"/>
      <c r="U30" s="134"/>
      <c r="V30" s="134"/>
      <c r="W30" s="134"/>
      <c r="X30" s="134"/>
      <c r="Y30" s="134"/>
    </row>
    <row r="31" spans="5:25" x14ac:dyDescent="0.25">
      <c r="E31" s="134"/>
      <c r="F31" s="134"/>
      <c r="G31" s="134"/>
      <c r="H31" s="134"/>
      <c r="I31" s="134"/>
      <c r="J31" s="134"/>
      <c r="K31" s="134"/>
      <c r="L31" s="134"/>
      <c r="M31" s="134"/>
      <c r="N31" s="134"/>
      <c r="O31" s="134"/>
      <c r="P31" s="134"/>
      <c r="Q31" s="134"/>
      <c r="R31" s="134"/>
      <c r="S31" s="134"/>
      <c r="T31" s="134"/>
      <c r="U31" s="134"/>
      <c r="V31" s="134"/>
      <c r="W31" s="134"/>
      <c r="X31" s="134"/>
      <c r="Y31" s="134"/>
    </row>
    <row r="32" spans="5:25" x14ac:dyDescent="0.25">
      <c r="E32" s="134"/>
      <c r="F32" s="134"/>
      <c r="G32" s="134"/>
      <c r="H32" s="134"/>
      <c r="I32" s="134"/>
      <c r="J32" s="134"/>
      <c r="K32" s="134"/>
      <c r="L32" s="134"/>
      <c r="M32" s="134"/>
      <c r="N32" s="134"/>
      <c r="O32" s="134"/>
      <c r="P32" s="134"/>
      <c r="Q32" s="134"/>
      <c r="R32" s="134"/>
      <c r="S32" s="134"/>
      <c r="T32" s="134"/>
      <c r="U32" s="134"/>
      <c r="V32" s="134"/>
      <c r="W32" s="134"/>
      <c r="X32" s="134"/>
      <c r="Y32" s="134"/>
    </row>
    <row r="33" spans="5:25" x14ac:dyDescent="0.25">
      <c r="E33" s="134"/>
      <c r="F33" s="134"/>
      <c r="G33" s="134"/>
      <c r="H33" s="134"/>
      <c r="I33" s="134"/>
      <c r="J33" s="134"/>
      <c r="K33" s="134"/>
      <c r="L33" s="134"/>
      <c r="M33" s="134"/>
      <c r="N33" s="134"/>
      <c r="O33" s="134"/>
      <c r="P33" s="134"/>
      <c r="Q33" s="134"/>
      <c r="R33" s="134"/>
      <c r="S33" s="134"/>
      <c r="T33" s="134"/>
      <c r="U33" s="134"/>
      <c r="V33" s="134"/>
      <c r="W33" s="134"/>
      <c r="X33" s="134"/>
      <c r="Y33" s="134"/>
    </row>
    <row r="34" spans="5:25" x14ac:dyDescent="0.25">
      <c r="E34" s="134"/>
      <c r="F34" s="134"/>
      <c r="G34" s="134"/>
      <c r="H34" s="134"/>
      <c r="I34" s="134"/>
      <c r="J34" s="134"/>
      <c r="K34" s="134"/>
      <c r="L34" s="134"/>
      <c r="M34" s="134"/>
      <c r="N34" s="134"/>
      <c r="O34" s="134"/>
      <c r="P34" s="134"/>
      <c r="Q34" s="134"/>
      <c r="R34" s="134"/>
      <c r="S34" s="134"/>
      <c r="T34" s="134"/>
      <c r="U34" s="134"/>
      <c r="V34" s="134"/>
      <c r="W34" s="134"/>
      <c r="X34" s="134"/>
      <c r="Y34" s="134"/>
    </row>
    <row r="35" spans="5:25" x14ac:dyDescent="0.25">
      <c r="E35" s="134"/>
      <c r="F35" s="134"/>
      <c r="G35" s="134"/>
      <c r="H35" s="134"/>
      <c r="I35" s="134"/>
      <c r="J35" s="134"/>
      <c r="K35" s="134"/>
      <c r="L35" s="134"/>
      <c r="M35" s="134"/>
      <c r="N35" s="134"/>
      <c r="O35" s="134"/>
      <c r="P35" s="134"/>
      <c r="Q35" s="134"/>
      <c r="R35" s="134"/>
      <c r="S35" s="134"/>
      <c r="T35" s="134"/>
      <c r="U35" s="134"/>
      <c r="V35" s="134"/>
      <c r="W35" s="134"/>
      <c r="X35" s="134"/>
      <c r="Y35" s="134"/>
    </row>
    <row r="36" spans="5:25" x14ac:dyDescent="0.25">
      <c r="E36" s="134"/>
      <c r="F36" s="134"/>
      <c r="G36" s="134"/>
      <c r="H36" s="134"/>
      <c r="I36" s="134"/>
      <c r="J36" s="134"/>
      <c r="K36" s="134"/>
      <c r="L36" s="134"/>
      <c r="M36" s="134"/>
      <c r="N36" s="134"/>
      <c r="O36" s="134"/>
      <c r="P36" s="134"/>
      <c r="Q36" s="134"/>
      <c r="R36" s="134"/>
      <c r="S36" s="134"/>
      <c r="T36" s="134"/>
      <c r="U36" s="134"/>
      <c r="V36" s="134"/>
      <c r="W36" s="134"/>
      <c r="X36" s="134"/>
      <c r="Y36" s="134"/>
    </row>
    <row r="37" spans="5:25" x14ac:dyDescent="0.25">
      <c r="E37" s="134"/>
      <c r="F37" s="134"/>
      <c r="G37" s="134"/>
      <c r="H37" s="134"/>
      <c r="I37" s="134"/>
      <c r="J37" s="134"/>
      <c r="K37" s="134"/>
      <c r="L37" s="134"/>
      <c r="M37" s="134"/>
      <c r="N37" s="134"/>
      <c r="O37" s="134"/>
      <c r="P37" s="134"/>
      <c r="Q37" s="134"/>
      <c r="R37" s="134"/>
      <c r="S37" s="134"/>
      <c r="T37" s="134"/>
      <c r="U37" s="134"/>
      <c r="V37" s="134"/>
      <c r="W37" s="134"/>
      <c r="X37" s="134"/>
      <c r="Y37" s="134"/>
    </row>
    <row r="38" spans="5:25" x14ac:dyDescent="0.25">
      <c r="E38" s="101"/>
      <c r="F38" s="101"/>
      <c r="G38" s="101"/>
      <c r="H38" s="101"/>
      <c r="I38" s="101"/>
      <c r="J38" s="101"/>
      <c r="K38" s="101"/>
      <c r="L38" s="101"/>
      <c r="M38" s="101"/>
      <c r="N38" s="101"/>
      <c r="O38" s="101"/>
      <c r="P38" s="101"/>
      <c r="Q38" s="101"/>
      <c r="R38" s="101"/>
      <c r="S38" s="101"/>
      <c r="T38" s="101"/>
      <c r="U38" s="101"/>
      <c r="V38" s="101"/>
      <c r="W38" s="101"/>
      <c r="X38" s="101"/>
      <c r="Y38" s="101"/>
    </row>
    <row r="39" spans="5:25" x14ac:dyDescent="0.25">
      <c r="E39" s="101"/>
      <c r="F39" s="101"/>
      <c r="G39" s="101"/>
      <c r="H39" s="101"/>
      <c r="I39" s="101"/>
      <c r="J39" s="101"/>
      <c r="K39" s="101"/>
      <c r="L39" s="101"/>
      <c r="M39" s="101"/>
      <c r="N39" s="101"/>
      <c r="O39" s="101"/>
      <c r="P39" s="101"/>
      <c r="Q39" s="101"/>
      <c r="R39" s="101"/>
      <c r="S39" s="101"/>
      <c r="T39" s="101"/>
      <c r="U39" s="101"/>
      <c r="V39" s="101"/>
      <c r="W39" s="101"/>
      <c r="X39" s="101"/>
      <c r="Y39" s="101"/>
    </row>
    <row r="40" spans="5:25" x14ac:dyDescent="0.25">
      <c r="E40" s="101"/>
      <c r="F40" s="101"/>
      <c r="G40" s="101"/>
      <c r="H40" s="101"/>
      <c r="I40" s="101"/>
      <c r="J40" s="101"/>
      <c r="K40" s="101"/>
      <c r="L40" s="101"/>
      <c r="M40" s="101"/>
      <c r="N40" s="101"/>
      <c r="O40" s="101"/>
      <c r="P40" s="101"/>
      <c r="Q40" s="101"/>
      <c r="R40" s="101"/>
      <c r="S40" s="101"/>
      <c r="T40" s="101"/>
      <c r="U40" s="101"/>
      <c r="V40" s="101"/>
      <c r="W40" s="101"/>
      <c r="X40" s="101"/>
      <c r="Y40" s="101"/>
    </row>
    <row r="41" spans="5:25" x14ac:dyDescent="0.25">
      <c r="E41" s="101"/>
      <c r="F41" s="101"/>
      <c r="G41" s="101"/>
      <c r="H41" s="101"/>
      <c r="I41" s="101"/>
      <c r="J41" s="101"/>
      <c r="K41" s="101"/>
      <c r="L41" s="101"/>
      <c r="M41" s="101"/>
      <c r="N41" s="101"/>
      <c r="O41" s="101"/>
      <c r="P41" s="101"/>
      <c r="Q41" s="101"/>
      <c r="R41" s="101"/>
      <c r="S41" s="101"/>
      <c r="T41" s="101"/>
      <c r="U41" s="101"/>
      <c r="V41" s="101"/>
      <c r="W41" s="101"/>
      <c r="X41" s="101"/>
      <c r="Y41" s="101"/>
    </row>
    <row r="42" spans="5:25" x14ac:dyDescent="0.25">
      <c r="E42" s="101"/>
      <c r="F42" s="101"/>
      <c r="G42" s="101"/>
      <c r="H42" s="101"/>
      <c r="I42" s="101"/>
      <c r="J42" s="101"/>
      <c r="K42" s="101"/>
      <c r="L42" s="101"/>
      <c r="M42" s="101"/>
      <c r="N42" s="101"/>
      <c r="O42" s="101"/>
      <c r="P42" s="101"/>
      <c r="Q42" s="101"/>
      <c r="R42" s="101"/>
      <c r="S42" s="101"/>
      <c r="T42" s="101"/>
      <c r="U42" s="101"/>
      <c r="V42" s="101"/>
      <c r="W42" s="101"/>
      <c r="X42" s="101"/>
      <c r="Y42" s="101"/>
    </row>
    <row r="43" spans="5:25" x14ac:dyDescent="0.25">
      <c r="E43" s="101"/>
      <c r="F43" s="101"/>
      <c r="G43" s="101"/>
      <c r="H43" s="101"/>
      <c r="I43" s="101"/>
      <c r="J43" s="101"/>
      <c r="K43" s="101"/>
      <c r="L43" s="101"/>
      <c r="M43" s="101"/>
      <c r="N43" s="101"/>
      <c r="O43" s="101"/>
      <c r="P43" s="101"/>
      <c r="Q43" s="101"/>
      <c r="R43" s="101"/>
      <c r="S43" s="101"/>
      <c r="T43" s="101"/>
      <c r="U43" s="101"/>
      <c r="V43" s="101"/>
      <c r="W43" s="101"/>
      <c r="X43" s="101"/>
      <c r="Y43" s="101"/>
    </row>
    <row r="44" spans="5:25" x14ac:dyDescent="0.25">
      <c r="E44" s="101"/>
      <c r="F44" s="101"/>
      <c r="G44" s="101"/>
      <c r="H44" s="101"/>
      <c r="I44" s="101"/>
      <c r="J44" s="101"/>
      <c r="K44" s="101"/>
      <c r="L44" s="101"/>
      <c r="M44" s="101"/>
      <c r="N44" s="101"/>
      <c r="O44" s="101"/>
      <c r="P44" s="101"/>
      <c r="Q44" s="101"/>
      <c r="R44" s="101"/>
      <c r="S44" s="101"/>
      <c r="T44" s="101"/>
      <c r="U44" s="101"/>
      <c r="V44" s="101"/>
      <c r="W44" s="101"/>
      <c r="X44" s="101"/>
      <c r="Y44" s="101"/>
    </row>
    <row r="45" spans="5:25" x14ac:dyDescent="0.25">
      <c r="E45" s="101"/>
      <c r="F45" s="101"/>
      <c r="G45" s="101"/>
      <c r="H45" s="101"/>
      <c r="I45" s="101"/>
      <c r="J45" s="101"/>
      <c r="K45" s="101"/>
      <c r="L45" s="101"/>
      <c r="M45" s="101"/>
      <c r="N45" s="101"/>
      <c r="O45" s="101"/>
      <c r="P45" s="101"/>
      <c r="Q45" s="101"/>
      <c r="R45" s="101"/>
      <c r="S45" s="101"/>
      <c r="T45" s="101"/>
      <c r="U45" s="101"/>
      <c r="V45" s="101"/>
      <c r="W45" s="101"/>
      <c r="X45" s="101"/>
      <c r="Y45" s="101"/>
    </row>
    <row r="46" spans="5:25" x14ac:dyDescent="0.25">
      <c r="E46" s="101"/>
      <c r="F46" s="101"/>
      <c r="G46" s="101"/>
      <c r="H46" s="101"/>
      <c r="I46" s="101"/>
      <c r="J46" s="101"/>
      <c r="K46" s="101"/>
      <c r="L46" s="101"/>
      <c r="M46" s="101"/>
      <c r="N46" s="101"/>
      <c r="O46" s="101"/>
      <c r="P46" s="101"/>
      <c r="Q46" s="101"/>
      <c r="R46" s="101"/>
      <c r="S46" s="101"/>
      <c r="T46" s="101"/>
      <c r="U46" s="101"/>
      <c r="V46" s="101"/>
      <c r="W46" s="101"/>
      <c r="X46" s="101"/>
      <c r="Y46" s="101"/>
    </row>
    <row r="47" spans="5:25" x14ac:dyDescent="0.25">
      <c r="E47" s="101"/>
      <c r="F47" s="101"/>
      <c r="G47" s="101"/>
      <c r="H47" s="101"/>
      <c r="I47" s="101"/>
      <c r="J47" s="101"/>
      <c r="K47" s="101"/>
      <c r="L47" s="101"/>
      <c r="M47" s="101"/>
      <c r="N47" s="101"/>
      <c r="O47" s="101"/>
      <c r="P47" s="101"/>
      <c r="Q47" s="101"/>
      <c r="R47" s="101"/>
      <c r="S47" s="101"/>
      <c r="T47" s="101"/>
      <c r="U47" s="101"/>
      <c r="V47" s="101"/>
      <c r="W47" s="101"/>
      <c r="X47" s="101"/>
      <c r="Y47" s="101"/>
    </row>
  </sheetData>
  <sheetProtection selectLockedCells="1" selectUnlockedCells="1"/>
  <customSheetViews>
    <customSheetView guid="{7FB50B2F-45DA-4DA3-BDA5-580E793170E4}" showGridLines="0" showRowCol="0" topLeftCell="E1">
      <selection activeCell="E1" sqref="E1"/>
    </customSheetView>
  </customSheetViews>
  <mergeCells count="1">
    <mergeCell ref="T21:W24"/>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83"/>
  <sheetViews>
    <sheetView topLeftCell="C1" workbookViewId="0">
      <pane ySplit="7965" topLeftCell="A78"/>
      <selection activeCell="Q11" sqref="Q11"/>
      <selection pane="bottomLeft" activeCell="L76" sqref="L76"/>
    </sheetView>
  </sheetViews>
  <sheetFormatPr baseColWidth="10" defaultRowHeight="15" x14ac:dyDescent="0.25"/>
  <cols>
    <col min="1" max="1" width="26.85546875" customWidth="1"/>
    <col min="2" max="2" width="134" style="370" bestFit="1" customWidth="1"/>
    <col min="8" max="8" width="11.28515625" customWidth="1"/>
    <col min="12" max="12" width="11.42578125" style="185"/>
    <col min="14" max="14" width="10" style="364" bestFit="1" customWidth="1"/>
    <col min="15" max="19" width="11.42578125" style="185"/>
  </cols>
  <sheetData>
    <row r="2" spans="1:19" x14ac:dyDescent="0.25">
      <c r="B2"/>
      <c r="H2" s="156" t="s">
        <v>393</v>
      </c>
      <c r="L2"/>
      <c r="O2"/>
      <c r="P2"/>
      <c r="Q2"/>
      <c r="R2"/>
      <c r="S2"/>
    </row>
    <row r="3" spans="1:19" x14ac:dyDescent="0.25">
      <c r="A3" s="156" t="s">
        <v>4</v>
      </c>
      <c r="B3" s="156" t="s">
        <v>46</v>
      </c>
      <c r="C3" s="156" t="s">
        <v>63</v>
      </c>
      <c r="D3" s="156" t="s">
        <v>64</v>
      </c>
      <c r="E3" s="156" t="s">
        <v>65</v>
      </c>
      <c r="F3" s="156" t="s">
        <v>66</v>
      </c>
      <c r="G3" s="156" t="s">
        <v>67</v>
      </c>
      <c r="H3" t="s">
        <v>394</v>
      </c>
      <c r="I3" t="s">
        <v>396</v>
      </c>
      <c r="J3" t="s">
        <v>398</v>
      </c>
      <c r="K3" t="s">
        <v>399</v>
      </c>
      <c r="L3" t="s">
        <v>401</v>
      </c>
      <c r="N3" s="364" t="s">
        <v>553</v>
      </c>
      <c r="O3" s="364" t="s">
        <v>554</v>
      </c>
      <c r="P3" s="364" t="s">
        <v>555</v>
      </c>
      <c r="Q3" s="364" t="s">
        <v>556</v>
      </c>
      <c r="R3" s="364" t="s">
        <v>557</v>
      </c>
      <c r="S3"/>
    </row>
    <row r="4" spans="1:19" s="10" customFormat="1" ht="45" x14ac:dyDescent="0.25">
      <c r="A4" s="263" t="s">
        <v>113</v>
      </c>
      <c r="B4" s="263" t="s">
        <v>112</v>
      </c>
      <c r="C4" s="10">
        <v>0.3</v>
      </c>
      <c r="D4" s="10">
        <v>1.7</v>
      </c>
      <c r="E4">
        <v>1</v>
      </c>
      <c r="F4" t="s">
        <v>356</v>
      </c>
      <c r="G4" t="s">
        <v>356</v>
      </c>
      <c r="H4" s="157">
        <v>1</v>
      </c>
      <c r="I4" s="157">
        <v>1</v>
      </c>
      <c r="J4" s="157">
        <v>2</v>
      </c>
      <c r="K4" s="157">
        <v>2</v>
      </c>
      <c r="L4" s="157">
        <v>1</v>
      </c>
      <c r="M4"/>
      <c r="N4" s="366">
        <f t="shared" ref="N4:N9" si="0">IFERROR((C4/H4),"")</f>
        <v>0.3</v>
      </c>
      <c r="O4" s="366">
        <f t="shared" ref="O4:R9" si="1">IFERROR((D4/I4),"")</f>
        <v>1.7</v>
      </c>
      <c r="P4" s="366">
        <f t="shared" si="1"/>
        <v>0.5</v>
      </c>
      <c r="Q4" s="366" t="str">
        <f t="shared" si="1"/>
        <v/>
      </c>
      <c r="R4" s="366" t="str">
        <f t="shared" si="1"/>
        <v/>
      </c>
      <c r="S4" s="365"/>
    </row>
    <row r="5" spans="1:19" x14ac:dyDescent="0.25">
      <c r="A5" s="263"/>
      <c r="B5" s="17" t="s">
        <v>468</v>
      </c>
      <c r="C5">
        <v>0</v>
      </c>
      <c r="D5">
        <v>0.35</v>
      </c>
      <c r="E5">
        <v>0.54999999999999993</v>
      </c>
      <c r="F5" t="s">
        <v>356</v>
      </c>
      <c r="G5" t="s">
        <v>356</v>
      </c>
      <c r="H5" s="157">
        <v>0</v>
      </c>
      <c r="I5" s="157">
        <v>0.35</v>
      </c>
      <c r="J5" s="157">
        <v>0.35</v>
      </c>
      <c r="K5" s="157">
        <v>0.3</v>
      </c>
      <c r="L5" s="157">
        <v>0</v>
      </c>
      <c r="N5" s="366" t="str">
        <f t="shared" si="0"/>
        <v/>
      </c>
      <c r="O5" s="366">
        <f t="shared" si="1"/>
        <v>1</v>
      </c>
      <c r="P5" s="366">
        <f t="shared" si="1"/>
        <v>1.5714285714285714</v>
      </c>
      <c r="Q5" s="366" t="str">
        <f t="shared" si="1"/>
        <v/>
      </c>
      <c r="R5" s="366" t="str">
        <f t="shared" si="1"/>
        <v/>
      </c>
      <c r="S5" s="157"/>
    </row>
    <row r="6" spans="1:19" x14ac:dyDescent="0.25">
      <c r="A6" s="263"/>
      <c r="B6" s="17" t="s">
        <v>343</v>
      </c>
      <c r="C6" t="s">
        <v>91</v>
      </c>
      <c r="D6">
        <v>1</v>
      </c>
      <c r="E6" t="s">
        <v>756</v>
      </c>
      <c r="F6" t="s">
        <v>356</v>
      </c>
      <c r="G6" t="s">
        <v>356</v>
      </c>
      <c r="H6" s="157">
        <v>0</v>
      </c>
      <c r="I6" s="157">
        <v>1</v>
      </c>
      <c r="J6" s="157">
        <v>0</v>
      </c>
      <c r="K6" s="157">
        <v>0</v>
      </c>
      <c r="L6" s="157">
        <v>0</v>
      </c>
      <c r="N6" s="366" t="str">
        <f t="shared" si="0"/>
        <v/>
      </c>
      <c r="O6" s="366">
        <f t="shared" si="1"/>
        <v>1</v>
      </c>
      <c r="P6" s="366" t="str">
        <f t="shared" si="1"/>
        <v/>
      </c>
      <c r="Q6" s="366" t="str">
        <f t="shared" ref="Q6:Q8" si="2">IFERROR((F6/K6),"")</f>
        <v/>
      </c>
      <c r="R6" s="366" t="str">
        <f t="shared" ref="R6:R8" si="3">IFERROR((G6/L6),"")</f>
        <v/>
      </c>
      <c r="S6" s="157"/>
    </row>
    <row r="7" spans="1:19" x14ac:dyDescent="0.25">
      <c r="A7" s="263"/>
      <c r="B7" s="17" t="s">
        <v>336</v>
      </c>
      <c r="C7" t="s">
        <v>91</v>
      </c>
      <c r="D7">
        <v>1</v>
      </c>
      <c r="E7" t="s">
        <v>580</v>
      </c>
      <c r="F7" t="s">
        <v>356</v>
      </c>
      <c r="G7" t="s">
        <v>356</v>
      </c>
      <c r="H7" s="157">
        <v>0</v>
      </c>
      <c r="I7" s="157">
        <v>1</v>
      </c>
      <c r="J7" s="157">
        <v>0</v>
      </c>
      <c r="K7" s="157">
        <v>0</v>
      </c>
      <c r="L7" s="157">
        <v>0</v>
      </c>
      <c r="N7" s="366" t="str">
        <f t="shared" si="0"/>
        <v/>
      </c>
      <c r="O7" s="366">
        <f t="shared" si="1"/>
        <v>1</v>
      </c>
      <c r="P7" s="366" t="str">
        <f t="shared" si="1"/>
        <v/>
      </c>
      <c r="Q7" s="366" t="str">
        <f t="shared" si="2"/>
        <v/>
      </c>
      <c r="R7" s="366" t="str">
        <f t="shared" si="3"/>
        <v/>
      </c>
      <c r="S7" s="157"/>
    </row>
    <row r="8" spans="1:19" ht="30" x14ac:dyDescent="0.25">
      <c r="A8" s="263"/>
      <c r="B8" s="17" t="s">
        <v>524</v>
      </c>
      <c r="C8">
        <v>0</v>
      </c>
      <c r="D8">
        <v>0.1</v>
      </c>
      <c r="E8">
        <v>0.21000000000000002</v>
      </c>
      <c r="F8" t="s">
        <v>356</v>
      </c>
      <c r="G8" t="s">
        <v>356</v>
      </c>
      <c r="H8" s="157">
        <v>0</v>
      </c>
      <c r="I8" s="157">
        <v>0.1</v>
      </c>
      <c r="J8" s="157">
        <v>0.4</v>
      </c>
      <c r="K8" s="157">
        <v>0.25</v>
      </c>
      <c r="L8" s="157">
        <v>0.25</v>
      </c>
      <c r="N8" s="366" t="str">
        <f t="shared" si="0"/>
        <v/>
      </c>
      <c r="O8" s="366">
        <f t="shared" si="1"/>
        <v>1</v>
      </c>
      <c r="P8" s="366">
        <f t="shared" si="1"/>
        <v>0.52500000000000002</v>
      </c>
      <c r="Q8" s="366" t="str">
        <f t="shared" si="2"/>
        <v/>
      </c>
      <c r="R8" s="366" t="str">
        <f t="shared" si="3"/>
        <v/>
      </c>
      <c r="S8" s="157"/>
    </row>
    <row r="9" spans="1:19" s="9" customFormat="1" ht="23.25" customHeight="1" x14ac:dyDescent="0.25">
      <c r="A9" s="263"/>
      <c r="B9" t="s">
        <v>863</v>
      </c>
      <c r="C9">
        <v>0.01</v>
      </c>
      <c r="D9">
        <v>0.14000000000000001</v>
      </c>
      <c r="E9">
        <v>0.16999999999999998</v>
      </c>
      <c r="F9" t="s">
        <v>356</v>
      </c>
      <c r="G9" t="s">
        <v>356</v>
      </c>
      <c r="H9" s="157">
        <v>0.03</v>
      </c>
      <c r="I9" s="157">
        <v>0.17</v>
      </c>
      <c r="J9" s="157">
        <v>0.3</v>
      </c>
      <c r="K9" s="157">
        <v>0.3</v>
      </c>
      <c r="L9" s="157">
        <v>0.2</v>
      </c>
      <c r="N9" s="366">
        <f t="shared" si="0"/>
        <v>0.33333333333333337</v>
      </c>
      <c r="O9" s="366">
        <f>IFERROR((D9/I9),"")</f>
        <v>0.82352941176470595</v>
      </c>
      <c r="P9" s="366">
        <f t="shared" si="1"/>
        <v>0.56666666666666665</v>
      </c>
      <c r="Q9" s="366" t="str">
        <f>IFERROR((F9/K9),"")</f>
        <v/>
      </c>
      <c r="R9" s="366" t="str">
        <f>IFERROR((G9/L9),"")</f>
        <v/>
      </c>
      <c r="S9" s="368"/>
    </row>
    <row r="10" spans="1:19" s="24" customFormat="1" x14ac:dyDescent="0.25">
      <c r="A10" s="447" t="s">
        <v>544</v>
      </c>
      <c r="B10" s="447"/>
      <c r="C10" s="447"/>
      <c r="D10" s="447"/>
      <c r="E10" s="447"/>
      <c r="F10" s="447"/>
      <c r="G10" s="447"/>
      <c r="H10" s="367">
        <v>1</v>
      </c>
      <c r="I10" s="367">
        <v>1</v>
      </c>
      <c r="J10" s="367">
        <v>2</v>
      </c>
      <c r="K10" s="446">
        <v>2</v>
      </c>
      <c r="L10" s="367">
        <v>1</v>
      </c>
      <c r="M10"/>
      <c r="N10" s="369">
        <f>IFERROR(AVERAGEIF(N4:N9,"&gt;0"),"")</f>
        <v>0.31666666666666665</v>
      </c>
      <c r="O10" s="369">
        <f>IFERROR(AVERAGEIF(O4:O9,"&gt;0"),"")</f>
        <v>1.0872549019607842</v>
      </c>
      <c r="P10" s="369">
        <f>IFERROR(AVERAGEIF(P4:P9,"&gt;0"),"")</f>
        <v>0.79077380952380949</v>
      </c>
      <c r="Q10" s="369" t="str">
        <f>IFERROR(AVERAGEIF(Q4:Q9,"&gt;0"),"")</f>
        <v/>
      </c>
      <c r="R10" s="369" t="str">
        <f>IFERROR(AVERAGEIF(R4:R9,"&gt;0"),"")</f>
        <v/>
      </c>
      <c r="S10" s="157"/>
    </row>
    <row r="11" spans="1:19" ht="30" x14ac:dyDescent="0.25">
      <c r="A11" s="17" t="s">
        <v>246</v>
      </c>
      <c r="B11" t="s">
        <v>76</v>
      </c>
      <c r="C11">
        <v>15</v>
      </c>
      <c r="D11">
        <v>21.9</v>
      </c>
      <c r="E11">
        <v>13.5</v>
      </c>
      <c r="F11" t="s">
        <v>356</v>
      </c>
      <c r="G11" t="s">
        <v>356</v>
      </c>
      <c r="H11" s="157">
        <v>23</v>
      </c>
      <c r="I11" s="157">
        <v>22.7</v>
      </c>
      <c r="J11" s="157">
        <v>22.5</v>
      </c>
      <c r="K11" s="157">
        <v>22.3</v>
      </c>
      <c r="L11" s="157">
        <v>22</v>
      </c>
      <c r="N11" s="366">
        <f>IFERROR((C11/H11),"")</f>
        <v>0.65217391304347827</v>
      </c>
      <c r="O11" s="366">
        <f>IFERROR((D11/I11),"")</f>
        <v>0.96475770925110127</v>
      </c>
      <c r="P11" s="366">
        <f>IFERROR((E11/J11),"")</f>
        <v>0.6</v>
      </c>
      <c r="Q11" s="366" t="str">
        <f>IFERROR((F11/K11),"")</f>
        <v/>
      </c>
      <c r="R11" s="366" t="str">
        <f>IFERROR((G11/L11),"")</f>
        <v/>
      </c>
      <c r="S11" s="157"/>
    </row>
    <row r="12" spans="1:19" x14ac:dyDescent="0.25">
      <c r="A12" s="17"/>
      <c r="B12" t="s">
        <v>539</v>
      </c>
      <c r="C12" t="s">
        <v>91</v>
      </c>
      <c r="D12">
        <v>1</v>
      </c>
      <c r="E12" t="s">
        <v>580</v>
      </c>
      <c r="F12" t="s">
        <v>356</v>
      </c>
      <c r="G12" t="s">
        <v>356</v>
      </c>
      <c r="H12" s="157">
        <v>0</v>
      </c>
      <c r="I12" s="157">
        <v>1</v>
      </c>
      <c r="J12" s="157">
        <v>0</v>
      </c>
      <c r="K12" s="157">
        <v>0</v>
      </c>
      <c r="L12" s="157">
        <v>0</v>
      </c>
      <c r="N12" s="366" t="str">
        <f t="shared" ref="N12:N38" si="4">IFERROR((C12/H12),"")</f>
        <v/>
      </c>
      <c r="O12" s="366">
        <f t="shared" ref="O12:O38" si="5">IFERROR((D12/I12),"")</f>
        <v>1</v>
      </c>
      <c r="P12" s="366" t="str">
        <f t="shared" ref="P12:P38" si="6">IFERROR((E12/J12),"")</f>
        <v/>
      </c>
      <c r="Q12" s="366" t="str">
        <f t="shared" ref="Q12:Q33" si="7">IFERROR((F12/K12),"")</f>
        <v/>
      </c>
      <c r="R12" s="366" t="str">
        <f t="shared" ref="R12:R33" si="8">IFERROR((G12/L12),"")</f>
        <v/>
      </c>
      <c r="S12" s="157"/>
    </row>
    <row r="13" spans="1:19" x14ac:dyDescent="0.25">
      <c r="A13" s="17"/>
      <c r="B13" t="s">
        <v>315</v>
      </c>
      <c r="C13" t="s">
        <v>91</v>
      </c>
      <c r="D13">
        <v>1</v>
      </c>
      <c r="E13" t="s">
        <v>580</v>
      </c>
      <c r="F13" t="s">
        <v>356</v>
      </c>
      <c r="G13" t="s">
        <v>356</v>
      </c>
      <c r="H13" s="157">
        <v>0</v>
      </c>
      <c r="I13" s="157">
        <v>1</v>
      </c>
      <c r="J13" s="157">
        <v>0</v>
      </c>
      <c r="K13" s="157">
        <v>0</v>
      </c>
      <c r="L13" s="157">
        <v>0</v>
      </c>
      <c r="N13" s="366" t="str">
        <f t="shared" si="4"/>
        <v/>
      </c>
      <c r="O13" s="366">
        <f t="shared" si="5"/>
        <v>1</v>
      </c>
      <c r="P13" s="366" t="str">
        <f t="shared" si="6"/>
        <v/>
      </c>
      <c r="Q13" s="366" t="str">
        <f t="shared" si="7"/>
        <v/>
      </c>
      <c r="R13" s="366" t="str">
        <f t="shared" si="8"/>
        <v/>
      </c>
      <c r="S13" s="157"/>
    </row>
    <row r="14" spans="1:19" x14ac:dyDescent="0.25">
      <c r="A14" s="17"/>
      <c r="B14" t="s">
        <v>359</v>
      </c>
      <c r="C14" t="s">
        <v>91</v>
      </c>
      <c r="D14">
        <v>0.98</v>
      </c>
      <c r="E14">
        <v>0.82</v>
      </c>
      <c r="F14" t="s">
        <v>356</v>
      </c>
      <c r="G14" t="s">
        <v>356</v>
      </c>
      <c r="H14" s="157">
        <v>0</v>
      </c>
      <c r="I14" s="157">
        <v>0.95</v>
      </c>
      <c r="J14" s="157">
        <v>0.95</v>
      </c>
      <c r="K14" s="157">
        <v>0.95</v>
      </c>
      <c r="L14" s="157">
        <v>0.95</v>
      </c>
      <c r="N14" s="366" t="str">
        <f t="shared" si="4"/>
        <v/>
      </c>
      <c r="O14" s="366">
        <f t="shared" si="5"/>
        <v>1.0315789473684212</v>
      </c>
      <c r="P14" s="366">
        <f t="shared" si="6"/>
        <v>0.86315789473684212</v>
      </c>
      <c r="Q14" s="366" t="str">
        <f t="shared" si="7"/>
        <v/>
      </c>
      <c r="R14" s="366" t="str">
        <f t="shared" si="8"/>
        <v/>
      </c>
      <c r="S14" s="157"/>
    </row>
    <row r="15" spans="1:19" x14ac:dyDescent="0.25">
      <c r="A15" s="17"/>
      <c r="B15" t="s">
        <v>314</v>
      </c>
      <c r="C15" t="s">
        <v>91</v>
      </c>
      <c r="D15">
        <v>0.6</v>
      </c>
      <c r="E15">
        <v>1</v>
      </c>
      <c r="F15" t="s">
        <v>356</v>
      </c>
      <c r="G15" t="s">
        <v>356</v>
      </c>
      <c r="H15" s="157">
        <v>0</v>
      </c>
      <c r="I15" s="157">
        <v>0.6</v>
      </c>
      <c r="J15" s="157">
        <v>0.4</v>
      </c>
      <c r="K15" s="157">
        <v>0</v>
      </c>
      <c r="L15" s="157">
        <v>0</v>
      </c>
      <c r="N15" s="366" t="str">
        <f t="shared" si="4"/>
        <v/>
      </c>
      <c r="O15" s="366">
        <f t="shared" si="5"/>
        <v>1</v>
      </c>
      <c r="P15" s="366">
        <f t="shared" si="6"/>
        <v>2.5</v>
      </c>
      <c r="Q15" s="366" t="str">
        <f t="shared" si="7"/>
        <v/>
      </c>
      <c r="R15" s="366" t="str">
        <f t="shared" si="8"/>
        <v/>
      </c>
      <c r="S15" s="157"/>
    </row>
    <row r="16" spans="1:19" x14ac:dyDescent="0.25">
      <c r="A16" s="17"/>
      <c r="B16" t="s">
        <v>251</v>
      </c>
      <c r="C16" t="s">
        <v>91</v>
      </c>
      <c r="D16">
        <v>0.5</v>
      </c>
      <c r="E16" t="s">
        <v>751</v>
      </c>
      <c r="F16" t="s">
        <v>356</v>
      </c>
      <c r="G16" t="s">
        <v>356</v>
      </c>
      <c r="H16" s="157">
        <v>0</v>
      </c>
      <c r="I16" s="157">
        <v>0.5</v>
      </c>
      <c r="J16" s="157">
        <v>0.4</v>
      </c>
      <c r="K16" s="157">
        <v>0.1</v>
      </c>
      <c r="L16" s="157">
        <v>0</v>
      </c>
      <c r="N16" s="366" t="str">
        <f t="shared" si="4"/>
        <v/>
      </c>
      <c r="O16" s="366">
        <f t="shared" si="5"/>
        <v>1</v>
      </c>
      <c r="P16" s="366" t="str">
        <f t="shared" si="6"/>
        <v/>
      </c>
      <c r="Q16" s="366" t="str">
        <f t="shared" si="7"/>
        <v/>
      </c>
      <c r="R16" s="366" t="str">
        <f t="shared" si="8"/>
        <v/>
      </c>
      <c r="S16" s="157"/>
    </row>
    <row r="17" spans="1:19" x14ac:dyDescent="0.25">
      <c r="A17" s="17"/>
      <c r="B17" t="s">
        <v>274</v>
      </c>
      <c r="C17" t="s">
        <v>91</v>
      </c>
      <c r="D17">
        <v>0.9</v>
      </c>
      <c r="E17">
        <v>0.82</v>
      </c>
      <c r="F17" t="s">
        <v>356</v>
      </c>
      <c r="G17" t="s">
        <v>356</v>
      </c>
      <c r="H17" s="157">
        <v>0</v>
      </c>
      <c r="I17" s="157">
        <v>0.9</v>
      </c>
      <c r="J17" s="157">
        <v>0.91</v>
      </c>
      <c r="K17" s="157">
        <v>0.92</v>
      </c>
      <c r="L17" s="157">
        <v>0.93</v>
      </c>
      <c r="N17" s="366" t="str">
        <f t="shared" si="4"/>
        <v/>
      </c>
      <c r="O17" s="366">
        <f t="shared" si="5"/>
        <v>1</v>
      </c>
      <c r="P17" s="366">
        <f t="shared" si="6"/>
        <v>0.90109890109890101</v>
      </c>
      <c r="Q17" s="366" t="str">
        <f t="shared" si="7"/>
        <v/>
      </c>
      <c r="R17" s="366" t="str">
        <f t="shared" si="8"/>
        <v/>
      </c>
      <c r="S17" s="157"/>
    </row>
    <row r="18" spans="1:19" x14ac:dyDescent="0.25">
      <c r="A18" s="17"/>
      <c r="B18" t="s">
        <v>249</v>
      </c>
      <c r="C18" t="s">
        <v>91</v>
      </c>
      <c r="D18" t="s">
        <v>356</v>
      </c>
      <c r="E18" t="s">
        <v>356</v>
      </c>
      <c r="F18" t="s">
        <v>356</v>
      </c>
      <c r="G18" t="s">
        <v>356</v>
      </c>
      <c r="H18" s="157">
        <v>0</v>
      </c>
      <c r="I18" s="157">
        <v>0</v>
      </c>
      <c r="J18" s="157">
        <v>0</v>
      </c>
      <c r="K18" s="157">
        <v>0</v>
      </c>
      <c r="L18" s="157">
        <v>0</v>
      </c>
      <c r="N18" s="366" t="str">
        <f t="shared" si="4"/>
        <v/>
      </c>
      <c r="O18" s="366" t="str">
        <f t="shared" si="5"/>
        <v/>
      </c>
      <c r="P18" s="366" t="str">
        <f t="shared" si="6"/>
        <v/>
      </c>
      <c r="Q18" s="366" t="str">
        <f t="shared" ref="Q18:Q21" si="9">IFERROR((F18/K18),"")</f>
        <v/>
      </c>
      <c r="R18" s="366" t="str">
        <f t="shared" ref="R18:R21" si="10">IFERROR((G18/L18),"")</f>
        <v/>
      </c>
      <c r="S18" s="157"/>
    </row>
    <row r="19" spans="1:19" x14ac:dyDescent="0.25">
      <c r="A19" s="17"/>
      <c r="B19" t="s">
        <v>475</v>
      </c>
      <c r="C19" t="s">
        <v>91</v>
      </c>
      <c r="D19">
        <v>1</v>
      </c>
      <c r="E19">
        <v>1</v>
      </c>
      <c r="F19" t="s">
        <v>356</v>
      </c>
      <c r="G19" t="s">
        <v>356</v>
      </c>
      <c r="H19" s="157">
        <v>0</v>
      </c>
      <c r="I19" s="157">
        <v>1</v>
      </c>
      <c r="J19" s="157">
        <v>1</v>
      </c>
      <c r="K19" s="157">
        <v>1</v>
      </c>
      <c r="L19" s="157">
        <v>1</v>
      </c>
      <c r="N19" s="366" t="str">
        <f t="shared" si="4"/>
        <v/>
      </c>
      <c r="O19" s="366">
        <f t="shared" si="5"/>
        <v>1</v>
      </c>
      <c r="P19" s="366">
        <f t="shared" si="6"/>
        <v>1</v>
      </c>
      <c r="Q19" s="366" t="str">
        <f t="shared" si="9"/>
        <v/>
      </c>
      <c r="R19" s="366" t="str">
        <f t="shared" si="10"/>
        <v/>
      </c>
      <c r="S19" s="157"/>
    </row>
    <row r="20" spans="1:19" x14ac:dyDescent="0.25">
      <c r="A20" s="17"/>
      <c r="B20" t="s">
        <v>488</v>
      </c>
      <c r="C20" t="s">
        <v>91</v>
      </c>
      <c r="D20">
        <v>1</v>
      </c>
      <c r="E20">
        <v>0.70720000000000005</v>
      </c>
      <c r="F20" t="s">
        <v>356</v>
      </c>
      <c r="G20" t="s">
        <v>356</v>
      </c>
      <c r="H20" s="157">
        <v>0</v>
      </c>
      <c r="I20" s="157">
        <v>1</v>
      </c>
      <c r="J20" s="157">
        <v>1</v>
      </c>
      <c r="K20" s="157">
        <v>1</v>
      </c>
      <c r="L20" s="157">
        <v>1</v>
      </c>
      <c r="N20" s="366" t="str">
        <f t="shared" si="4"/>
        <v/>
      </c>
      <c r="O20" s="366">
        <f t="shared" si="5"/>
        <v>1</v>
      </c>
      <c r="P20" s="366">
        <f t="shared" si="6"/>
        <v>0.70720000000000005</v>
      </c>
      <c r="Q20" s="366" t="str">
        <f t="shared" si="9"/>
        <v/>
      </c>
      <c r="R20" s="366" t="str">
        <f t="shared" si="10"/>
        <v/>
      </c>
      <c r="S20" s="157"/>
    </row>
    <row r="21" spans="1:19" x14ac:dyDescent="0.25">
      <c r="A21" s="17"/>
      <c r="B21" t="s">
        <v>502</v>
      </c>
      <c r="C21">
        <v>0.5</v>
      </c>
      <c r="D21">
        <v>0.5</v>
      </c>
      <c r="E21" t="s">
        <v>580</v>
      </c>
      <c r="F21" t="s">
        <v>356</v>
      </c>
      <c r="G21" t="s">
        <v>356</v>
      </c>
      <c r="H21" s="157">
        <v>1</v>
      </c>
      <c r="I21" s="157">
        <v>0</v>
      </c>
      <c r="J21" s="157">
        <v>0</v>
      </c>
      <c r="K21" s="157">
        <v>0</v>
      </c>
      <c r="L21" s="157">
        <v>0</v>
      </c>
      <c r="N21" s="366">
        <f t="shared" si="4"/>
        <v>0.5</v>
      </c>
      <c r="O21" s="366" t="str">
        <f t="shared" si="5"/>
        <v/>
      </c>
      <c r="P21" s="366" t="str">
        <f t="shared" si="6"/>
        <v/>
      </c>
      <c r="Q21" s="366" t="str">
        <f t="shared" si="9"/>
        <v/>
      </c>
      <c r="R21" s="366" t="str">
        <f t="shared" si="10"/>
        <v/>
      </c>
      <c r="S21" s="157"/>
    </row>
    <row r="22" spans="1:19" x14ac:dyDescent="0.25">
      <c r="A22" s="17"/>
      <c r="B22" t="s">
        <v>335</v>
      </c>
      <c r="C22" t="s">
        <v>91</v>
      </c>
      <c r="D22">
        <v>0.9</v>
      </c>
      <c r="E22">
        <v>0.61</v>
      </c>
      <c r="F22" t="s">
        <v>356</v>
      </c>
      <c r="G22" t="s">
        <v>356</v>
      </c>
      <c r="H22" s="157">
        <v>0</v>
      </c>
      <c r="I22" s="157">
        <v>0.8</v>
      </c>
      <c r="J22" s="157">
        <v>0.8</v>
      </c>
      <c r="K22" s="157">
        <v>0.8</v>
      </c>
      <c r="L22" s="157">
        <v>0.8</v>
      </c>
      <c r="N22" s="366" t="str">
        <f t="shared" si="4"/>
        <v/>
      </c>
      <c r="O22" s="366">
        <f t="shared" si="5"/>
        <v>1.125</v>
      </c>
      <c r="P22" s="366">
        <f t="shared" si="6"/>
        <v>0.76249999999999996</v>
      </c>
      <c r="Q22" s="366" t="str">
        <f t="shared" si="7"/>
        <v/>
      </c>
      <c r="R22" s="366" t="str">
        <f t="shared" si="8"/>
        <v/>
      </c>
      <c r="S22" s="157"/>
    </row>
    <row r="23" spans="1:19" x14ac:dyDescent="0.25">
      <c r="A23" s="17"/>
      <c r="B23" t="s">
        <v>735</v>
      </c>
      <c r="C23" t="s">
        <v>91</v>
      </c>
      <c r="D23">
        <v>1</v>
      </c>
      <c r="E23">
        <v>1</v>
      </c>
      <c r="F23" t="s">
        <v>356</v>
      </c>
      <c r="G23" t="s">
        <v>356</v>
      </c>
      <c r="H23" s="157">
        <v>0</v>
      </c>
      <c r="I23" s="157">
        <v>1</v>
      </c>
      <c r="J23" s="157">
        <v>1</v>
      </c>
      <c r="K23" s="157">
        <v>1</v>
      </c>
      <c r="L23" s="157">
        <v>1</v>
      </c>
      <c r="N23" s="366" t="str">
        <f t="shared" si="4"/>
        <v/>
      </c>
      <c r="O23" s="366">
        <f t="shared" si="5"/>
        <v>1</v>
      </c>
      <c r="P23" s="366">
        <f t="shared" si="6"/>
        <v>1</v>
      </c>
      <c r="Q23" s="366" t="str">
        <f t="shared" si="7"/>
        <v/>
      </c>
      <c r="R23" s="366" t="str">
        <f t="shared" si="8"/>
        <v/>
      </c>
      <c r="S23" s="157"/>
    </row>
    <row r="24" spans="1:19" x14ac:dyDescent="0.25">
      <c r="A24" s="17"/>
      <c r="B24" t="s">
        <v>727</v>
      </c>
      <c r="C24" t="s">
        <v>91</v>
      </c>
      <c r="D24">
        <v>0.6</v>
      </c>
      <c r="E24">
        <v>0.30000000000000004</v>
      </c>
      <c r="F24" t="s">
        <v>356</v>
      </c>
      <c r="G24" t="s">
        <v>356</v>
      </c>
      <c r="H24" s="157">
        <v>0</v>
      </c>
      <c r="I24" s="157">
        <v>0.6</v>
      </c>
      <c r="J24" s="157">
        <v>0.4</v>
      </c>
      <c r="K24" s="157">
        <v>0</v>
      </c>
      <c r="L24" s="157">
        <v>0</v>
      </c>
      <c r="N24" s="366" t="str">
        <f t="shared" si="4"/>
        <v/>
      </c>
      <c r="O24" s="366">
        <f t="shared" si="5"/>
        <v>1</v>
      </c>
      <c r="P24" s="366">
        <f t="shared" si="6"/>
        <v>0.75000000000000011</v>
      </c>
      <c r="Q24" s="366" t="str">
        <f t="shared" si="7"/>
        <v/>
      </c>
      <c r="R24" s="366" t="str">
        <f t="shared" si="8"/>
        <v/>
      </c>
      <c r="S24" s="157"/>
    </row>
    <row r="25" spans="1:19" x14ac:dyDescent="0.25">
      <c r="A25" s="17"/>
      <c r="B25" t="s">
        <v>766</v>
      </c>
      <c r="C25" t="s">
        <v>91</v>
      </c>
      <c r="D25">
        <v>0.3</v>
      </c>
      <c r="E25">
        <v>0.65</v>
      </c>
      <c r="F25" t="s">
        <v>356</v>
      </c>
      <c r="G25" t="s">
        <v>356</v>
      </c>
      <c r="H25" s="157">
        <v>0</v>
      </c>
      <c r="I25" s="157">
        <v>0.3</v>
      </c>
      <c r="J25" s="157">
        <v>0.7</v>
      </c>
      <c r="K25" s="157">
        <v>0</v>
      </c>
      <c r="L25" s="157">
        <v>0</v>
      </c>
      <c r="N25" s="366" t="str">
        <f t="shared" si="4"/>
        <v/>
      </c>
      <c r="O25" s="366">
        <f t="shared" si="5"/>
        <v>1</v>
      </c>
      <c r="P25" s="366">
        <f t="shared" si="6"/>
        <v>0.92857142857142871</v>
      </c>
      <c r="Q25" s="366" t="str">
        <f t="shared" si="7"/>
        <v/>
      </c>
      <c r="R25" s="366" t="str">
        <f t="shared" si="8"/>
        <v/>
      </c>
      <c r="S25" s="157"/>
    </row>
    <row r="26" spans="1:19" x14ac:dyDescent="0.25">
      <c r="A26" s="17"/>
      <c r="B26" t="s">
        <v>760</v>
      </c>
      <c r="C26" t="s">
        <v>91</v>
      </c>
      <c r="D26">
        <v>0.76890000000000003</v>
      </c>
      <c r="E26">
        <v>0.5</v>
      </c>
      <c r="F26" t="s">
        <v>356</v>
      </c>
      <c r="G26" t="s">
        <v>356</v>
      </c>
      <c r="H26" s="157">
        <v>0</v>
      </c>
      <c r="I26" s="157">
        <v>0.9</v>
      </c>
      <c r="J26" s="157">
        <v>0.92</v>
      </c>
      <c r="K26" s="157">
        <v>0.93</v>
      </c>
      <c r="L26" s="157">
        <v>0.94</v>
      </c>
      <c r="N26" s="366" t="str">
        <f t="shared" si="4"/>
        <v/>
      </c>
      <c r="O26" s="366">
        <f t="shared" si="5"/>
        <v>0.85433333333333339</v>
      </c>
      <c r="P26" s="366">
        <f t="shared" si="6"/>
        <v>0.54347826086956519</v>
      </c>
      <c r="Q26" s="366" t="str">
        <f t="shared" si="7"/>
        <v/>
      </c>
      <c r="R26" s="366" t="str">
        <f t="shared" si="8"/>
        <v/>
      </c>
      <c r="S26" s="157"/>
    </row>
    <row r="27" spans="1:19" x14ac:dyDescent="0.25">
      <c r="A27" s="17"/>
      <c r="B27" t="s">
        <v>764</v>
      </c>
      <c r="C27">
        <v>0.03</v>
      </c>
      <c r="D27">
        <v>0.35</v>
      </c>
      <c r="E27">
        <v>0.24000000000000002</v>
      </c>
      <c r="F27" t="s">
        <v>356</v>
      </c>
      <c r="G27" t="s">
        <v>356</v>
      </c>
      <c r="H27" s="157">
        <v>0.1</v>
      </c>
      <c r="I27" s="157">
        <v>0.3</v>
      </c>
      <c r="J27" s="157">
        <v>0.3</v>
      </c>
      <c r="K27" s="157">
        <v>0.2</v>
      </c>
      <c r="L27" s="157">
        <v>0.1</v>
      </c>
      <c r="N27" s="366">
        <f t="shared" si="4"/>
        <v>0.3</v>
      </c>
      <c r="O27" s="366">
        <f t="shared" si="5"/>
        <v>1.1666666666666667</v>
      </c>
      <c r="P27" s="366">
        <f t="shared" si="6"/>
        <v>0.8</v>
      </c>
      <c r="Q27" s="366" t="str">
        <f t="shared" si="7"/>
        <v/>
      </c>
      <c r="R27" s="366" t="str">
        <f t="shared" si="8"/>
        <v/>
      </c>
      <c r="S27" s="157"/>
    </row>
    <row r="28" spans="1:19" x14ac:dyDescent="0.25">
      <c r="A28" s="17"/>
      <c r="B28" t="s">
        <v>763</v>
      </c>
      <c r="C28" t="s">
        <v>91</v>
      </c>
      <c r="D28">
        <v>1</v>
      </c>
      <c r="E28">
        <v>3</v>
      </c>
      <c r="F28" t="s">
        <v>356</v>
      </c>
      <c r="G28" t="s">
        <v>356</v>
      </c>
      <c r="H28" s="157">
        <v>0</v>
      </c>
      <c r="I28" s="157">
        <v>1</v>
      </c>
      <c r="J28" s="157">
        <v>4</v>
      </c>
      <c r="K28" s="157">
        <v>4</v>
      </c>
      <c r="L28" s="157">
        <v>4</v>
      </c>
      <c r="N28" s="366" t="str">
        <f t="shared" si="4"/>
        <v/>
      </c>
      <c r="O28" s="366">
        <f t="shared" si="5"/>
        <v>1</v>
      </c>
      <c r="P28" s="366">
        <f t="shared" si="6"/>
        <v>0.75</v>
      </c>
      <c r="Q28" s="366" t="str">
        <f t="shared" si="7"/>
        <v/>
      </c>
      <c r="R28" s="366" t="str">
        <f t="shared" si="8"/>
        <v/>
      </c>
      <c r="S28" s="157"/>
    </row>
    <row r="29" spans="1:19" x14ac:dyDescent="0.25">
      <c r="A29" s="17"/>
      <c r="B29" t="s">
        <v>730</v>
      </c>
      <c r="C29" t="s">
        <v>356</v>
      </c>
      <c r="D29" t="s">
        <v>356</v>
      </c>
      <c r="E29">
        <v>1</v>
      </c>
      <c r="F29" t="s">
        <v>356</v>
      </c>
      <c r="G29" t="s">
        <v>356</v>
      </c>
      <c r="H29" s="157">
        <v>0</v>
      </c>
      <c r="I29" s="157">
        <v>0</v>
      </c>
      <c r="J29" s="157">
        <v>1</v>
      </c>
      <c r="K29" s="157">
        <v>1</v>
      </c>
      <c r="L29" s="157">
        <v>1</v>
      </c>
      <c r="N29" s="366" t="str">
        <f t="shared" si="4"/>
        <v/>
      </c>
      <c r="O29" s="366" t="str">
        <f t="shared" si="5"/>
        <v/>
      </c>
      <c r="P29" s="366">
        <f t="shared" si="6"/>
        <v>1</v>
      </c>
      <c r="Q29" s="366" t="str">
        <f t="shared" si="7"/>
        <v/>
      </c>
      <c r="R29" s="366" t="str">
        <f t="shared" si="8"/>
        <v/>
      </c>
      <c r="S29" s="157"/>
    </row>
    <row r="30" spans="1:19" x14ac:dyDescent="0.25">
      <c r="A30" s="17"/>
      <c r="B30" t="s">
        <v>729</v>
      </c>
      <c r="C30" t="s">
        <v>91</v>
      </c>
      <c r="D30">
        <v>0.39999999999999997</v>
      </c>
      <c r="E30">
        <v>0.6</v>
      </c>
      <c r="F30" t="s">
        <v>356</v>
      </c>
      <c r="G30" t="s">
        <v>356</v>
      </c>
      <c r="H30" s="157">
        <v>0</v>
      </c>
      <c r="I30" s="157">
        <v>0.4</v>
      </c>
      <c r="J30" s="157">
        <v>0</v>
      </c>
      <c r="K30" s="157">
        <v>0</v>
      </c>
      <c r="L30" s="157">
        <v>0</v>
      </c>
      <c r="N30" s="366" t="str">
        <f t="shared" si="4"/>
        <v/>
      </c>
      <c r="O30" s="366">
        <f t="shared" si="5"/>
        <v>0.99999999999999989</v>
      </c>
      <c r="P30" s="366" t="str">
        <f t="shared" si="6"/>
        <v/>
      </c>
      <c r="Q30" s="366" t="str">
        <f t="shared" si="7"/>
        <v/>
      </c>
      <c r="R30" s="366" t="str">
        <f t="shared" si="8"/>
        <v/>
      </c>
      <c r="S30" s="157"/>
    </row>
    <row r="31" spans="1:19" x14ac:dyDescent="0.25">
      <c r="A31" s="17"/>
      <c r="B31" t="s">
        <v>736</v>
      </c>
      <c r="C31" t="s">
        <v>91</v>
      </c>
      <c r="D31">
        <v>1</v>
      </c>
      <c r="E31">
        <v>1</v>
      </c>
      <c r="F31" t="s">
        <v>356</v>
      </c>
      <c r="G31" t="s">
        <v>356</v>
      </c>
      <c r="H31" s="157">
        <v>0</v>
      </c>
      <c r="I31" s="157">
        <v>1</v>
      </c>
      <c r="J31" s="157">
        <v>1</v>
      </c>
      <c r="K31" s="157">
        <v>1</v>
      </c>
      <c r="L31" s="157">
        <v>1</v>
      </c>
      <c r="N31" s="366" t="str">
        <f t="shared" si="4"/>
        <v/>
      </c>
      <c r="O31" s="366">
        <f t="shared" si="5"/>
        <v>1</v>
      </c>
      <c r="P31" s="366">
        <f t="shared" si="6"/>
        <v>1</v>
      </c>
      <c r="Q31" s="366" t="str">
        <f t="shared" si="7"/>
        <v/>
      </c>
      <c r="R31" s="366" t="str">
        <f t="shared" si="8"/>
        <v/>
      </c>
      <c r="S31" s="157"/>
    </row>
    <row r="32" spans="1:19" x14ac:dyDescent="0.25">
      <c r="A32" s="17"/>
      <c r="B32" t="s">
        <v>745</v>
      </c>
      <c r="C32" t="s">
        <v>91</v>
      </c>
      <c r="D32">
        <v>1</v>
      </c>
      <c r="E32">
        <v>1</v>
      </c>
      <c r="F32" t="s">
        <v>356</v>
      </c>
      <c r="G32" t="s">
        <v>356</v>
      </c>
      <c r="H32" s="157">
        <v>0</v>
      </c>
      <c r="I32" s="157">
        <v>1</v>
      </c>
      <c r="J32" s="157">
        <v>1</v>
      </c>
      <c r="K32" s="157">
        <v>1</v>
      </c>
      <c r="L32" s="157">
        <v>1</v>
      </c>
      <c r="N32" s="366" t="str">
        <f t="shared" si="4"/>
        <v/>
      </c>
      <c r="O32" s="366">
        <f t="shared" si="5"/>
        <v>1</v>
      </c>
      <c r="P32" s="366">
        <f t="shared" si="6"/>
        <v>1</v>
      </c>
      <c r="Q32" s="366" t="str">
        <f t="shared" si="7"/>
        <v/>
      </c>
      <c r="R32" s="366" t="str">
        <f t="shared" si="8"/>
        <v/>
      </c>
      <c r="S32" s="157"/>
    </row>
    <row r="33" spans="1:23" x14ac:dyDescent="0.25">
      <c r="A33" s="17"/>
      <c r="B33" t="s">
        <v>762</v>
      </c>
      <c r="C33" t="s">
        <v>91</v>
      </c>
      <c r="D33" t="s">
        <v>91</v>
      </c>
      <c r="E33">
        <v>0.30000000000000004</v>
      </c>
      <c r="F33" t="s">
        <v>356</v>
      </c>
      <c r="G33" t="s">
        <v>356</v>
      </c>
      <c r="H33" s="157">
        <v>0</v>
      </c>
      <c r="I33" s="157">
        <v>0</v>
      </c>
      <c r="J33" s="157">
        <v>0.4</v>
      </c>
      <c r="K33" s="157">
        <v>1</v>
      </c>
      <c r="L33" s="157">
        <v>0</v>
      </c>
      <c r="N33" s="366" t="str">
        <f t="shared" si="4"/>
        <v/>
      </c>
      <c r="O33" s="366" t="str">
        <f t="shared" si="5"/>
        <v/>
      </c>
      <c r="P33" s="366">
        <f t="shared" si="6"/>
        <v>0.75000000000000011</v>
      </c>
      <c r="Q33" s="366" t="str">
        <f t="shared" si="7"/>
        <v/>
      </c>
      <c r="R33" s="366" t="str">
        <f t="shared" si="8"/>
        <v/>
      </c>
      <c r="S33" s="157"/>
    </row>
    <row r="34" spans="1:23" s="350" customFormat="1" x14ac:dyDescent="0.25">
      <c r="A34" s="17"/>
      <c r="B34" t="s">
        <v>741</v>
      </c>
      <c r="C34" t="s">
        <v>91</v>
      </c>
      <c r="D34" t="s">
        <v>91</v>
      </c>
      <c r="E34">
        <v>0.03</v>
      </c>
      <c r="F34" t="s">
        <v>356</v>
      </c>
      <c r="G34" t="s">
        <v>356</v>
      </c>
      <c r="H34" s="157">
        <v>0</v>
      </c>
      <c r="I34" s="157">
        <v>0</v>
      </c>
      <c r="J34" s="157">
        <v>0.3</v>
      </c>
      <c r="K34" s="157">
        <v>0.8</v>
      </c>
      <c r="L34" s="157">
        <v>1</v>
      </c>
      <c r="M34"/>
      <c r="N34" s="366" t="str">
        <f t="shared" si="4"/>
        <v/>
      </c>
      <c r="O34" s="366" t="str">
        <f t="shared" si="5"/>
        <v/>
      </c>
      <c r="P34" s="366">
        <f t="shared" si="6"/>
        <v>0.1</v>
      </c>
      <c r="Q34" s="366"/>
      <c r="R34" s="366"/>
      <c r="S34" s="157"/>
      <c r="T34"/>
      <c r="U34"/>
      <c r="V34"/>
      <c r="W34"/>
    </row>
    <row r="35" spans="1:23" x14ac:dyDescent="0.25">
      <c r="A35" s="17"/>
      <c r="B35" t="s">
        <v>739</v>
      </c>
      <c r="C35" t="s">
        <v>91</v>
      </c>
      <c r="D35" t="s">
        <v>91</v>
      </c>
      <c r="E35">
        <v>0.52</v>
      </c>
      <c r="F35" t="s">
        <v>356</v>
      </c>
      <c r="G35" t="s">
        <v>356</v>
      </c>
      <c r="H35" s="157">
        <v>0</v>
      </c>
      <c r="I35" s="157">
        <v>0</v>
      </c>
      <c r="J35" s="157">
        <v>1</v>
      </c>
      <c r="K35" s="157">
        <v>1</v>
      </c>
      <c r="L35" s="157">
        <v>1</v>
      </c>
      <c r="N35" s="366" t="str">
        <f t="shared" si="4"/>
        <v/>
      </c>
      <c r="O35" s="366" t="str">
        <f t="shared" si="5"/>
        <v/>
      </c>
      <c r="P35" s="366">
        <f t="shared" si="6"/>
        <v>0.52</v>
      </c>
      <c r="Q35" s="366"/>
      <c r="R35" s="366"/>
      <c r="S35" s="157"/>
      <c r="T35" s="350"/>
      <c r="U35" s="350"/>
      <c r="V35" s="350"/>
      <c r="W35" s="350"/>
    </row>
    <row r="36" spans="1:23" x14ac:dyDescent="0.25">
      <c r="A36" s="17"/>
      <c r="B36" t="s">
        <v>726</v>
      </c>
      <c r="C36" t="s">
        <v>91</v>
      </c>
      <c r="D36" t="s">
        <v>91</v>
      </c>
      <c r="E36">
        <v>0.6</v>
      </c>
      <c r="F36" t="s">
        <v>356</v>
      </c>
      <c r="G36" t="s">
        <v>356</v>
      </c>
      <c r="H36" s="157">
        <v>0</v>
      </c>
      <c r="I36" s="157">
        <v>0</v>
      </c>
      <c r="J36" s="157">
        <v>1</v>
      </c>
      <c r="K36" s="157">
        <v>0</v>
      </c>
      <c r="L36" s="157">
        <v>0</v>
      </c>
      <c r="N36" s="366" t="str">
        <f t="shared" si="4"/>
        <v/>
      </c>
      <c r="O36" s="366" t="str">
        <f t="shared" si="5"/>
        <v/>
      </c>
      <c r="P36" s="366">
        <f t="shared" si="6"/>
        <v>0.6</v>
      </c>
      <c r="Q36" s="366"/>
      <c r="R36" s="366"/>
      <c r="S36" s="157"/>
    </row>
    <row r="37" spans="1:23" x14ac:dyDescent="0.25">
      <c r="A37" s="17"/>
      <c r="B37" t="s">
        <v>868</v>
      </c>
      <c r="C37" t="s">
        <v>91</v>
      </c>
      <c r="D37">
        <v>1</v>
      </c>
      <c r="E37">
        <v>1</v>
      </c>
      <c r="F37" t="s">
        <v>356</v>
      </c>
      <c r="G37" t="s">
        <v>356</v>
      </c>
      <c r="H37" s="157">
        <v>0</v>
      </c>
      <c r="I37" s="157">
        <v>1</v>
      </c>
      <c r="J37" s="157">
        <v>1</v>
      </c>
      <c r="K37" s="157">
        <v>1</v>
      </c>
      <c r="L37" s="157">
        <v>1</v>
      </c>
      <c r="N37" s="366" t="str">
        <f t="shared" si="4"/>
        <v/>
      </c>
      <c r="O37" s="366">
        <f t="shared" si="5"/>
        <v>1</v>
      </c>
      <c r="P37" s="366">
        <f t="shared" si="6"/>
        <v>1</v>
      </c>
      <c r="Q37" s="366"/>
      <c r="R37" s="366"/>
      <c r="S37" s="157"/>
    </row>
    <row r="38" spans="1:23" x14ac:dyDescent="0.25">
      <c r="A38" s="17"/>
      <c r="B38" t="s">
        <v>880</v>
      </c>
      <c r="C38">
        <v>0.9</v>
      </c>
      <c r="D38">
        <v>0.94569999999999999</v>
      </c>
      <c r="E38">
        <v>0.87</v>
      </c>
      <c r="F38" t="s">
        <v>356</v>
      </c>
      <c r="G38" t="s">
        <v>356</v>
      </c>
      <c r="H38" s="157">
        <v>0.88</v>
      </c>
      <c r="I38" s="157">
        <v>0.88</v>
      </c>
      <c r="J38" s="157">
        <v>0.88</v>
      </c>
      <c r="K38" s="157">
        <v>0.88</v>
      </c>
      <c r="L38" s="157">
        <v>0.88</v>
      </c>
      <c r="N38" s="366">
        <f t="shared" si="4"/>
        <v>1.0227272727272727</v>
      </c>
      <c r="O38" s="366">
        <f t="shared" si="5"/>
        <v>1.074659090909091</v>
      </c>
      <c r="P38" s="366">
        <f t="shared" si="6"/>
        <v>0.98863636363636365</v>
      </c>
      <c r="Q38" s="366" t="str">
        <f>IFERROR((F34/K34),"")</f>
        <v/>
      </c>
      <c r="R38" s="366" t="str">
        <f>IFERROR((G34/L34),"")</f>
        <v/>
      </c>
      <c r="S38" s="157"/>
    </row>
    <row r="39" spans="1:23" x14ac:dyDescent="0.25">
      <c r="A39" s="360" t="s">
        <v>545</v>
      </c>
      <c r="B39" s="360"/>
      <c r="C39" s="360"/>
      <c r="D39" s="360"/>
      <c r="E39" s="360"/>
      <c r="F39" s="360"/>
      <c r="G39" s="360"/>
      <c r="H39" s="361">
        <v>23</v>
      </c>
      <c r="I39" s="361">
        <v>22.7</v>
      </c>
      <c r="J39" s="361">
        <v>22.5</v>
      </c>
      <c r="K39" s="361">
        <v>22.3</v>
      </c>
      <c r="L39" s="361">
        <v>22</v>
      </c>
      <c r="N39" s="369">
        <f>IFERROR(AVERAGEIF(N11:N38,"&gt;0"),"")</f>
        <v>0.6187252964426877</v>
      </c>
      <c r="O39" s="369">
        <f>IFERROR(AVERAGEIF(O11:O38,"&gt;0"),"")</f>
        <v>1.0103331308346957</v>
      </c>
      <c r="P39" s="369">
        <f>IFERROR(AVERAGEIF(P11:P38,"&gt;0"),"")</f>
        <v>0.86657467495059559</v>
      </c>
      <c r="Q39" s="369" t="str">
        <f>IFERROR(AVERAGEIF(Q11:Q38,"&gt;0"),"")</f>
        <v/>
      </c>
      <c r="R39" s="369" t="str">
        <f>IFERROR(AVERAGEIF(R11:R38,"&gt;0"),"")</f>
        <v/>
      </c>
      <c r="S39" s="157"/>
    </row>
    <row r="40" spans="1:23" ht="30" x14ac:dyDescent="0.25">
      <c r="A40" s="17" t="s">
        <v>93</v>
      </c>
      <c r="B40" t="s">
        <v>92</v>
      </c>
      <c r="C40">
        <v>2</v>
      </c>
      <c r="D40">
        <v>5</v>
      </c>
      <c r="E40">
        <v>3</v>
      </c>
      <c r="F40" t="s">
        <v>356</v>
      </c>
      <c r="G40" t="s">
        <v>356</v>
      </c>
      <c r="H40" s="157">
        <v>2</v>
      </c>
      <c r="I40" s="157">
        <v>5</v>
      </c>
      <c r="J40" s="157">
        <v>6</v>
      </c>
      <c r="K40" s="157">
        <v>5</v>
      </c>
      <c r="L40" s="157">
        <v>2</v>
      </c>
      <c r="N40" s="366">
        <f>IFERROR((C40/H40),"")</f>
        <v>1</v>
      </c>
      <c r="O40" s="366">
        <f>IFERROR((D40/I40),"")</f>
        <v>1</v>
      </c>
      <c r="P40" s="366">
        <f>IFERROR((E40/J40),"")</f>
        <v>0.5</v>
      </c>
      <c r="Q40" s="366" t="str">
        <f>IFERROR((F36/K36),"")</f>
        <v/>
      </c>
      <c r="R40" s="366" t="str">
        <f>IFERROR((G36/L36),"")</f>
        <v/>
      </c>
      <c r="S40" s="157"/>
    </row>
    <row r="41" spans="1:23" x14ac:dyDescent="0.25">
      <c r="A41" s="17"/>
      <c r="B41" t="s">
        <v>100</v>
      </c>
      <c r="C41">
        <v>4</v>
      </c>
      <c r="D41">
        <v>14</v>
      </c>
      <c r="E41">
        <v>6</v>
      </c>
      <c r="F41" t="s">
        <v>356</v>
      </c>
      <c r="G41" t="s">
        <v>356</v>
      </c>
      <c r="H41" s="157">
        <v>4</v>
      </c>
      <c r="I41" s="157">
        <v>14</v>
      </c>
      <c r="J41" s="157">
        <v>10</v>
      </c>
      <c r="K41" s="157">
        <v>13</v>
      </c>
      <c r="L41" s="157">
        <v>5</v>
      </c>
      <c r="N41" s="366">
        <f t="shared" ref="N41:N55" si="11">IFERROR((C41/H41),"")</f>
        <v>1</v>
      </c>
      <c r="O41" s="366">
        <f t="shared" ref="O41:O55" si="12">IFERROR((D41/I41),"")</f>
        <v>1</v>
      </c>
      <c r="P41" s="366">
        <f t="shared" ref="P41:P55" si="13">IFERROR((E41/J41),"")</f>
        <v>0.6</v>
      </c>
      <c r="Q41" s="366" t="str">
        <f t="shared" ref="Q41" si="14">IFERROR((F37/K37),"")</f>
        <v/>
      </c>
      <c r="R41" s="366" t="str">
        <f t="shared" ref="R41" si="15">IFERROR((G37/L37),"")</f>
        <v/>
      </c>
      <c r="S41" s="157"/>
    </row>
    <row r="42" spans="1:23" x14ac:dyDescent="0.25">
      <c r="A42" s="17"/>
      <c r="B42" t="s">
        <v>106</v>
      </c>
      <c r="C42">
        <v>0.87</v>
      </c>
      <c r="D42">
        <v>0.91300000000000003</v>
      </c>
      <c r="E42">
        <v>0</v>
      </c>
      <c r="F42" t="s">
        <v>356</v>
      </c>
      <c r="G42" t="s">
        <v>356</v>
      </c>
      <c r="H42" s="157">
        <v>0.86</v>
      </c>
      <c r="I42" s="157">
        <v>0.86099999999999999</v>
      </c>
      <c r="J42" s="157">
        <v>0.86499999999999999</v>
      </c>
      <c r="K42" s="157">
        <v>0.86699999999999999</v>
      </c>
      <c r="L42" s="157">
        <v>0.87</v>
      </c>
      <c r="N42" s="366">
        <f t="shared" si="11"/>
        <v>1.0116279069767442</v>
      </c>
      <c r="O42" s="366">
        <f t="shared" si="12"/>
        <v>1.0603948896631823</v>
      </c>
      <c r="P42" s="366">
        <f t="shared" si="13"/>
        <v>0</v>
      </c>
      <c r="Q42" s="366" t="str">
        <f t="shared" ref="Q42:Q53" si="16">IFERROR((F38/K38),"")</f>
        <v/>
      </c>
      <c r="R42" s="366" t="str">
        <f t="shared" ref="R42:R53" si="17">IFERROR((G38/L38),"")</f>
        <v/>
      </c>
      <c r="S42" s="157"/>
    </row>
    <row r="43" spans="1:23" x14ac:dyDescent="0.25">
      <c r="A43" s="17"/>
      <c r="B43" t="s">
        <v>110</v>
      </c>
      <c r="C43">
        <v>0</v>
      </c>
      <c r="D43">
        <v>2426</v>
      </c>
      <c r="E43">
        <v>3803</v>
      </c>
      <c r="F43" t="s">
        <v>356</v>
      </c>
      <c r="G43" t="s">
        <v>356</v>
      </c>
      <c r="H43" s="157">
        <v>0</v>
      </c>
      <c r="I43" s="157">
        <v>2000</v>
      </c>
      <c r="J43" s="157">
        <v>4000</v>
      </c>
      <c r="K43" s="157">
        <v>4000</v>
      </c>
      <c r="L43" s="157">
        <v>2000</v>
      </c>
      <c r="N43" s="366" t="str">
        <f t="shared" si="11"/>
        <v/>
      </c>
      <c r="O43" s="366">
        <f t="shared" si="12"/>
        <v>1.2130000000000001</v>
      </c>
      <c r="P43" s="366">
        <f t="shared" si="13"/>
        <v>0.95074999999999998</v>
      </c>
      <c r="Q43" s="366">
        <f t="shared" si="16"/>
        <v>0</v>
      </c>
      <c r="R43" s="366">
        <f t="shared" si="17"/>
        <v>0</v>
      </c>
      <c r="S43" s="157"/>
    </row>
    <row r="44" spans="1:23" x14ac:dyDescent="0.25">
      <c r="A44" s="17"/>
      <c r="B44" t="s">
        <v>111</v>
      </c>
      <c r="C44">
        <v>1</v>
      </c>
      <c r="D44">
        <v>1</v>
      </c>
      <c r="E44">
        <v>2</v>
      </c>
      <c r="F44" t="s">
        <v>356</v>
      </c>
      <c r="G44" t="s">
        <v>356</v>
      </c>
      <c r="H44" s="157">
        <v>1</v>
      </c>
      <c r="I44" s="157">
        <v>1</v>
      </c>
      <c r="J44" s="157">
        <v>2</v>
      </c>
      <c r="K44" s="157">
        <v>1</v>
      </c>
      <c r="L44" s="157">
        <v>0</v>
      </c>
      <c r="N44" s="366">
        <f t="shared" si="11"/>
        <v>1</v>
      </c>
      <c r="O44" s="366">
        <f t="shared" si="12"/>
        <v>1</v>
      </c>
      <c r="P44" s="366">
        <f t="shared" si="13"/>
        <v>1</v>
      </c>
      <c r="Q44" s="366" t="str">
        <f t="shared" si="16"/>
        <v/>
      </c>
      <c r="R44" s="366" t="str">
        <f t="shared" si="17"/>
        <v/>
      </c>
      <c r="S44" s="157"/>
    </row>
    <row r="45" spans="1:23" x14ac:dyDescent="0.25">
      <c r="A45" s="17"/>
      <c r="B45" t="s">
        <v>334</v>
      </c>
      <c r="C45" t="s">
        <v>91</v>
      </c>
      <c r="D45">
        <v>0.3</v>
      </c>
      <c r="E45">
        <v>0.49</v>
      </c>
      <c r="F45" t="s">
        <v>356</v>
      </c>
      <c r="G45" t="s">
        <v>356</v>
      </c>
      <c r="H45" s="157">
        <v>0</v>
      </c>
      <c r="I45" s="157">
        <v>0.3</v>
      </c>
      <c r="J45" s="157">
        <v>0.6</v>
      </c>
      <c r="K45" s="157">
        <v>1</v>
      </c>
      <c r="L45" s="157">
        <v>0</v>
      </c>
      <c r="N45" s="366" t="str">
        <f t="shared" si="11"/>
        <v/>
      </c>
      <c r="O45" s="366">
        <f t="shared" si="12"/>
        <v>1</v>
      </c>
      <c r="P45" s="366">
        <f t="shared" si="13"/>
        <v>0.81666666666666665</v>
      </c>
      <c r="Q45" s="366" t="str">
        <f t="shared" si="16"/>
        <v/>
      </c>
      <c r="R45" s="366" t="str">
        <f t="shared" si="17"/>
        <v/>
      </c>
      <c r="S45" s="157"/>
    </row>
    <row r="46" spans="1:23" x14ac:dyDescent="0.25">
      <c r="A46" s="17"/>
      <c r="B46" t="s">
        <v>474</v>
      </c>
      <c r="C46" t="s">
        <v>91</v>
      </c>
      <c r="D46">
        <v>7</v>
      </c>
      <c r="E46">
        <v>2</v>
      </c>
      <c r="F46" t="s">
        <v>356</v>
      </c>
      <c r="G46" t="s">
        <v>356</v>
      </c>
      <c r="H46" s="157">
        <v>0</v>
      </c>
      <c r="I46" s="157">
        <v>2</v>
      </c>
      <c r="J46" s="157">
        <v>2</v>
      </c>
      <c r="K46" s="157">
        <v>2</v>
      </c>
      <c r="L46" s="157">
        <v>2</v>
      </c>
      <c r="N46" s="366" t="str">
        <f t="shared" si="11"/>
        <v/>
      </c>
      <c r="O46" s="366">
        <f t="shared" si="12"/>
        <v>3.5</v>
      </c>
      <c r="P46" s="366">
        <f t="shared" si="13"/>
        <v>1</v>
      </c>
      <c r="Q46" s="366" t="str">
        <f t="shared" si="16"/>
        <v/>
      </c>
      <c r="R46" s="366" t="str">
        <f t="shared" si="17"/>
        <v/>
      </c>
      <c r="S46" s="157"/>
    </row>
    <row r="47" spans="1:23" x14ac:dyDescent="0.25">
      <c r="A47" s="17"/>
      <c r="B47" t="s">
        <v>358</v>
      </c>
      <c r="C47" t="s">
        <v>356</v>
      </c>
      <c r="D47" t="s">
        <v>356</v>
      </c>
      <c r="E47" t="s">
        <v>356</v>
      </c>
      <c r="F47" t="s">
        <v>356</v>
      </c>
      <c r="G47" t="s">
        <v>356</v>
      </c>
      <c r="H47" s="157">
        <v>0</v>
      </c>
      <c r="I47" s="157">
        <v>0</v>
      </c>
      <c r="J47" s="157">
        <v>0</v>
      </c>
      <c r="K47" s="157">
        <v>1</v>
      </c>
      <c r="L47" s="157">
        <v>0</v>
      </c>
      <c r="N47" s="366" t="str">
        <f t="shared" si="11"/>
        <v/>
      </c>
      <c r="O47" s="366" t="str">
        <f t="shared" si="12"/>
        <v/>
      </c>
      <c r="P47" s="366" t="str">
        <f t="shared" si="13"/>
        <v/>
      </c>
      <c r="Q47" s="366" t="str">
        <f t="shared" si="16"/>
        <v/>
      </c>
      <c r="R47" s="366" t="str">
        <f t="shared" si="17"/>
        <v/>
      </c>
      <c r="S47" s="157"/>
    </row>
    <row r="48" spans="1:23" x14ac:dyDescent="0.25">
      <c r="A48" s="17"/>
      <c r="B48" t="s">
        <v>354</v>
      </c>
      <c r="C48">
        <v>0.89</v>
      </c>
      <c r="D48">
        <v>0.87270000000000003</v>
      </c>
      <c r="E48">
        <v>0.85</v>
      </c>
      <c r="F48" t="s">
        <v>356</v>
      </c>
      <c r="G48" t="s">
        <v>356</v>
      </c>
      <c r="H48" s="157">
        <v>0.82</v>
      </c>
      <c r="I48" s="157">
        <v>0.82</v>
      </c>
      <c r="J48" s="157">
        <v>0.82</v>
      </c>
      <c r="K48" s="157">
        <v>0.82</v>
      </c>
      <c r="L48" s="157">
        <v>0.82</v>
      </c>
      <c r="N48" s="366">
        <f t="shared" si="11"/>
        <v>1.0853658536585367</v>
      </c>
      <c r="O48" s="366">
        <f t="shared" si="12"/>
        <v>1.064268292682927</v>
      </c>
      <c r="P48" s="366">
        <f t="shared" si="13"/>
        <v>1.0365853658536586</v>
      </c>
      <c r="Q48" s="366" t="str">
        <f t="shared" si="16"/>
        <v/>
      </c>
      <c r="R48" s="366" t="str">
        <f t="shared" si="17"/>
        <v/>
      </c>
      <c r="S48" s="157"/>
    </row>
    <row r="49" spans="1:23" x14ac:dyDescent="0.25">
      <c r="A49" s="17"/>
      <c r="B49" t="s">
        <v>410</v>
      </c>
      <c r="C49" t="s">
        <v>91</v>
      </c>
      <c r="D49">
        <v>9</v>
      </c>
      <c r="E49">
        <v>11</v>
      </c>
      <c r="F49" t="s">
        <v>356</v>
      </c>
      <c r="G49" t="s">
        <v>356</v>
      </c>
      <c r="H49" s="157">
        <v>0</v>
      </c>
      <c r="I49" s="157">
        <v>8</v>
      </c>
      <c r="J49" s="157">
        <v>8</v>
      </c>
      <c r="K49" s="157">
        <v>8</v>
      </c>
      <c r="L49" s="157">
        <v>8</v>
      </c>
      <c r="N49" s="366" t="str">
        <f t="shared" si="11"/>
        <v/>
      </c>
      <c r="O49" s="366">
        <f t="shared" si="12"/>
        <v>1.125</v>
      </c>
      <c r="P49" s="366">
        <f t="shared" si="13"/>
        <v>1.375</v>
      </c>
      <c r="Q49" s="366" t="str">
        <f t="shared" si="16"/>
        <v/>
      </c>
      <c r="R49" s="366" t="str">
        <f t="shared" si="17"/>
        <v/>
      </c>
      <c r="S49" s="157"/>
    </row>
    <row r="50" spans="1:23" s="350" customFormat="1" x14ac:dyDescent="0.25">
      <c r="A50" s="17"/>
      <c r="B50" t="s">
        <v>484</v>
      </c>
      <c r="C50" t="s">
        <v>91</v>
      </c>
      <c r="D50">
        <v>1</v>
      </c>
      <c r="E50">
        <v>0.75</v>
      </c>
      <c r="F50" t="s">
        <v>356</v>
      </c>
      <c r="G50" t="s">
        <v>356</v>
      </c>
      <c r="H50" s="157">
        <v>0</v>
      </c>
      <c r="I50" s="157">
        <v>1</v>
      </c>
      <c r="J50" s="157">
        <v>1</v>
      </c>
      <c r="K50" s="157">
        <v>1</v>
      </c>
      <c r="L50" s="157">
        <v>1</v>
      </c>
      <c r="M50"/>
      <c r="N50" s="366" t="str">
        <f t="shared" si="11"/>
        <v/>
      </c>
      <c r="O50" s="366">
        <f t="shared" si="12"/>
        <v>1</v>
      </c>
      <c r="P50" s="366">
        <f t="shared" si="13"/>
        <v>0.75</v>
      </c>
      <c r="Q50" s="366" t="str">
        <f t="shared" si="16"/>
        <v/>
      </c>
      <c r="R50" s="366" t="str">
        <f t="shared" si="17"/>
        <v/>
      </c>
      <c r="S50" s="157"/>
      <c r="T50"/>
      <c r="U50"/>
      <c r="V50"/>
      <c r="W50"/>
    </row>
    <row r="51" spans="1:23" x14ac:dyDescent="0.25">
      <c r="A51" s="17"/>
      <c r="B51" t="s">
        <v>313</v>
      </c>
      <c r="C51" t="s">
        <v>91</v>
      </c>
      <c r="D51">
        <v>1</v>
      </c>
      <c r="E51">
        <v>0.75</v>
      </c>
      <c r="F51" t="s">
        <v>356</v>
      </c>
      <c r="G51" t="s">
        <v>356</v>
      </c>
      <c r="H51" s="157">
        <v>0</v>
      </c>
      <c r="I51" s="157">
        <v>1</v>
      </c>
      <c r="J51" s="157">
        <v>1</v>
      </c>
      <c r="K51" s="157">
        <v>1</v>
      </c>
      <c r="L51" s="157">
        <v>1</v>
      </c>
      <c r="N51" s="366" t="str">
        <f t="shared" si="11"/>
        <v/>
      </c>
      <c r="O51" s="366">
        <f t="shared" si="12"/>
        <v>1</v>
      </c>
      <c r="P51" s="366">
        <f t="shared" si="13"/>
        <v>0.75</v>
      </c>
      <c r="Q51" s="366" t="str">
        <f t="shared" si="16"/>
        <v/>
      </c>
      <c r="R51" s="366" t="str">
        <f t="shared" si="17"/>
        <v/>
      </c>
      <c r="S51" s="157"/>
      <c r="T51" s="350"/>
      <c r="U51" s="350"/>
      <c r="V51" s="350"/>
      <c r="W51" s="350"/>
    </row>
    <row r="52" spans="1:23" x14ac:dyDescent="0.25">
      <c r="A52" s="17"/>
      <c r="B52" t="s">
        <v>765</v>
      </c>
      <c r="C52" t="s">
        <v>91</v>
      </c>
      <c r="D52" t="s">
        <v>91</v>
      </c>
      <c r="E52">
        <v>0.4</v>
      </c>
      <c r="F52" t="s">
        <v>356</v>
      </c>
      <c r="G52" t="s">
        <v>356</v>
      </c>
      <c r="H52" s="157">
        <v>0</v>
      </c>
      <c r="I52" s="157">
        <v>0</v>
      </c>
      <c r="J52" s="157">
        <v>1</v>
      </c>
      <c r="K52" s="157">
        <v>1</v>
      </c>
      <c r="L52" s="157">
        <v>0</v>
      </c>
      <c r="N52" s="366" t="str">
        <f t="shared" si="11"/>
        <v/>
      </c>
      <c r="O52" s="366" t="str">
        <f t="shared" si="12"/>
        <v/>
      </c>
      <c r="P52" s="366">
        <f t="shared" si="13"/>
        <v>0.4</v>
      </c>
      <c r="Q52" s="366" t="str">
        <f t="shared" si="16"/>
        <v/>
      </c>
      <c r="R52" s="366" t="str">
        <f t="shared" si="17"/>
        <v/>
      </c>
      <c r="S52" s="157"/>
    </row>
    <row r="53" spans="1:23" x14ac:dyDescent="0.25">
      <c r="A53" s="17"/>
      <c r="B53" t="s">
        <v>744</v>
      </c>
      <c r="C53" t="s">
        <v>91</v>
      </c>
      <c r="D53">
        <v>0.25</v>
      </c>
      <c r="E53">
        <v>0.5</v>
      </c>
      <c r="F53" t="s">
        <v>356</v>
      </c>
      <c r="G53" t="s">
        <v>356</v>
      </c>
      <c r="H53" s="157">
        <v>0</v>
      </c>
      <c r="I53" s="157">
        <v>0.25</v>
      </c>
      <c r="J53" s="157">
        <v>0.75</v>
      </c>
      <c r="K53" s="157">
        <v>0.9</v>
      </c>
      <c r="L53" s="157">
        <v>1</v>
      </c>
      <c r="N53" s="366" t="str">
        <f t="shared" si="11"/>
        <v/>
      </c>
      <c r="O53" s="366">
        <f t="shared" si="12"/>
        <v>1</v>
      </c>
      <c r="P53" s="366">
        <f t="shared" si="13"/>
        <v>0.66666666666666663</v>
      </c>
      <c r="Q53" s="366" t="str">
        <f t="shared" si="16"/>
        <v/>
      </c>
      <c r="R53" s="366" t="str">
        <f t="shared" si="17"/>
        <v/>
      </c>
      <c r="S53" s="157"/>
    </row>
    <row r="54" spans="1:23" x14ac:dyDescent="0.25">
      <c r="A54" s="17"/>
      <c r="B54" t="s">
        <v>312</v>
      </c>
      <c r="C54" t="s">
        <v>91</v>
      </c>
      <c r="D54">
        <v>1</v>
      </c>
      <c r="E54">
        <v>1</v>
      </c>
      <c r="F54" t="s">
        <v>356</v>
      </c>
      <c r="G54" t="s">
        <v>356</v>
      </c>
      <c r="H54" s="157">
        <v>0</v>
      </c>
      <c r="I54" s="157">
        <v>1</v>
      </c>
      <c r="J54" s="157">
        <v>1</v>
      </c>
      <c r="K54" s="157">
        <v>1</v>
      </c>
      <c r="L54" s="157">
        <v>1</v>
      </c>
      <c r="N54" s="366" t="str">
        <f t="shared" si="11"/>
        <v/>
      </c>
      <c r="O54" s="366">
        <f t="shared" si="12"/>
        <v>1</v>
      </c>
      <c r="P54" s="366">
        <f t="shared" si="13"/>
        <v>1</v>
      </c>
      <c r="Q54" s="366"/>
      <c r="R54" s="366"/>
      <c r="S54" s="157"/>
    </row>
    <row r="55" spans="1:23" x14ac:dyDescent="0.25">
      <c r="A55" s="17"/>
      <c r="B55" t="s">
        <v>754</v>
      </c>
      <c r="C55" t="s">
        <v>356</v>
      </c>
      <c r="D55" t="s">
        <v>356</v>
      </c>
      <c r="E55">
        <v>0</v>
      </c>
      <c r="F55" t="s">
        <v>356</v>
      </c>
      <c r="G55" t="s">
        <v>356</v>
      </c>
      <c r="H55" s="157">
        <v>0</v>
      </c>
      <c r="I55" s="157">
        <v>0</v>
      </c>
      <c r="J55" s="157">
        <v>0</v>
      </c>
      <c r="K55" s="157">
        <v>0</v>
      </c>
      <c r="L55" s="157">
        <v>0</v>
      </c>
      <c r="N55" s="366" t="str">
        <f t="shared" si="11"/>
        <v/>
      </c>
      <c r="O55" s="366" t="str">
        <f t="shared" si="12"/>
        <v/>
      </c>
      <c r="P55" s="366" t="str">
        <f t="shared" si="13"/>
        <v/>
      </c>
      <c r="Q55" s="366" t="str">
        <f>IFERROR((F50/K50),"")</f>
        <v/>
      </c>
      <c r="R55" s="366" t="str">
        <f>IFERROR((G50/L50),"")</f>
        <v/>
      </c>
      <c r="S55" s="157"/>
    </row>
    <row r="56" spans="1:23" x14ac:dyDescent="0.25">
      <c r="A56" s="360" t="s">
        <v>546</v>
      </c>
      <c r="B56" s="360"/>
      <c r="C56" s="360"/>
      <c r="D56" s="360"/>
      <c r="E56" s="360"/>
      <c r="F56" s="360"/>
      <c r="G56" s="360"/>
      <c r="H56" s="361">
        <v>4</v>
      </c>
      <c r="I56" s="361">
        <v>2000</v>
      </c>
      <c r="J56" s="361">
        <v>4000</v>
      </c>
      <c r="K56" s="361">
        <v>4000</v>
      </c>
      <c r="L56" s="361">
        <v>2000</v>
      </c>
      <c r="N56" s="369">
        <f>IFERROR(AVERAGEIF(N40:N55,"&gt;0"),"")</f>
        <v>1.019398752127056</v>
      </c>
      <c r="O56" s="369">
        <f>IFERROR(AVERAGEIF(O40:O55,"&gt;0"),"")</f>
        <v>1.2278971678727777</v>
      </c>
      <c r="P56" s="369">
        <f>IFERROR(AVERAGEIF(P40:P55,"&gt;0"),"")</f>
        <v>0.83428220762976857</v>
      </c>
      <c r="Q56" s="369" t="str">
        <f>IFERROR(AVERAGEIF(Q40:Q55,"&gt;0"),"")</f>
        <v/>
      </c>
      <c r="R56" s="369" t="str">
        <f>IFERROR(AVERAGEIF(R40:R55,"&gt;0"),"")</f>
        <v/>
      </c>
      <c r="S56" s="157"/>
    </row>
    <row r="57" spans="1:23" ht="30" x14ac:dyDescent="0.25">
      <c r="A57" s="17" t="s">
        <v>105</v>
      </c>
      <c r="B57" t="s">
        <v>104</v>
      </c>
      <c r="C57">
        <v>402</v>
      </c>
      <c r="D57">
        <v>663</v>
      </c>
      <c r="E57">
        <v>819</v>
      </c>
      <c r="F57" t="s">
        <v>356</v>
      </c>
      <c r="G57" t="s">
        <v>356</v>
      </c>
      <c r="H57" s="157">
        <v>400</v>
      </c>
      <c r="I57" s="157">
        <v>600</v>
      </c>
      <c r="J57" s="157">
        <v>800</v>
      </c>
      <c r="K57" s="157">
        <v>800</v>
      </c>
      <c r="L57" s="157">
        <v>400</v>
      </c>
      <c r="N57" s="366">
        <f t="shared" ref="N57:N61" si="18">IFERROR((C57/H57),"")</f>
        <v>1.0049999999999999</v>
      </c>
      <c r="O57" s="366">
        <f t="shared" ref="O57:O61" si="19">IFERROR((D57/I57),"")</f>
        <v>1.105</v>
      </c>
      <c r="P57" s="366">
        <f t="shared" ref="P57:P61" si="20">IFERROR((E57/J57),"")</f>
        <v>1.0237499999999999</v>
      </c>
      <c r="Q57" s="366" t="str">
        <f t="shared" ref="Q57:R58" si="21">IFERROR((F52/K52),"")</f>
        <v/>
      </c>
      <c r="R57" s="366" t="str">
        <f t="shared" si="21"/>
        <v/>
      </c>
      <c r="S57" s="157"/>
    </row>
    <row r="58" spans="1:23" x14ac:dyDescent="0.25">
      <c r="A58" s="17"/>
      <c r="B58" t="s">
        <v>107</v>
      </c>
      <c r="C58">
        <v>0</v>
      </c>
      <c r="D58">
        <v>2</v>
      </c>
      <c r="E58">
        <v>2</v>
      </c>
      <c r="F58" t="s">
        <v>356</v>
      </c>
      <c r="G58" t="s">
        <v>356</v>
      </c>
      <c r="H58" s="157">
        <v>0</v>
      </c>
      <c r="I58" s="157">
        <v>2</v>
      </c>
      <c r="J58" s="157">
        <v>2</v>
      </c>
      <c r="K58" s="157">
        <v>2</v>
      </c>
      <c r="L58" s="157">
        <v>2</v>
      </c>
      <c r="N58" s="366" t="str">
        <f t="shared" si="18"/>
        <v/>
      </c>
      <c r="O58" s="366">
        <f t="shared" si="19"/>
        <v>1</v>
      </c>
      <c r="P58" s="366">
        <f t="shared" si="20"/>
        <v>1</v>
      </c>
      <c r="Q58" s="366" t="str">
        <f t="shared" si="21"/>
        <v/>
      </c>
      <c r="R58" s="366" t="str">
        <f t="shared" si="21"/>
        <v/>
      </c>
      <c r="S58" s="157"/>
    </row>
    <row r="59" spans="1:23" x14ac:dyDescent="0.25">
      <c r="A59" s="17"/>
      <c r="B59" t="s">
        <v>346</v>
      </c>
      <c r="C59" t="s">
        <v>91</v>
      </c>
      <c r="D59">
        <v>1</v>
      </c>
      <c r="E59" t="s">
        <v>580</v>
      </c>
      <c r="F59" t="s">
        <v>356</v>
      </c>
      <c r="G59" t="s">
        <v>356</v>
      </c>
      <c r="H59" s="157">
        <v>0</v>
      </c>
      <c r="I59" s="157">
        <v>1</v>
      </c>
      <c r="J59" s="157">
        <v>0</v>
      </c>
      <c r="K59" s="157">
        <v>0</v>
      </c>
      <c r="L59" s="157">
        <v>0</v>
      </c>
      <c r="N59" s="366" t="str">
        <f t="shared" si="18"/>
        <v/>
      </c>
      <c r="O59" s="366">
        <f t="shared" si="19"/>
        <v>1</v>
      </c>
      <c r="P59" s="366" t="str">
        <f t="shared" si="20"/>
        <v/>
      </c>
      <c r="Q59" s="366" t="str">
        <f t="shared" ref="Q59:Q61" si="22">IFERROR((F54/K54),"")</f>
        <v/>
      </c>
      <c r="R59" s="366" t="str">
        <f t="shared" ref="R59:R61" si="23">IFERROR((G54/L54),"")</f>
        <v/>
      </c>
      <c r="S59" s="157"/>
    </row>
    <row r="60" spans="1:23" x14ac:dyDescent="0.25">
      <c r="A60" s="17"/>
      <c r="B60" t="s">
        <v>341</v>
      </c>
      <c r="C60" t="s">
        <v>91</v>
      </c>
      <c r="D60">
        <v>1</v>
      </c>
      <c r="E60">
        <v>0.25</v>
      </c>
      <c r="F60" t="s">
        <v>356</v>
      </c>
      <c r="G60" t="s">
        <v>356</v>
      </c>
      <c r="H60" s="157">
        <v>0</v>
      </c>
      <c r="I60" s="157">
        <v>1</v>
      </c>
      <c r="J60" s="157">
        <v>1</v>
      </c>
      <c r="K60" s="157">
        <v>1</v>
      </c>
      <c r="L60" s="157">
        <v>1</v>
      </c>
      <c r="N60" s="366" t="str">
        <f t="shared" si="18"/>
        <v/>
      </c>
      <c r="O60" s="366">
        <f t="shared" si="19"/>
        <v>1</v>
      </c>
      <c r="P60" s="366">
        <f t="shared" si="20"/>
        <v>0.25</v>
      </c>
      <c r="Q60" s="366" t="str">
        <f t="shared" si="22"/>
        <v/>
      </c>
      <c r="R60" s="366" t="str">
        <f t="shared" si="23"/>
        <v/>
      </c>
      <c r="S60" s="157"/>
    </row>
    <row r="61" spans="1:23" x14ac:dyDescent="0.25">
      <c r="A61" s="17"/>
      <c r="B61" t="s">
        <v>485</v>
      </c>
      <c r="C61" s="448">
        <v>0.9</v>
      </c>
      <c r="D61">
        <v>0.89</v>
      </c>
      <c r="E61">
        <v>0.88</v>
      </c>
      <c r="F61" t="s">
        <v>356</v>
      </c>
      <c r="G61" t="s">
        <v>356</v>
      </c>
      <c r="H61" s="157">
        <v>0.82</v>
      </c>
      <c r="I61" s="157">
        <v>0.82</v>
      </c>
      <c r="J61" s="157">
        <v>0.82</v>
      </c>
      <c r="K61" s="157">
        <v>0.82</v>
      </c>
      <c r="L61" s="157">
        <v>0.82</v>
      </c>
      <c r="N61" s="366">
        <f t="shared" si="18"/>
        <v>1.0975609756097562</v>
      </c>
      <c r="O61" s="366">
        <f t="shared" si="19"/>
        <v>1.0853658536585367</v>
      </c>
      <c r="P61" s="366">
        <f t="shared" si="20"/>
        <v>1.0731707317073171</v>
      </c>
      <c r="Q61" s="366">
        <f t="shared" si="22"/>
        <v>0</v>
      </c>
      <c r="R61" s="366">
        <f t="shared" si="23"/>
        <v>0</v>
      </c>
      <c r="S61" s="157"/>
    </row>
    <row r="62" spans="1:23" x14ac:dyDescent="0.25">
      <c r="A62" s="362" t="s">
        <v>547</v>
      </c>
      <c r="B62" s="362"/>
      <c r="C62" s="362"/>
      <c r="D62" s="362"/>
      <c r="E62" s="362"/>
      <c r="F62" s="362"/>
      <c r="G62" s="362"/>
      <c r="H62" s="363">
        <v>400</v>
      </c>
      <c r="I62" s="363">
        <v>600</v>
      </c>
      <c r="J62" s="363">
        <v>800</v>
      </c>
      <c r="K62" s="363">
        <v>800</v>
      </c>
      <c r="L62" s="363">
        <v>400</v>
      </c>
      <c r="N62" s="369">
        <f>IFERROR(AVERAGEIF(N57:N61,"&gt;0"),"")</f>
        <v>1.051280487804878</v>
      </c>
      <c r="O62" s="369">
        <f>IFERROR(AVERAGEIF(O57:O61,"&gt;0"),"")</f>
        <v>1.0380731707317075</v>
      </c>
      <c r="P62" s="369">
        <f>IFERROR(AVERAGEIF(P57:P61,"&gt;0"),"")</f>
        <v>0.83673018292682921</v>
      </c>
      <c r="Q62" s="369" t="str">
        <f>IFERROR(AVERAGEIF(Q57:Q61,"&gt;0"),"")</f>
        <v/>
      </c>
      <c r="R62" s="369" t="str">
        <f>IFERROR(AVERAGEIF(R57:R61,"&gt;0"),"")</f>
        <v/>
      </c>
      <c r="S62" s="157"/>
    </row>
    <row r="63" spans="1:23" x14ac:dyDescent="0.25">
      <c r="A63" t="s">
        <v>356</v>
      </c>
      <c r="B63" t="s">
        <v>356</v>
      </c>
      <c r="C63" t="s">
        <v>356</v>
      </c>
      <c r="D63" t="s">
        <v>356</v>
      </c>
      <c r="E63" t="s">
        <v>356</v>
      </c>
      <c r="F63" t="s">
        <v>356</v>
      </c>
      <c r="G63" t="s">
        <v>356</v>
      </c>
      <c r="H63" s="157">
        <v>0</v>
      </c>
      <c r="I63" s="157">
        <v>0</v>
      </c>
      <c r="J63" s="157">
        <v>0</v>
      </c>
      <c r="K63" s="157">
        <v>0</v>
      </c>
      <c r="L63" s="157">
        <v>0</v>
      </c>
      <c r="O63"/>
      <c r="P63"/>
      <c r="Q63"/>
      <c r="R63"/>
      <c r="S63" s="157"/>
    </row>
    <row r="64" spans="1:23" x14ac:dyDescent="0.25">
      <c r="A64" t="s">
        <v>548</v>
      </c>
      <c r="B64"/>
      <c r="H64" s="157">
        <v>0</v>
      </c>
      <c r="I64" s="157">
        <v>0</v>
      </c>
      <c r="J64" s="157">
        <v>0</v>
      </c>
      <c r="K64" s="157">
        <v>0</v>
      </c>
      <c r="L64" s="157">
        <v>0</v>
      </c>
      <c r="O64"/>
      <c r="P64"/>
      <c r="Q64"/>
      <c r="R64"/>
      <c r="S64" s="157"/>
    </row>
    <row r="65" spans="2:19" x14ac:dyDescent="0.25">
      <c r="L65"/>
      <c r="O65" s="157"/>
      <c r="P65" s="157"/>
      <c r="Q65" s="157"/>
      <c r="R65" s="157"/>
      <c r="S65" s="157"/>
    </row>
    <row r="66" spans="2:19" x14ac:dyDescent="0.25">
      <c r="L66"/>
      <c r="O66" s="157"/>
      <c r="P66" s="157"/>
      <c r="Q66" s="157"/>
      <c r="R66" s="157"/>
      <c r="S66" s="157"/>
    </row>
    <row r="67" spans="2:19" x14ac:dyDescent="0.25">
      <c r="L67"/>
      <c r="O67" s="157"/>
      <c r="P67" s="157"/>
      <c r="Q67" s="157"/>
      <c r="R67" s="157"/>
      <c r="S67"/>
    </row>
    <row r="68" spans="2:19" x14ac:dyDescent="0.25">
      <c r="L68"/>
      <c r="O68"/>
      <c r="P68"/>
      <c r="Q68"/>
      <c r="R68"/>
      <c r="S68"/>
    </row>
    <row r="69" spans="2:19" x14ac:dyDescent="0.25">
      <c r="L69"/>
      <c r="O69"/>
      <c r="P69"/>
      <c r="Q69"/>
      <c r="R69"/>
      <c r="S69"/>
    </row>
    <row r="70" spans="2:19" x14ac:dyDescent="0.25">
      <c r="L70"/>
      <c r="O70"/>
      <c r="P70"/>
      <c r="Q70"/>
      <c r="R70"/>
      <c r="S70"/>
    </row>
    <row r="71" spans="2:19" x14ac:dyDescent="0.25">
      <c r="L71"/>
      <c r="O71"/>
      <c r="P71"/>
      <c r="Q71"/>
      <c r="R71"/>
      <c r="S71"/>
    </row>
    <row r="72" spans="2:19" x14ac:dyDescent="0.25">
      <c r="B72" s="371" t="s">
        <v>549</v>
      </c>
      <c r="C72" s="185">
        <v>0.12</v>
      </c>
      <c r="D72" s="185">
        <v>0.26</v>
      </c>
      <c r="E72" s="185">
        <v>0.26</v>
      </c>
      <c r="F72" s="185">
        <v>0.26</v>
      </c>
      <c r="G72" s="185">
        <v>0.1</v>
      </c>
      <c r="L72"/>
      <c r="O72"/>
      <c r="P72"/>
      <c r="Q72"/>
      <c r="R72"/>
      <c r="S72"/>
    </row>
    <row r="73" spans="2:19" x14ac:dyDescent="0.25">
      <c r="L73"/>
      <c r="O73"/>
      <c r="P73"/>
      <c r="Q73"/>
      <c r="R73"/>
      <c r="S73"/>
    </row>
    <row r="74" spans="2:19" x14ac:dyDescent="0.25">
      <c r="D74" t="s">
        <v>550</v>
      </c>
      <c r="L74"/>
      <c r="O74"/>
      <c r="P74"/>
      <c r="Q74"/>
      <c r="R74"/>
      <c r="S74"/>
    </row>
    <row r="75" spans="2:19" ht="26.25" x14ac:dyDescent="0.25">
      <c r="B75" s="370" t="s">
        <v>138</v>
      </c>
      <c r="C75" s="357">
        <v>2016</v>
      </c>
      <c r="D75" s="357">
        <v>2017</v>
      </c>
      <c r="E75" s="357">
        <v>2018</v>
      </c>
      <c r="F75" s="357">
        <v>2019</v>
      </c>
      <c r="G75" s="357">
        <v>2020</v>
      </c>
      <c r="H75" s="373" t="s">
        <v>559</v>
      </c>
      <c r="I75" s="374" t="s">
        <v>560</v>
      </c>
      <c r="L75"/>
      <c r="O75"/>
      <c r="P75"/>
      <c r="Q75"/>
      <c r="R75"/>
      <c r="S75"/>
    </row>
    <row r="76" spans="2:19" x14ac:dyDescent="0.25">
      <c r="B76" s="372" t="s">
        <v>544</v>
      </c>
      <c r="C76" s="185">
        <f>IFERROR(N10*C$72,"")</f>
        <v>3.7999999999999999E-2</v>
      </c>
      <c r="D76" s="185">
        <f>IFERROR(O10*D$72,"")</f>
        <v>0.28268627450980388</v>
      </c>
      <c r="E76" s="185">
        <f>IFERROR(P10*E$72,"")</f>
        <v>0.20560119047619047</v>
      </c>
      <c r="F76" s="185" t="str">
        <f>IFERROR(Q10*F$72,"")</f>
        <v/>
      </c>
      <c r="G76" s="185" t="str">
        <f>IFERROR(R10*G$72,"")</f>
        <v/>
      </c>
      <c r="H76" s="331">
        <f>SUM(C76:G76)</f>
        <v>0.52628746498599432</v>
      </c>
      <c r="I76" s="1018">
        <f>AVERAGE(H76:H79)</f>
        <v>0.59015688710925152</v>
      </c>
      <c r="L76"/>
      <c r="O76"/>
      <c r="P76"/>
      <c r="Q76"/>
      <c r="R76"/>
      <c r="S76"/>
    </row>
    <row r="77" spans="2:19" x14ac:dyDescent="0.25">
      <c r="B77" s="372" t="s">
        <v>545</v>
      </c>
      <c r="C77" s="185">
        <f>IFERROR(N39*C$72,"")</f>
        <v>7.4247035573122525E-2</v>
      </c>
      <c r="D77" s="185">
        <f>IFERROR(O39*D$72,"")</f>
        <v>0.26268661401702087</v>
      </c>
      <c r="E77" s="185">
        <f>IFERROR(P39*E$72,"")</f>
        <v>0.22530941548715486</v>
      </c>
      <c r="F77" s="185" t="str">
        <f>IFERROR(Q39*F$72,"")</f>
        <v/>
      </c>
      <c r="G77" s="185" t="str">
        <f>IFERROR(R39*G$72,"")</f>
        <v/>
      </c>
      <c r="H77" s="331">
        <f>SUM(C77:G77)</f>
        <v>0.56224306507729827</v>
      </c>
      <c r="I77" s="1019"/>
      <c r="L77"/>
      <c r="O77"/>
      <c r="P77"/>
      <c r="Q77"/>
      <c r="R77"/>
      <c r="S77"/>
    </row>
    <row r="78" spans="2:19" x14ac:dyDescent="0.25">
      <c r="B78" s="372" t="s">
        <v>546</v>
      </c>
      <c r="C78" s="185">
        <f>IFERROR(N56*C$72,"")</f>
        <v>0.12232785025524671</v>
      </c>
      <c r="D78" s="185">
        <f>IFERROR(O56*D$72,"")</f>
        <v>0.31925326364692219</v>
      </c>
      <c r="E78" s="185">
        <f>IFERROR(P56*E$72,"")</f>
        <v>0.21691337398373983</v>
      </c>
      <c r="F78" s="185" t="str">
        <f>IFERROR(Q56*F$72,"")</f>
        <v/>
      </c>
      <c r="G78" s="185" t="str">
        <f>IFERROR(R56*G$72,"")</f>
        <v/>
      </c>
      <c r="H78" s="331">
        <f>SUM(C78:G78)</f>
        <v>0.6584944878859087</v>
      </c>
      <c r="I78" s="1019"/>
      <c r="L78"/>
      <c r="O78"/>
      <c r="P78"/>
      <c r="Q78"/>
      <c r="R78"/>
      <c r="S78"/>
    </row>
    <row r="79" spans="2:19" x14ac:dyDescent="0.25">
      <c r="B79" s="372" t="s">
        <v>547</v>
      </c>
      <c r="C79" s="185">
        <f>IFERROR(N62*C$72,"")</f>
        <v>0.12615365853658536</v>
      </c>
      <c r="D79" s="185">
        <f>IFERROR(O62*D$72,"")</f>
        <v>0.26989902439024394</v>
      </c>
      <c r="E79" s="185">
        <f>IFERROR(P62*E$72,"")</f>
        <v>0.21754984756097559</v>
      </c>
      <c r="F79" s="185" t="str">
        <f>IFERROR(Q62*F$72,"")</f>
        <v/>
      </c>
      <c r="G79" s="185" t="str">
        <f>IFERROR(R62*G$72,"")</f>
        <v/>
      </c>
      <c r="H79" s="331">
        <f>SUM(C79:G79)</f>
        <v>0.61360253048780489</v>
      </c>
      <c r="I79" s="1019"/>
      <c r="O79"/>
      <c r="P79"/>
      <c r="Q79"/>
      <c r="R79"/>
      <c r="S79"/>
    </row>
    <row r="80" spans="2:19" x14ac:dyDescent="0.25">
      <c r="O80"/>
      <c r="P80"/>
      <c r="Q80"/>
      <c r="R80"/>
      <c r="S80"/>
    </row>
    <row r="81" spans="15:19" x14ac:dyDescent="0.25">
      <c r="O81"/>
      <c r="P81"/>
      <c r="Q81"/>
      <c r="R81"/>
      <c r="S81"/>
    </row>
    <row r="82" spans="15:19" x14ac:dyDescent="0.25">
      <c r="O82"/>
      <c r="P82"/>
      <c r="Q82"/>
      <c r="R82"/>
      <c r="S82"/>
    </row>
    <row r="83" spans="15:19" x14ac:dyDescent="0.25">
      <c r="O83"/>
      <c r="P83"/>
      <c r="Q83"/>
      <c r="R83"/>
    </row>
  </sheetData>
  <mergeCells count="1">
    <mergeCell ref="I76:I79"/>
  </mergeCell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workbookViewId="0">
      <selection activeCell="C4" sqref="C4"/>
    </sheetView>
  </sheetViews>
  <sheetFormatPr baseColWidth="10" defaultRowHeight="15" x14ac:dyDescent="0.25"/>
  <cols>
    <col min="2" max="2" width="15.140625" bestFit="1" customWidth="1"/>
    <col min="11" max="11" width="15.140625" bestFit="1" customWidth="1"/>
  </cols>
  <sheetData>
    <row r="1" spans="1:15" x14ac:dyDescent="0.25">
      <c r="K1" s="331">
        <v>0.25</v>
      </c>
      <c r="L1" s="331">
        <v>0.25</v>
      </c>
      <c r="M1" s="331">
        <v>0.25</v>
      </c>
      <c r="N1" s="331">
        <v>0.25</v>
      </c>
    </row>
    <row r="2" spans="1:15" x14ac:dyDescent="0.25">
      <c r="A2" t="s">
        <v>392</v>
      </c>
      <c r="J2" t="s">
        <v>568</v>
      </c>
    </row>
    <row r="3" spans="1:15" x14ac:dyDescent="0.25">
      <c r="A3">
        <v>2016</v>
      </c>
      <c r="B3">
        <v>2017</v>
      </c>
      <c r="C3">
        <v>2018</v>
      </c>
      <c r="D3">
        <v>2019</v>
      </c>
      <c r="E3">
        <v>2020</v>
      </c>
      <c r="F3" t="s">
        <v>552</v>
      </c>
      <c r="K3">
        <v>2017</v>
      </c>
      <c r="L3">
        <v>2018</v>
      </c>
      <c r="M3">
        <v>2019</v>
      </c>
      <c r="N3">
        <v>2020</v>
      </c>
      <c r="O3" t="s">
        <v>552</v>
      </c>
    </row>
    <row r="4" spans="1:15" ht="15.75" thickBot="1" x14ac:dyDescent="0.3">
      <c r="A4" s="382">
        <f>'PLAN DE DESARROLLO'!C26</f>
        <v>0.11297034918878884</v>
      </c>
      <c r="B4" s="382">
        <f>'PLAN DE DESARROLLO'!E26</f>
        <v>0.40308803866770282</v>
      </c>
      <c r="C4" s="382">
        <f>'PLAN DE DESARROLLO'!G26</f>
        <v>0.62149615445976991</v>
      </c>
      <c r="D4" s="379" t="str">
        <f>'PLAN DE DESARROLLO'!I26</f>
        <v/>
      </c>
      <c r="E4" s="379" t="str">
        <f>'PLAN DE DESARROLLO'!K26</f>
        <v/>
      </c>
      <c r="F4" s="381">
        <f>LOOKUP(9E+99+307,A4:E4,A4:E4)</f>
        <v>0.62149615445976991</v>
      </c>
      <c r="J4" s="382"/>
      <c r="K4" s="382">
        <f>'PLAN DE GESTIÓN'!D71*K1</f>
        <v>0.26921438822239424</v>
      </c>
      <c r="L4" s="382">
        <f>IFERROR('PLAN DE GESTIÓN'!F71*L1,"")</f>
        <v>0.20848205377050485</v>
      </c>
      <c r="M4" s="386" t="str">
        <f>IFERROR('PLAN DE GESTIÓN'!H71*M1,"")</f>
        <v/>
      </c>
      <c r="N4" s="386" t="str">
        <f>IFERROR('PLAN DE GESTIÓN'!J71*N1,"")</f>
        <v/>
      </c>
      <c r="O4" s="381">
        <f>SUM(K4:N4)</f>
        <v>0.47769644199289907</v>
      </c>
    </row>
    <row r="5" spans="1:15" x14ac:dyDescent="0.25">
      <c r="A5" s="383"/>
      <c r="B5" s="383"/>
      <c r="C5" s="384"/>
      <c r="D5" s="384"/>
      <c r="E5" s="384"/>
      <c r="F5" s="385"/>
    </row>
    <row r="6" spans="1:15" x14ac:dyDescent="0.25">
      <c r="A6" s="331">
        <v>0</v>
      </c>
      <c r="B6">
        <v>1</v>
      </c>
      <c r="J6" s="331">
        <v>0</v>
      </c>
      <c r="K6">
        <v>1</v>
      </c>
    </row>
    <row r="7" spans="1:15" x14ac:dyDescent="0.25">
      <c r="A7" s="185">
        <v>0.1</v>
      </c>
      <c r="B7">
        <v>1</v>
      </c>
      <c r="J7" s="185">
        <v>0.1</v>
      </c>
      <c r="K7">
        <v>1</v>
      </c>
    </row>
    <row r="8" spans="1:15" x14ac:dyDescent="0.25">
      <c r="A8" s="185">
        <v>0.2</v>
      </c>
      <c r="B8">
        <v>1</v>
      </c>
      <c r="J8" s="185">
        <v>0.2</v>
      </c>
      <c r="K8">
        <v>1</v>
      </c>
    </row>
    <row r="9" spans="1:15" x14ac:dyDescent="0.25">
      <c r="A9" s="185">
        <v>0.3</v>
      </c>
      <c r="B9">
        <v>1</v>
      </c>
      <c r="J9" s="185">
        <v>0.3</v>
      </c>
      <c r="K9">
        <v>1</v>
      </c>
    </row>
    <row r="10" spans="1:15" x14ac:dyDescent="0.25">
      <c r="A10" s="185">
        <v>0.4</v>
      </c>
      <c r="B10">
        <v>1</v>
      </c>
      <c r="J10" s="185">
        <v>0.4</v>
      </c>
      <c r="K10">
        <v>1</v>
      </c>
    </row>
    <row r="11" spans="1:15" x14ac:dyDescent="0.25">
      <c r="A11" s="185">
        <v>0.5</v>
      </c>
      <c r="B11">
        <v>1</v>
      </c>
      <c r="J11" s="185">
        <v>0.5</v>
      </c>
      <c r="K11">
        <v>1</v>
      </c>
    </row>
    <row r="12" spans="1:15" x14ac:dyDescent="0.25">
      <c r="A12" s="185">
        <v>0.6</v>
      </c>
      <c r="B12">
        <v>1</v>
      </c>
      <c r="J12" s="185">
        <v>0.6</v>
      </c>
      <c r="K12">
        <v>1</v>
      </c>
    </row>
    <row r="13" spans="1:15" x14ac:dyDescent="0.25">
      <c r="A13" s="185">
        <v>0.7</v>
      </c>
      <c r="B13">
        <v>1</v>
      </c>
      <c r="J13" s="185">
        <v>0.7</v>
      </c>
      <c r="K13">
        <v>1</v>
      </c>
    </row>
    <row r="14" spans="1:15" x14ac:dyDescent="0.25">
      <c r="A14" s="185">
        <v>0.8</v>
      </c>
      <c r="B14">
        <v>1</v>
      </c>
      <c r="J14" s="185">
        <v>0.8</v>
      </c>
      <c r="K14">
        <v>1</v>
      </c>
    </row>
    <row r="15" spans="1:15" x14ac:dyDescent="0.25">
      <c r="A15" s="185">
        <v>0.9</v>
      </c>
      <c r="B15">
        <v>1</v>
      </c>
      <c r="J15" s="185">
        <v>0.9</v>
      </c>
      <c r="K15">
        <v>1</v>
      </c>
    </row>
    <row r="16" spans="1:15" x14ac:dyDescent="0.25">
      <c r="A16" s="185">
        <v>1</v>
      </c>
      <c r="B16">
        <v>10</v>
      </c>
      <c r="J16" s="185">
        <v>1</v>
      </c>
      <c r="K16">
        <v>10</v>
      </c>
    </row>
    <row r="17" spans="1:12" x14ac:dyDescent="0.25">
      <c r="A17" s="185"/>
      <c r="J17" s="185"/>
    </row>
    <row r="18" spans="1:12" ht="31.5" x14ac:dyDescent="0.5">
      <c r="A18" s="185" t="s">
        <v>561</v>
      </c>
      <c r="B18" s="380">
        <f>F4</f>
        <v>0.62149615445976991</v>
      </c>
      <c r="C18" s="185" t="e">
        <f>MID([4]COMPORTAMIENTO!I7:I30,1,4)</f>
        <v>#REF!</v>
      </c>
      <c r="J18" s="185" t="s">
        <v>561</v>
      </c>
      <c r="K18" s="380">
        <f>O4</f>
        <v>0.47769644199289907</v>
      </c>
      <c r="L18" s="185" t="e">
        <f>MID([4]COMPORTAMIENTO!V7:V30,1,4)</f>
        <v>#REF!</v>
      </c>
    </row>
    <row r="19" spans="1:12" x14ac:dyDescent="0.25">
      <c r="A19" s="185"/>
      <c r="J19" s="185"/>
    </row>
    <row r="20" spans="1:12" x14ac:dyDescent="0.25">
      <c r="A20" s="185"/>
      <c r="J20" s="185"/>
    </row>
    <row r="21" spans="1:12" x14ac:dyDescent="0.25">
      <c r="A21" s="185" t="s">
        <v>562</v>
      </c>
      <c r="B21">
        <f>B18*PI()</f>
        <v>1.9524877530851206</v>
      </c>
      <c r="J21" s="185" t="s">
        <v>562</v>
      </c>
      <c r="K21">
        <f>K18*PI()</f>
        <v>1.5007276328108745</v>
      </c>
    </row>
    <row r="22" spans="1:12" x14ac:dyDescent="0.25">
      <c r="A22" s="185"/>
      <c r="J22" s="185"/>
    </row>
    <row r="23" spans="1:12" x14ac:dyDescent="0.25">
      <c r="A23" s="185" t="s">
        <v>563</v>
      </c>
      <c r="B23" s="359" t="s">
        <v>564</v>
      </c>
      <c r="C23" s="359" t="s">
        <v>565</v>
      </c>
      <c r="J23" s="185" t="s">
        <v>563</v>
      </c>
      <c r="K23" s="359" t="s">
        <v>564</v>
      </c>
      <c r="L23" s="359" t="s">
        <v>565</v>
      </c>
    </row>
    <row r="24" spans="1:12" x14ac:dyDescent="0.25">
      <c r="A24" s="185" t="s">
        <v>566</v>
      </c>
      <c r="B24">
        <v>0</v>
      </c>
      <c r="C24">
        <v>0</v>
      </c>
      <c r="J24" s="185" t="s">
        <v>566</v>
      </c>
      <c r="K24">
        <v>0</v>
      </c>
      <c r="L24">
        <v>0</v>
      </c>
    </row>
    <row r="25" spans="1:12" x14ac:dyDescent="0.25">
      <c r="A25" t="s">
        <v>567</v>
      </c>
      <c r="B25">
        <f>COS(B21)*-1</f>
        <v>0.37249070585611876</v>
      </c>
      <c r="C25">
        <f>SIN(B21)</f>
        <v>0.92803592282347047</v>
      </c>
      <c r="J25" t="s">
        <v>567</v>
      </c>
      <c r="K25">
        <f>COS(K21)*-1</f>
        <v>-7.0011372924926138E-2</v>
      </c>
      <c r="L25">
        <f>SIN(K21)</f>
        <v>0.99754619324679239</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workbookViewId="0">
      <selection sqref="A1:B1"/>
    </sheetView>
  </sheetViews>
  <sheetFormatPr baseColWidth="10" defaultRowHeight="15" x14ac:dyDescent="0.25"/>
  <cols>
    <col min="1" max="1" width="133.85546875" customWidth="1"/>
    <col min="2" max="2" width="22.28515625" bestFit="1" customWidth="1"/>
    <col min="3" max="3" width="16.7109375" customWidth="1"/>
    <col min="4" max="4" width="20.28515625" hidden="1" customWidth="1"/>
    <col min="5" max="5" width="11.42578125" hidden="1" customWidth="1"/>
    <col min="6" max="6" width="2.5703125" hidden="1" customWidth="1"/>
    <col min="7" max="7" width="16.7109375" customWidth="1"/>
    <col min="8" max="8" width="15.7109375" customWidth="1"/>
  </cols>
  <sheetData>
    <row r="1" spans="1:13" ht="42.75" thickBot="1" x14ac:dyDescent="0.7">
      <c r="A1" s="1020" t="s">
        <v>804</v>
      </c>
      <c r="B1" s="1020"/>
      <c r="C1" s="656"/>
      <c r="D1" s="1021"/>
      <c r="E1" s="1021"/>
      <c r="G1" s="1024"/>
      <c r="H1" s="1024"/>
    </row>
    <row r="2" spans="1:13" ht="42.75" customHeight="1" thickBot="1" x14ac:dyDescent="0.3">
      <c r="A2" s="657" t="s">
        <v>122</v>
      </c>
      <c r="B2" s="679" t="s">
        <v>2</v>
      </c>
      <c r="C2" s="680" t="s">
        <v>786</v>
      </c>
      <c r="D2" s="1022" t="s">
        <v>778</v>
      </c>
      <c r="E2" s="1023"/>
      <c r="G2" s="680">
        <v>2018</v>
      </c>
      <c r="H2" s="680" t="s">
        <v>803</v>
      </c>
    </row>
    <row r="3" spans="1:13" ht="38.25" thickTop="1" x14ac:dyDescent="0.25">
      <c r="A3" s="658" t="s">
        <v>771</v>
      </c>
      <c r="B3" s="674" t="s">
        <v>166</v>
      </c>
      <c r="C3" s="681" t="s">
        <v>800</v>
      </c>
      <c r="D3" s="659">
        <v>0.95</v>
      </c>
      <c r="E3" s="660">
        <v>1.08</v>
      </c>
      <c r="G3" s="681">
        <v>0.88</v>
      </c>
      <c r="H3" s="681">
        <v>0.88</v>
      </c>
    </row>
    <row r="4" spans="1:13" ht="18.75" x14ac:dyDescent="0.25">
      <c r="A4" s="661" t="s">
        <v>677</v>
      </c>
      <c r="B4" s="678" t="s">
        <v>178</v>
      </c>
      <c r="C4" s="682" t="s">
        <v>787</v>
      </c>
      <c r="D4" s="662">
        <v>21.9</v>
      </c>
      <c r="E4" s="663">
        <v>0.995</v>
      </c>
      <c r="G4" s="682">
        <v>22.5</v>
      </c>
      <c r="H4" s="682">
        <v>22</v>
      </c>
    </row>
    <row r="5" spans="1:13" ht="18.75" x14ac:dyDescent="0.25">
      <c r="A5" s="661" t="s">
        <v>779</v>
      </c>
      <c r="B5" s="664" t="s">
        <v>780</v>
      </c>
      <c r="C5" s="683" t="s">
        <v>788</v>
      </c>
      <c r="D5" s="662">
        <v>8</v>
      </c>
      <c r="E5" s="665">
        <v>0.4</v>
      </c>
      <c r="G5" s="683">
        <v>5</v>
      </c>
      <c r="H5" s="683">
        <v>7</v>
      </c>
      <c r="I5">
        <f>D5+G5+H5</f>
        <v>20</v>
      </c>
      <c r="K5" s="690">
        <f>D5/I5</f>
        <v>0.4</v>
      </c>
      <c r="L5" s="690">
        <f>G5/I5+K5</f>
        <v>0.65</v>
      </c>
      <c r="M5" s="690">
        <f>(H5/I5)+L5</f>
        <v>1</v>
      </c>
    </row>
    <row r="6" spans="1:13" ht="18.75" x14ac:dyDescent="0.25">
      <c r="A6" s="661" t="s">
        <v>688</v>
      </c>
      <c r="B6" s="664" t="s">
        <v>781</v>
      </c>
      <c r="C6" s="683" t="s">
        <v>789</v>
      </c>
      <c r="D6" s="662">
        <v>2</v>
      </c>
      <c r="E6" s="666">
        <v>0.28599999999999998</v>
      </c>
      <c r="G6" s="683">
        <v>2</v>
      </c>
      <c r="H6" s="683">
        <v>3</v>
      </c>
      <c r="I6">
        <f t="shared" ref="I6:I14" si="0">D6+G6+H6</f>
        <v>7</v>
      </c>
      <c r="K6" s="690">
        <f t="shared" ref="K6:K12" si="1">D6/I6</f>
        <v>0.2857142857142857</v>
      </c>
      <c r="L6" s="690">
        <f t="shared" ref="L6:L12" si="2">G6/I6+K6</f>
        <v>0.5714285714285714</v>
      </c>
      <c r="M6" s="690">
        <f t="shared" ref="M6:M12" si="3">(H6/I6)+L6</f>
        <v>1</v>
      </c>
    </row>
    <row r="7" spans="1:13" ht="18.75" x14ac:dyDescent="0.25">
      <c r="A7" s="661" t="s">
        <v>683</v>
      </c>
      <c r="B7" s="664" t="s">
        <v>780</v>
      </c>
      <c r="C7" s="683" t="s">
        <v>790</v>
      </c>
      <c r="D7" s="662">
        <v>18</v>
      </c>
      <c r="E7" s="665">
        <v>0.39100000000000001</v>
      </c>
      <c r="G7" s="683">
        <v>10</v>
      </c>
      <c r="H7" s="683">
        <v>18</v>
      </c>
      <c r="I7">
        <f t="shared" si="0"/>
        <v>46</v>
      </c>
      <c r="K7" s="690">
        <f t="shared" si="1"/>
        <v>0.39130434782608697</v>
      </c>
      <c r="L7" s="690">
        <f t="shared" si="2"/>
        <v>0.60869565217391308</v>
      </c>
      <c r="M7" s="690">
        <f t="shared" si="3"/>
        <v>1</v>
      </c>
    </row>
    <row r="8" spans="1:13" ht="31.5" x14ac:dyDescent="0.25">
      <c r="A8" s="661" t="s">
        <v>678</v>
      </c>
      <c r="B8" s="664" t="s">
        <v>782</v>
      </c>
      <c r="C8" s="683" t="s">
        <v>791</v>
      </c>
      <c r="D8" s="667">
        <v>1065</v>
      </c>
      <c r="E8" s="665">
        <v>0.35499999999999998</v>
      </c>
      <c r="G8" s="683">
        <v>800</v>
      </c>
      <c r="H8" s="689">
        <f>3000-D8-G8</f>
        <v>1135</v>
      </c>
      <c r="I8">
        <f t="shared" si="0"/>
        <v>3000</v>
      </c>
      <c r="K8" s="690">
        <f t="shared" si="1"/>
        <v>0.35499999999999998</v>
      </c>
      <c r="L8" s="690">
        <f t="shared" si="2"/>
        <v>0.62166666666666659</v>
      </c>
      <c r="M8" s="690">
        <f t="shared" si="3"/>
        <v>1</v>
      </c>
    </row>
    <row r="9" spans="1:13" ht="31.5" x14ac:dyDescent="0.25">
      <c r="A9" s="661" t="s">
        <v>679</v>
      </c>
      <c r="B9" s="664" t="s">
        <v>782</v>
      </c>
      <c r="C9" s="686" t="s">
        <v>801</v>
      </c>
      <c r="D9" s="668">
        <v>0.91</v>
      </c>
      <c r="E9" s="663">
        <v>1.0489999999999999</v>
      </c>
      <c r="G9" s="686">
        <v>0.86499999999999999</v>
      </c>
      <c r="H9" s="686">
        <v>0.87</v>
      </c>
      <c r="I9" s="331">
        <v>0.87</v>
      </c>
      <c r="K9" s="690"/>
      <c r="L9" s="690"/>
      <c r="M9" s="690"/>
    </row>
    <row r="10" spans="1:13" ht="18.75" x14ac:dyDescent="0.25">
      <c r="A10" s="661" t="s">
        <v>672</v>
      </c>
      <c r="B10" s="664" t="s">
        <v>783</v>
      </c>
      <c r="C10" s="683" t="s">
        <v>792</v>
      </c>
      <c r="D10" s="662">
        <v>2</v>
      </c>
      <c r="E10" s="666">
        <v>0.25</v>
      </c>
      <c r="G10" s="683">
        <v>2</v>
      </c>
      <c r="H10" s="683">
        <v>4</v>
      </c>
      <c r="I10">
        <f t="shared" si="0"/>
        <v>8</v>
      </c>
      <c r="K10" s="690">
        <f t="shared" si="1"/>
        <v>0.25</v>
      </c>
      <c r="L10" s="690">
        <f t="shared" si="2"/>
        <v>0.5</v>
      </c>
      <c r="M10" s="690">
        <f t="shared" si="3"/>
        <v>1</v>
      </c>
    </row>
    <row r="11" spans="1:13" ht="31.5" x14ac:dyDescent="0.25">
      <c r="A11" s="661" t="s">
        <v>673</v>
      </c>
      <c r="B11" s="664" t="s">
        <v>784</v>
      </c>
      <c r="C11" s="683" t="s">
        <v>794</v>
      </c>
      <c r="D11" s="667">
        <v>3203</v>
      </c>
      <c r="E11" s="666">
        <v>0.26700000000000002</v>
      </c>
      <c r="G11" s="689">
        <f>4000-777</f>
        <v>3223</v>
      </c>
      <c r="H11" s="689">
        <f>12000-D11-G11</f>
        <v>5574</v>
      </c>
      <c r="I11">
        <f t="shared" si="0"/>
        <v>12000</v>
      </c>
      <c r="K11" s="690">
        <f t="shared" si="1"/>
        <v>0.26691666666666669</v>
      </c>
      <c r="L11" s="690">
        <f t="shared" si="2"/>
        <v>0.53550000000000009</v>
      </c>
      <c r="M11" s="690">
        <f t="shared" si="3"/>
        <v>1</v>
      </c>
    </row>
    <row r="12" spans="1:13" ht="47.25" x14ac:dyDescent="0.25">
      <c r="A12" s="661" t="s">
        <v>674</v>
      </c>
      <c r="B12" s="664" t="s">
        <v>783</v>
      </c>
      <c r="C12" s="683" t="s">
        <v>793</v>
      </c>
      <c r="D12" s="662">
        <v>2</v>
      </c>
      <c r="E12" s="665">
        <v>0.4</v>
      </c>
      <c r="G12" s="683">
        <v>2</v>
      </c>
      <c r="H12" s="683">
        <v>1</v>
      </c>
      <c r="I12">
        <f t="shared" si="0"/>
        <v>5</v>
      </c>
      <c r="K12" s="690">
        <f t="shared" si="1"/>
        <v>0.4</v>
      </c>
      <c r="L12" s="690">
        <f t="shared" si="2"/>
        <v>0.8</v>
      </c>
      <c r="M12" s="690">
        <f t="shared" si="3"/>
        <v>1</v>
      </c>
    </row>
    <row r="13" spans="1:13" ht="18.75" x14ac:dyDescent="0.25">
      <c r="A13" s="661" t="s">
        <v>354</v>
      </c>
      <c r="B13" s="664" t="s">
        <v>181</v>
      </c>
      <c r="C13" s="686" t="s">
        <v>798</v>
      </c>
      <c r="D13" s="668">
        <v>0.87</v>
      </c>
      <c r="E13" s="669">
        <v>1.06</v>
      </c>
      <c r="G13" s="686">
        <v>0.82</v>
      </c>
      <c r="H13" s="686">
        <v>0.82</v>
      </c>
      <c r="I13">
        <f t="shared" si="0"/>
        <v>2.5099999999999998</v>
      </c>
      <c r="K13" s="690"/>
      <c r="L13" s="690"/>
      <c r="M13" s="690"/>
    </row>
    <row r="14" spans="1:13" ht="19.5" thickBot="1" x14ac:dyDescent="0.3">
      <c r="A14" s="670" t="s">
        <v>676</v>
      </c>
      <c r="B14" s="671" t="s">
        <v>181</v>
      </c>
      <c r="C14" s="687" t="s">
        <v>799</v>
      </c>
      <c r="D14" s="672">
        <v>0.89</v>
      </c>
      <c r="E14" s="673">
        <v>1.085</v>
      </c>
      <c r="G14" s="687">
        <v>0.82</v>
      </c>
      <c r="H14" s="687">
        <v>0.82</v>
      </c>
      <c r="I14">
        <f t="shared" si="0"/>
        <v>2.5299999999999998</v>
      </c>
      <c r="K14" s="690"/>
      <c r="L14" s="690"/>
      <c r="M14" s="690"/>
    </row>
    <row r="15" spans="1:13" ht="32.25" thickTop="1" x14ac:dyDescent="0.25">
      <c r="A15" s="658" t="s">
        <v>785</v>
      </c>
      <c r="B15" s="674" t="s">
        <v>188</v>
      </c>
      <c r="C15" s="688" t="s">
        <v>796</v>
      </c>
      <c r="D15" s="659">
        <v>0.02</v>
      </c>
      <c r="E15" s="675">
        <v>0.02</v>
      </c>
      <c r="G15" s="688">
        <v>0.3</v>
      </c>
      <c r="H15" s="688">
        <v>0.7</v>
      </c>
    </row>
    <row r="16" spans="1:13" ht="19.5" thickBot="1" x14ac:dyDescent="0.3">
      <c r="A16" s="670" t="s">
        <v>669</v>
      </c>
      <c r="B16" s="671" t="s">
        <v>188</v>
      </c>
      <c r="C16" s="684" t="s">
        <v>795</v>
      </c>
      <c r="D16" s="672">
        <v>0</v>
      </c>
      <c r="E16" s="676">
        <v>0</v>
      </c>
      <c r="G16" s="684">
        <v>1</v>
      </c>
      <c r="H16" s="684">
        <v>1</v>
      </c>
    </row>
    <row r="17" spans="1:8" ht="27" customHeight="1" thickTop="1" x14ac:dyDescent="0.25">
      <c r="A17" s="658" t="s">
        <v>340</v>
      </c>
      <c r="B17" s="674" t="s">
        <v>149</v>
      </c>
      <c r="C17" s="685" t="s">
        <v>802</v>
      </c>
      <c r="D17" s="659">
        <v>0.42</v>
      </c>
      <c r="E17" s="677">
        <v>0.42</v>
      </c>
      <c r="G17" s="691">
        <v>0.3</v>
      </c>
      <c r="H17" s="693">
        <f>100%-G17-E17</f>
        <v>0.27999999999999997</v>
      </c>
    </row>
    <row r="18" spans="1:8" ht="32.25" thickBot="1" x14ac:dyDescent="0.3">
      <c r="A18" s="670" t="s">
        <v>684</v>
      </c>
      <c r="B18" s="671" t="s">
        <v>149</v>
      </c>
      <c r="C18" s="684" t="s">
        <v>797</v>
      </c>
      <c r="D18" s="672">
        <v>0.15</v>
      </c>
      <c r="E18" s="676">
        <v>0.15</v>
      </c>
      <c r="G18" s="692">
        <v>0.4</v>
      </c>
      <c r="H18" s="687">
        <v>0.85</v>
      </c>
    </row>
    <row r="19" spans="1:8" ht="15.75" thickTop="1" x14ac:dyDescent="0.25"/>
  </sheetData>
  <mergeCells count="4">
    <mergeCell ref="A1:B1"/>
    <mergeCell ref="D1:E1"/>
    <mergeCell ref="D2:E2"/>
    <mergeCell ref="G1:H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30"/>
  <sheetViews>
    <sheetView showGridLines="0" showZeros="0" showWhiteSpace="0" zoomScale="115" zoomScaleNormal="115" workbookViewId="0">
      <pane ySplit="8" topLeftCell="A9" activePane="bottomLeft" state="frozen"/>
      <selection activeCell="O34" sqref="O34"/>
      <selection pane="bottomLeft" activeCell="E6" sqref="E6:O6"/>
    </sheetView>
  </sheetViews>
  <sheetFormatPr baseColWidth="10" defaultColWidth="0" defaultRowHeight="11.25" customHeight="1" zeroHeight="1" x14ac:dyDescent="0.2"/>
  <cols>
    <col min="1" max="1" width="2.140625" style="28" customWidth="1"/>
    <col min="2" max="2" width="9.42578125" style="28" customWidth="1"/>
    <col min="3" max="3" width="5" style="28" customWidth="1"/>
    <col min="4" max="4" width="11.28515625" style="28" customWidth="1"/>
    <col min="5" max="5" width="6.28515625" style="28" customWidth="1"/>
    <col min="6" max="10" width="5" style="28" customWidth="1"/>
    <col min="11" max="11" width="6.7109375" style="28" customWidth="1"/>
    <col min="12" max="12" width="5.7109375" style="28" customWidth="1"/>
    <col min="13" max="13" width="6.42578125" style="28" bestFit="1" customWidth="1"/>
    <col min="14" max="14" width="8.7109375" style="28" customWidth="1"/>
    <col min="15" max="15" width="8.42578125" style="28" customWidth="1"/>
    <col min="16" max="16" width="2.140625" style="28" customWidth="1"/>
    <col min="17" max="17" width="6" style="1" hidden="1" customWidth="1"/>
    <col min="18" max="19" width="4.7109375" style="1" hidden="1" customWidth="1"/>
    <col min="20" max="16383" width="11.42578125" style="1" hidden="1"/>
    <col min="16384" max="16384" width="0.7109375" style="1" customWidth="1"/>
  </cols>
  <sheetData>
    <row r="1" spans="1:16 16384:16384" ht="23.25" x14ac:dyDescent="0.35">
      <c r="A1" s="844" t="s">
        <v>0</v>
      </c>
      <c r="B1" s="844"/>
      <c r="C1" s="844"/>
      <c r="D1" s="844"/>
      <c r="E1" s="844"/>
      <c r="F1" s="844"/>
      <c r="G1" s="844"/>
      <c r="H1" s="844"/>
      <c r="I1" s="844"/>
      <c r="J1" s="844"/>
      <c r="K1" s="844"/>
      <c r="L1" s="844"/>
      <c r="M1" s="844"/>
      <c r="N1" s="844"/>
      <c r="O1" s="844"/>
      <c r="P1" s="844"/>
    </row>
    <row r="2" spans="1:16 16384:16384" x14ac:dyDescent="0.2">
      <c r="A2" s="137"/>
      <c r="B2" s="137"/>
      <c r="C2" s="136"/>
      <c r="D2" s="136"/>
      <c r="E2" s="136"/>
      <c r="F2" s="136"/>
      <c r="G2" s="136"/>
      <c r="H2" s="136"/>
      <c r="I2" s="136"/>
      <c r="J2" s="136"/>
      <c r="K2" s="136"/>
      <c r="L2" s="136"/>
      <c r="M2" s="136"/>
      <c r="N2" s="136"/>
      <c r="O2" s="136"/>
      <c r="P2" s="136"/>
    </row>
    <row r="3" spans="1:16 16384:16384" ht="7.5" customHeight="1" x14ac:dyDescent="0.2">
      <c r="A3" s="138"/>
      <c r="B3" s="138"/>
      <c r="C3" s="2"/>
      <c r="D3" s="2"/>
      <c r="E3" s="2"/>
      <c r="F3" s="2"/>
      <c r="G3" s="2"/>
      <c r="H3" s="2"/>
      <c r="I3" s="2"/>
      <c r="J3" s="2"/>
      <c r="K3" s="2"/>
      <c r="L3" s="2"/>
      <c r="M3" s="2"/>
      <c r="N3" s="2"/>
      <c r="O3" s="2"/>
      <c r="P3" s="2"/>
    </row>
    <row r="4" spans="1:16 16384:16384" ht="51.75" customHeight="1" thickBot="1" x14ac:dyDescent="0.25">
      <c r="A4" s="3"/>
      <c r="B4" s="845" t="s">
        <v>928</v>
      </c>
      <c r="C4" s="846"/>
      <c r="D4" s="846"/>
      <c r="E4" s="846"/>
      <c r="F4" s="846"/>
      <c r="G4" s="846"/>
      <c r="H4" s="846"/>
      <c r="I4" s="846"/>
      <c r="J4" s="846"/>
      <c r="K4" s="846"/>
      <c r="L4" s="846"/>
      <c r="M4" s="846"/>
      <c r="N4" s="846"/>
      <c r="O4" s="846"/>
      <c r="P4" s="3"/>
    </row>
    <row r="5" spans="1:16 16384:16384" s="215" customFormat="1" ht="9" customHeight="1" x14ac:dyDescent="0.25">
      <c r="A5" s="213"/>
      <c r="B5" s="214"/>
      <c r="C5" s="214"/>
      <c r="D5" s="214"/>
      <c r="E5" s="214"/>
      <c r="F5" s="214"/>
      <c r="G5" s="214"/>
      <c r="H5" s="214"/>
      <c r="I5" s="214"/>
      <c r="J5" s="214"/>
      <c r="K5" s="214"/>
      <c r="L5" s="214"/>
      <c r="M5" s="214"/>
      <c r="N5" s="214"/>
      <c r="O5" s="214"/>
      <c r="P5" s="230"/>
      <c r="XFD5" s="205"/>
    </row>
    <row r="6" spans="1:16 16384:16384" s="4" customFormat="1" ht="25.5" customHeight="1" x14ac:dyDescent="0.2">
      <c r="A6" s="115"/>
      <c r="B6" s="847" t="s">
        <v>1</v>
      </c>
      <c r="C6" s="847"/>
      <c r="D6" s="848"/>
      <c r="E6" s="849" t="s">
        <v>502</v>
      </c>
      <c r="F6" s="849"/>
      <c r="G6" s="849"/>
      <c r="H6" s="849"/>
      <c r="I6" s="849"/>
      <c r="J6" s="849"/>
      <c r="K6" s="849"/>
      <c r="L6" s="849"/>
      <c r="M6" s="849"/>
      <c r="N6" s="849"/>
      <c r="O6" s="849"/>
      <c r="P6" s="27"/>
    </row>
    <row r="7" spans="1:16 16384:16384" s="4" customFormat="1" ht="2.25" customHeight="1" x14ac:dyDescent="0.2">
      <c r="A7" s="216"/>
      <c r="B7" s="209"/>
      <c r="C7" s="210"/>
      <c r="D7" s="210"/>
      <c r="E7" s="212"/>
      <c r="F7" s="212"/>
      <c r="G7" s="212"/>
      <c r="H7" s="212"/>
      <c r="I7" s="212"/>
      <c r="J7" s="212"/>
      <c r="K7" s="212"/>
      <c r="L7" s="212"/>
      <c r="M7" s="212"/>
      <c r="N7" s="212"/>
      <c r="O7" s="212"/>
      <c r="P7" s="211"/>
    </row>
    <row r="8" spans="1:16 16384:16384" s="4" customFormat="1" ht="21" customHeight="1" x14ac:dyDescent="0.2">
      <c r="A8" s="115"/>
      <c r="B8" s="847" t="s">
        <v>2</v>
      </c>
      <c r="C8" s="847"/>
      <c r="D8" s="848"/>
      <c r="E8" s="850" t="str">
        <f>VLOOKUP(E6,matriz!$C$5:$AV$180,4,0)</f>
        <v>OFICINA ASESORA DE PLANEACIÓN</v>
      </c>
      <c r="F8" s="850"/>
      <c r="G8" s="850"/>
      <c r="H8" s="850"/>
      <c r="I8" s="850"/>
      <c r="J8" s="850"/>
      <c r="K8" s="850"/>
      <c r="L8" s="850"/>
      <c r="M8" s="850"/>
      <c r="N8" s="850"/>
      <c r="O8" s="850"/>
      <c r="P8" s="27"/>
    </row>
    <row r="9" spans="1:16 16384:16384" s="4" customFormat="1" ht="2.25" customHeight="1" x14ac:dyDescent="0.2">
      <c r="A9" s="216"/>
      <c r="B9" s="209"/>
      <c r="C9" s="210"/>
      <c r="D9" s="210"/>
      <c r="E9" s="212"/>
      <c r="F9" s="212"/>
      <c r="G9" s="212"/>
      <c r="H9" s="212"/>
      <c r="I9" s="212"/>
      <c r="J9" s="212"/>
      <c r="K9" s="212"/>
      <c r="L9" s="212"/>
      <c r="M9" s="212"/>
      <c r="N9" s="212"/>
      <c r="O9" s="212"/>
      <c r="P9" s="211"/>
    </row>
    <row r="10" spans="1:16 16384:16384" s="4" customFormat="1" ht="18.75" customHeight="1" x14ac:dyDescent="0.2">
      <c r="A10" s="115"/>
      <c r="B10" s="847" t="s">
        <v>3</v>
      </c>
      <c r="C10" s="847"/>
      <c r="D10" s="848"/>
      <c r="E10" s="850" t="str">
        <f>VLOOKUP($E$6,matriz!$C$5:$AV$180,3,0)</f>
        <v>PLANEACIÓN Y MEJORA CONTINUA</v>
      </c>
      <c r="F10" s="850"/>
      <c r="G10" s="850"/>
      <c r="H10" s="850"/>
      <c r="I10" s="850"/>
      <c r="J10" s="850"/>
      <c r="K10" s="850"/>
      <c r="L10" s="850"/>
      <c r="M10" s="850"/>
      <c r="N10" s="850"/>
      <c r="O10" s="850"/>
      <c r="P10" s="27"/>
    </row>
    <row r="11" spans="1:16 16384:16384" s="4" customFormat="1" ht="2.25" customHeight="1" x14ac:dyDescent="0.2">
      <c r="A11" s="115"/>
      <c r="B11" s="851"/>
      <c r="C11" s="851"/>
      <c r="D11" s="852"/>
      <c r="E11" s="853"/>
      <c r="F11" s="854"/>
      <c r="G11" s="854"/>
      <c r="H11" s="854"/>
      <c r="I11" s="854"/>
      <c r="J11" s="854"/>
      <c r="K11" s="854"/>
      <c r="L11" s="854"/>
      <c r="M11" s="854"/>
      <c r="N11" s="854"/>
      <c r="O11" s="855"/>
      <c r="P11" s="27"/>
    </row>
    <row r="12" spans="1:16 16384:16384" s="4" customFormat="1" ht="18.75" customHeight="1" x14ac:dyDescent="0.2">
      <c r="A12" s="115"/>
      <c r="B12" s="847" t="s">
        <v>4</v>
      </c>
      <c r="C12" s="847"/>
      <c r="D12" s="848"/>
      <c r="E12" s="850" t="str">
        <f>VLOOKUP($E$6,matriz!$C$5:$AV$180,2,0)</f>
        <v>OPTIMIZACIÓN DE PROCESOS</v>
      </c>
      <c r="F12" s="850"/>
      <c r="G12" s="850"/>
      <c r="H12" s="850"/>
      <c r="I12" s="850"/>
      <c r="J12" s="850"/>
      <c r="K12" s="850"/>
      <c r="L12" s="850"/>
      <c r="M12" s="850"/>
      <c r="N12" s="850"/>
      <c r="O12" s="850"/>
      <c r="P12" s="27"/>
    </row>
    <row r="13" spans="1:16 16384:16384" s="4" customFormat="1" ht="2.25" customHeight="1" x14ac:dyDescent="0.2">
      <c r="A13" s="115"/>
      <c r="B13" s="826"/>
      <c r="C13" s="826"/>
      <c r="D13" s="826"/>
      <c r="E13" s="826"/>
      <c r="F13" s="826"/>
      <c r="G13" s="826"/>
      <c r="H13" s="826"/>
      <c r="I13" s="826"/>
      <c r="J13" s="826"/>
      <c r="K13" s="826"/>
      <c r="L13" s="826"/>
      <c r="M13" s="826"/>
      <c r="N13" s="826"/>
      <c r="O13" s="826"/>
      <c r="P13" s="27"/>
    </row>
    <row r="14" spans="1:16 16384:16384" s="4" customFormat="1" ht="13.5" customHeight="1" x14ac:dyDescent="0.2">
      <c r="A14" s="115"/>
      <c r="B14" s="832" t="s">
        <v>5</v>
      </c>
      <c r="C14" s="833"/>
      <c r="D14" s="834"/>
      <c r="E14" s="838">
        <f>VLOOKUP($E$6,matriz!$C$5:$AV$180,5,0)</f>
        <v>0</v>
      </c>
      <c r="F14" s="838"/>
      <c r="G14" s="838"/>
      <c r="H14" s="840" t="str">
        <f>VLOOKUP($E$6,matriz!$C$5:$AV$180,6,0)</f>
        <v>Proyecto de Inversión 7502</v>
      </c>
      <c r="I14" s="840"/>
      <c r="J14" s="840"/>
      <c r="K14" s="840"/>
      <c r="L14" s="840"/>
      <c r="M14" s="840">
        <f>VLOOKUP($E$6,matriz!$C$5:$AV$180,7,0)</f>
        <v>0</v>
      </c>
      <c r="N14" s="840"/>
      <c r="O14" s="842">
        <f>VLOOKUP($E$6,matriz!$C$5:$AV$180,8,0)</f>
        <v>0</v>
      </c>
      <c r="P14" s="27"/>
    </row>
    <row r="15" spans="1:16 16384:16384" s="4" customFormat="1" ht="13.5" customHeight="1" x14ac:dyDescent="0.2">
      <c r="A15" s="115"/>
      <c r="B15" s="835"/>
      <c r="C15" s="836"/>
      <c r="D15" s="837"/>
      <c r="E15" s="839"/>
      <c r="F15" s="839"/>
      <c r="G15" s="839"/>
      <c r="H15" s="841"/>
      <c r="I15" s="841"/>
      <c r="J15" s="841"/>
      <c r="K15" s="841"/>
      <c r="L15" s="841"/>
      <c r="M15" s="841"/>
      <c r="N15" s="841"/>
      <c r="O15" s="843"/>
      <c r="P15" s="27"/>
    </row>
    <row r="16" spans="1:16 16384:16384" s="4" customFormat="1" ht="8.25" customHeight="1" thickBot="1" x14ac:dyDescent="0.25">
      <c r="A16" s="115"/>
      <c r="B16" s="826"/>
      <c r="C16" s="826"/>
      <c r="D16" s="826"/>
      <c r="E16" s="826"/>
      <c r="F16" s="826"/>
      <c r="G16" s="826"/>
      <c r="H16" s="826"/>
      <c r="I16" s="826"/>
      <c r="J16" s="826"/>
      <c r="K16" s="826"/>
      <c r="L16" s="826"/>
      <c r="M16" s="826"/>
      <c r="N16" s="826"/>
      <c r="O16" s="826"/>
      <c r="P16" s="27"/>
    </row>
    <row r="17" spans="1:16" s="4" customFormat="1" ht="26.25" customHeight="1" x14ac:dyDescent="0.2">
      <c r="A17" s="115"/>
      <c r="B17" s="827" t="s">
        <v>9</v>
      </c>
      <c r="C17" s="828"/>
      <c r="D17" s="829" t="s">
        <v>10</v>
      </c>
      <c r="E17" s="828"/>
      <c r="F17" s="829" t="s">
        <v>11</v>
      </c>
      <c r="G17" s="830"/>
      <c r="H17" s="830"/>
      <c r="I17" s="828"/>
      <c r="J17" s="829" t="s">
        <v>12</v>
      </c>
      <c r="K17" s="830"/>
      <c r="L17" s="828"/>
      <c r="M17" s="829" t="s">
        <v>13</v>
      </c>
      <c r="N17" s="830"/>
      <c r="O17" s="831"/>
      <c r="P17" s="27"/>
    </row>
    <row r="18" spans="1:16" s="4" customFormat="1" ht="78.75" customHeight="1" x14ac:dyDescent="0.2">
      <c r="A18" s="115"/>
      <c r="B18" s="819" t="str">
        <f>VLOOKUP($E$6,matriz!$C$5:$AV$180,9,0)</f>
        <v>Cumplimiento del plan de trabajo para la Construcción de la Plataforma Estratégica de la Secretaría Jurídica Distrital</v>
      </c>
      <c r="C18" s="820" t="str">
        <f>VLOOKUP($E$6,matriz!$C$5:$AV$180,2,0)</f>
        <v>OPTIMIZACIÓN DE PROCESOS</v>
      </c>
      <c r="D18" s="823" t="str">
        <f>VLOOKUP($E$6,matriz!$C$5:$AV$180,10,0)</f>
        <v>Fases de implementación</v>
      </c>
      <c r="E18" s="823" t="str">
        <f>VLOOKUP($E$6,matriz!$C$5:$AV$180,2,0)</f>
        <v>OPTIMIZACIÓN DE PROCESOS</v>
      </c>
      <c r="F18" s="809" t="str">
        <f>VLOOKUP($E$6,matriz!$C$5:$AV$180,11,0)</f>
        <v>Fases definidas para la implementación de la Plataforma estratégica de la Entidad</v>
      </c>
      <c r="G18" s="810" t="str">
        <f>VLOOKUP($E$6,matriz!$C$5:$AV$180,2,0)</f>
        <v>OPTIMIZACIÓN DE PROCESOS</v>
      </c>
      <c r="H18" s="810" t="str">
        <f>VLOOKUP($E$6,matriz!$C$5:$AV$180,10,0)</f>
        <v>Fases de implementación</v>
      </c>
      <c r="I18" s="825" t="str">
        <f>VLOOKUP($E$6,matriz!$C$5:$AV$180,2,0)</f>
        <v>OPTIMIZACIÓN DE PROCESOS</v>
      </c>
      <c r="J18" s="808" t="str">
        <f>VLOOKUP($E$6,matriz!$C$5:$AV$180,13,0)</f>
        <v>Corresponde al nivel de avance de la Plataforma estratégica</v>
      </c>
      <c r="K18" s="808" t="str">
        <f>VLOOKUP($E$6,matriz!$C$5:$AV$180,2,0)</f>
        <v>OPTIMIZACIÓN DE PROCESOS</v>
      </c>
      <c r="L18" s="808" t="str">
        <f>VLOOKUP($E$6,matriz!$C$5:$AV$180,2,0)</f>
        <v>OPTIMIZACIÓN DE PROCESOS</v>
      </c>
      <c r="M18" s="809" t="str">
        <f>VLOOKUP($E$6,matriz!$C$5:$AV$180,15,0)</f>
        <v>Informes de seguimiento y gestión institucional</v>
      </c>
      <c r="N18" s="810" t="str">
        <f>VLOOKUP($E$6,matriz!$C$5:$AV$180,2,0)</f>
        <v>OPTIMIZACIÓN DE PROCESOS</v>
      </c>
      <c r="O18" s="811" t="str">
        <f>VLOOKUP($E$6,matriz!$C$5:$AV$180,2,0)</f>
        <v>OPTIMIZACIÓN DE PROCESOS</v>
      </c>
      <c r="P18" s="27"/>
    </row>
    <row r="19" spans="1:16" s="4" customFormat="1" ht="75" customHeight="1" thickBot="1" x14ac:dyDescent="0.25">
      <c r="A19" s="115"/>
      <c r="B19" s="821" t="str">
        <f>VLOOKUP($E$6,matriz!$C$5:$AV$180,2,0)</f>
        <v>OPTIMIZACIÓN DE PROCESOS</v>
      </c>
      <c r="C19" s="822" t="str">
        <f>VLOOKUP($E$6,matriz!$C$5:$AV$180,2,0)</f>
        <v>OPTIMIZACIÓN DE PROCESOS</v>
      </c>
      <c r="D19" s="824" t="str">
        <f>VLOOKUP($E$6,matriz!$C$5:$AV$180,2,0)</f>
        <v>OPTIMIZACIÓN DE PROCESOS</v>
      </c>
      <c r="E19" s="824" t="str">
        <f>VLOOKUP($E$6,matriz!$C$5:$AV$180,2,0)</f>
        <v>OPTIMIZACIÓN DE PROCESOS</v>
      </c>
      <c r="F19" s="812" t="str">
        <f>VLOOKUP($E$6,matriz!$C$5:$AV$180,12,0)</f>
        <v>N.A.</v>
      </c>
      <c r="G19" s="813" t="str">
        <f>VLOOKUP($E$6,matriz!$C$5:$AV$180,2,0)</f>
        <v>OPTIMIZACIÓN DE PROCESOS</v>
      </c>
      <c r="H19" s="813" t="str">
        <f>VLOOKUP($E$6,matriz!$C$5:$AV$180,2,0)</f>
        <v>OPTIMIZACIÓN DE PROCESOS</v>
      </c>
      <c r="I19" s="814" t="str">
        <f>VLOOKUP($E$6,matriz!$C$5:$AV$180,2,0)</f>
        <v>OPTIMIZACIÓN DE PROCESOS</v>
      </c>
      <c r="J19" s="815" t="str">
        <f>VLOOKUP($E$6,matriz!$C$5:$AV$180,14,0)</f>
        <v>N.A.</v>
      </c>
      <c r="K19" s="815" t="str">
        <f>VLOOKUP($E$6,matriz!$C$5:$AV$180,2,0)</f>
        <v>OPTIMIZACIÓN DE PROCESOS</v>
      </c>
      <c r="L19" s="815" t="str">
        <f>VLOOKUP($E$6,matriz!$C$5:$AV$180,2,0)</f>
        <v>OPTIMIZACIÓN DE PROCESOS</v>
      </c>
      <c r="M19" s="812" t="str">
        <f>VLOOKUP($E$6,matriz!$C$5:$AV$180,16,0)</f>
        <v>N.A.</v>
      </c>
      <c r="N19" s="813" t="str">
        <f>VLOOKUP($E$6,matriz!$C$5:$AV$180,2,0)</f>
        <v>OPTIMIZACIÓN DE PROCESOS</v>
      </c>
      <c r="O19" s="816" t="str">
        <f>VLOOKUP($E$6,matriz!$C$5:$AV$180,2,0)</f>
        <v>OPTIMIZACIÓN DE PROCESOS</v>
      </c>
      <c r="P19" s="27"/>
    </row>
    <row r="20" spans="1:16" s="4" customFormat="1" ht="15.75" customHeight="1" thickBot="1" x14ac:dyDescent="0.25">
      <c r="A20" s="115"/>
      <c r="B20" s="318"/>
      <c r="C20" s="318"/>
      <c r="D20" s="319"/>
      <c r="E20" s="319"/>
      <c r="F20" s="320"/>
      <c r="G20" s="320"/>
      <c r="H20" s="320"/>
      <c r="I20" s="320"/>
      <c r="J20" s="321"/>
      <c r="K20" s="321"/>
      <c r="L20" s="321"/>
      <c r="M20" s="320"/>
      <c r="N20" s="320"/>
      <c r="O20" s="320"/>
      <c r="P20" s="27"/>
    </row>
    <row r="21" spans="1:16" s="4" customFormat="1" ht="30" customHeight="1" thickBot="1" x14ac:dyDescent="0.25">
      <c r="A21" s="115"/>
      <c r="B21" s="802" t="s">
        <v>14</v>
      </c>
      <c r="C21" s="804"/>
      <c r="D21" s="800" t="str">
        <f>VLOOKUP($E$6,matriz!$C$5:$BH$180,17,0)</f>
        <v>ND</v>
      </c>
      <c r="E21" s="801"/>
      <c r="F21" s="776"/>
      <c r="G21" s="777"/>
      <c r="H21" s="777"/>
      <c r="I21" s="778"/>
      <c r="J21" s="802" t="s">
        <v>15</v>
      </c>
      <c r="K21" s="803"/>
      <c r="L21" s="804"/>
      <c r="M21" s="800" t="str">
        <f>VLOOKUP($E$6,matriz!$C$5:$BH$180,18,0)</f>
        <v>ND</v>
      </c>
      <c r="N21" s="803"/>
      <c r="O21" s="801"/>
      <c r="P21" s="27"/>
    </row>
    <row r="22" spans="1:16" s="4" customFormat="1" ht="16.5" customHeight="1" x14ac:dyDescent="0.2">
      <c r="A22" s="115"/>
      <c r="B22" s="26"/>
      <c r="C22" s="26"/>
      <c r="D22" s="26"/>
      <c r="E22" s="26"/>
      <c r="F22" s="26"/>
      <c r="G22" s="26"/>
      <c r="H22" s="26"/>
      <c r="I22" s="26"/>
      <c r="J22" s="26"/>
      <c r="K22" s="26"/>
      <c r="L22" s="26"/>
      <c r="M22" s="26"/>
      <c r="N22" s="26"/>
      <c r="O22" s="26"/>
      <c r="P22" s="27"/>
    </row>
    <row r="23" spans="1:16" s="220" customFormat="1" ht="21" customHeight="1" x14ac:dyDescent="0.25">
      <c r="A23" s="217"/>
      <c r="B23" s="36"/>
      <c r="E23" s="818" t="str">
        <f>VLOOKUP($E$6,matriz!$C$5:$AV$180,19,0)</f>
        <v>Suma</v>
      </c>
      <c r="F23" s="818"/>
      <c r="G23" s="818"/>
      <c r="H23" s="455"/>
      <c r="I23" s="218"/>
      <c r="J23" s="218"/>
      <c r="K23" s="455"/>
      <c r="L23" s="455"/>
      <c r="M23" s="817" t="str">
        <f>IF(VLOOKUP($E$6,matriz!$C$5:$BA$180,51,0)="creación","X","")</f>
        <v>X</v>
      </c>
      <c r="N23" s="817"/>
      <c r="O23" s="460"/>
      <c r="P23" s="231"/>
    </row>
    <row r="24" spans="1:16" s="220" customFormat="1" ht="21" customHeight="1" x14ac:dyDescent="0.25">
      <c r="A24" s="217"/>
      <c r="B24" s="36"/>
      <c r="C24" s="455"/>
      <c r="D24" s="455"/>
      <c r="E24" s="818" t="str">
        <f>VLOOKUP($E$6,matriz!$C$5:$AV$180,20,0)</f>
        <v>Trimestral</v>
      </c>
      <c r="F24" s="818"/>
      <c r="G24" s="818"/>
      <c r="H24" s="455"/>
      <c r="I24" s="218"/>
      <c r="J24" s="218"/>
      <c r="K24" s="455"/>
      <c r="L24" s="455"/>
      <c r="M24" s="817" t="str">
        <f>IF(VLOOKUP($E$6,matriz!$C$5:$BA$180,51,0)="modificación","X","")</f>
        <v/>
      </c>
      <c r="N24" s="817"/>
      <c r="O24" s="460"/>
      <c r="P24" s="231"/>
    </row>
    <row r="25" spans="1:16" s="220" customFormat="1" ht="21" customHeight="1" x14ac:dyDescent="0.25">
      <c r="A25" s="217"/>
      <c r="B25" s="36"/>
      <c r="C25" s="455"/>
      <c r="D25" s="455"/>
      <c r="E25" s="818" t="str">
        <f>VLOOKUP($E$6,matriz!$C$5:$AV$180,21,0)</f>
        <v>Eficacia</v>
      </c>
      <c r="F25" s="818"/>
      <c r="G25" s="818"/>
      <c r="H25" s="455"/>
      <c r="I25" s="218"/>
      <c r="J25" s="218"/>
      <c r="K25" s="455"/>
      <c r="L25" s="455"/>
      <c r="M25" s="817" t="str">
        <f>IF(VLOOKUP($E$6,matriz!$C$5:$BA$180,51,0)="anulación","X","")</f>
        <v/>
      </c>
      <c r="N25" s="817"/>
      <c r="O25" s="460"/>
      <c r="P25" s="231"/>
    </row>
    <row r="26" spans="1:16" s="220" customFormat="1" ht="15" customHeight="1" thickBot="1" x14ac:dyDescent="0.3">
      <c r="A26" s="217"/>
      <c r="B26" s="36"/>
      <c r="C26" s="455"/>
      <c r="D26" s="455"/>
      <c r="E26" s="38"/>
      <c r="F26" s="36"/>
      <c r="G26" s="455"/>
      <c r="H26" s="455"/>
      <c r="I26" s="218"/>
      <c r="J26" s="218"/>
      <c r="K26" s="455"/>
      <c r="L26" s="455"/>
      <c r="M26" s="219"/>
      <c r="N26" s="36"/>
      <c r="O26" s="36"/>
      <c r="P26" s="231"/>
    </row>
    <row r="27" spans="1:16" s="2" customFormat="1" ht="22.5" customHeight="1" thickBot="1" x14ac:dyDescent="0.25">
      <c r="A27" s="458"/>
      <c r="B27" s="805" t="s">
        <v>513</v>
      </c>
      <c r="C27" s="806"/>
      <c r="D27" s="806"/>
      <c r="E27" s="807"/>
      <c r="F27" s="3"/>
      <c r="G27" s="805" t="s">
        <v>514</v>
      </c>
      <c r="H27" s="806"/>
      <c r="I27" s="806"/>
      <c r="J27" s="807"/>
      <c r="K27" s="3"/>
      <c r="L27" s="805" t="s">
        <v>515</v>
      </c>
      <c r="M27" s="806"/>
      <c r="N27" s="806"/>
      <c r="O27" s="807"/>
      <c r="P27" s="232"/>
    </row>
    <row r="28" spans="1:16" s="2" customFormat="1" ht="19.5" customHeight="1" thickBot="1" x14ac:dyDescent="0.25">
      <c r="A28" s="458"/>
      <c r="B28" s="785" t="str">
        <f>VLOOKUP($E$6,matriz!$C$5:$AV$180,22,0)</f>
        <v>Contratista OAP</v>
      </c>
      <c r="C28" s="786"/>
      <c r="D28" s="786"/>
      <c r="E28" s="787"/>
      <c r="F28" s="3"/>
      <c r="G28" s="785" t="str">
        <f>VLOOKUP($E$6,matriz!$C$5:$AV$180,23,0)</f>
        <v>Contratista OAP</v>
      </c>
      <c r="H28" s="786"/>
      <c r="I28" s="786"/>
      <c r="J28" s="787"/>
      <c r="K28" s="3"/>
      <c r="L28" s="785" t="str">
        <f>VLOOKUP($E$6,matriz!$C$5:$AV$180,24,0)</f>
        <v>JEFE OAP</v>
      </c>
      <c r="M28" s="786"/>
      <c r="N28" s="786"/>
      <c r="O28" s="787"/>
      <c r="P28" s="232"/>
    </row>
    <row r="29" spans="1:16" s="2" customFormat="1" ht="19.5" customHeight="1" x14ac:dyDescent="0.2">
      <c r="A29" s="458"/>
      <c r="B29" s="459"/>
      <c r="C29" s="459"/>
      <c r="D29" s="459"/>
      <c r="E29" s="459"/>
      <c r="F29" s="3"/>
      <c r="G29" s="459"/>
      <c r="H29" s="459"/>
      <c r="I29" s="459"/>
      <c r="J29" s="459"/>
      <c r="K29" s="3"/>
      <c r="L29" s="459"/>
      <c r="M29" s="459"/>
      <c r="N29" s="459"/>
      <c r="O29" s="459"/>
      <c r="P29" s="232"/>
    </row>
    <row r="30" spans="1:16" s="220" customFormat="1" ht="15" customHeight="1" x14ac:dyDescent="0.25">
      <c r="A30" s="217"/>
      <c r="B30" s="36"/>
      <c r="C30" s="455"/>
      <c r="D30" s="455"/>
      <c r="E30" s="38"/>
      <c r="F30" s="36"/>
      <c r="G30" s="455"/>
      <c r="H30" s="455"/>
      <c r="I30" s="218"/>
      <c r="J30" s="218"/>
      <c r="K30" s="455"/>
      <c r="L30" s="455"/>
      <c r="M30" s="219"/>
      <c r="N30" s="36"/>
      <c r="O30" s="36"/>
      <c r="P30" s="231"/>
    </row>
    <row r="31" spans="1:16" s="220" customFormat="1" ht="15" customHeight="1" x14ac:dyDescent="0.25">
      <c r="A31" s="217"/>
      <c r="B31" s="36"/>
      <c r="C31" s="455"/>
      <c r="D31" s="455"/>
      <c r="E31" s="38"/>
      <c r="F31" s="220" t="s">
        <v>526</v>
      </c>
      <c r="K31" s="455"/>
      <c r="L31" s="455"/>
      <c r="M31" s="219"/>
      <c r="N31" s="36"/>
      <c r="O31" s="36"/>
      <c r="P31" s="231"/>
    </row>
    <row r="32" spans="1:16" s="220" customFormat="1" ht="16.5" customHeight="1" x14ac:dyDescent="0.25">
      <c r="A32" s="217"/>
      <c r="B32" s="36"/>
      <c r="C32" s="455"/>
      <c r="D32" s="455"/>
      <c r="E32" s="38"/>
      <c r="F32" s="38"/>
      <c r="G32" s="38"/>
      <c r="H32" s="38"/>
      <c r="I32" s="38"/>
      <c r="J32" s="38"/>
      <c r="K32" s="38"/>
      <c r="L32" s="38"/>
      <c r="M32" s="219"/>
      <c r="N32" s="36"/>
      <c r="O32" s="36"/>
      <c r="P32" s="231"/>
    </row>
    <row r="33" spans="1:16" s="220" customFormat="1" ht="15" customHeight="1" x14ac:dyDescent="0.25">
      <c r="A33" s="217"/>
      <c r="B33" s="36"/>
      <c r="C33" s="36"/>
      <c r="D33" s="330" t="s">
        <v>527</v>
      </c>
      <c r="E33" s="38"/>
      <c r="F33" s="461">
        <v>2016</v>
      </c>
      <c r="G33" s="461">
        <v>2017</v>
      </c>
      <c r="H33" s="461">
        <v>2018</v>
      </c>
      <c r="I33" s="461">
        <v>2019</v>
      </c>
      <c r="J33" s="462">
        <v>2020</v>
      </c>
      <c r="K33" s="461" t="s">
        <v>122</v>
      </c>
      <c r="L33" s="455"/>
      <c r="M33" s="219"/>
      <c r="N33" s="36"/>
      <c r="O33" s="36"/>
      <c r="P33" s="231"/>
    </row>
    <row r="34" spans="1:16" s="325" customFormat="1" ht="16.5" customHeight="1" x14ac:dyDescent="0.25">
      <c r="A34" s="322"/>
      <c r="B34" s="323"/>
      <c r="C34" s="323"/>
      <c r="D34" s="329" t="s">
        <v>528</v>
      </c>
      <c r="E34" s="38"/>
      <c r="F34" s="326">
        <f>VLOOKUP($E$6,matriz!$C$5:$AV$180,25,0)</f>
        <v>1</v>
      </c>
      <c r="G34" s="327" t="str">
        <f>VLOOKUP($E$6,matriz!$C$5:$AV$180,26,0)</f>
        <v>ND</v>
      </c>
      <c r="H34" s="327" t="str">
        <f>VLOOKUP($E$6,matriz!$C$5:$AV$180,27,0)</f>
        <v>CUMPLIDA</v>
      </c>
      <c r="I34" s="327">
        <f>VLOOKUP($E$6,matriz!$C$5:$AV$180,28,0)</f>
        <v>0</v>
      </c>
      <c r="J34" s="327">
        <f>VLOOKUP($E$6,matriz!$C$5:$AV$180,29,0)</f>
        <v>0</v>
      </c>
      <c r="K34" s="328">
        <f>IF($E$23="Decreciente",MID(J34,1,4),IF($E$23="Suma",SUM(F34:J34),IF($E$23="Creciente",MID(J34,1,4),IF($E$23="Constante",MID(J34,1,4)))))</f>
        <v>1</v>
      </c>
      <c r="L34" s="323"/>
      <c r="M34" s="323"/>
      <c r="N34" s="323"/>
      <c r="O34" s="323"/>
      <c r="P34" s="324"/>
    </row>
    <row r="35" spans="1:16" s="3" customFormat="1" ht="15" x14ac:dyDescent="0.25">
      <c r="A35" s="115"/>
      <c r="B35" s="26"/>
      <c r="C35" s="26"/>
      <c r="D35" s="26"/>
      <c r="E35" s="38"/>
      <c r="F35" s="26"/>
      <c r="G35" s="26"/>
      <c r="H35" s="26"/>
      <c r="I35" s="26"/>
      <c r="J35" s="26"/>
      <c r="K35" s="26"/>
      <c r="L35" s="26"/>
      <c r="M35" s="26"/>
      <c r="N35" s="26"/>
      <c r="O35" s="26"/>
      <c r="P35" s="27"/>
    </row>
    <row r="36" spans="1:16" s="3" customFormat="1" x14ac:dyDescent="0.2">
      <c r="A36" s="115"/>
      <c r="B36" s="26"/>
      <c r="C36" s="26"/>
      <c r="D36" s="26"/>
      <c r="E36" s="26"/>
      <c r="F36" s="26"/>
      <c r="G36" s="26"/>
      <c r="H36" s="26"/>
      <c r="I36" s="26"/>
      <c r="J36" s="26"/>
      <c r="K36" s="26"/>
      <c r="L36" s="26"/>
      <c r="M36" s="26"/>
      <c r="N36" s="26"/>
      <c r="O36" s="26"/>
      <c r="P36" s="27"/>
    </row>
    <row r="37" spans="1:16" s="4" customFormat="1" ht="6" hidden="1" customHeight="1" x14ac:dyDescent="0.2">
      <c r="A37" s="115"/>
      <c r="B37" s="26"/>
      <c r="C37" s="26"/>
      <c r="D37" s="26"/>
      <c r="E37" s="26"/>
      <c r="F37" s="26"/>
      <c r="G37" s="26"/>
      <c r="H37" s="26"/>
      <c r="I37" s="26"/>
      <c r="J37" s="26"/>
      <c r="K37" s="26"/>
      <c r="L37" s="26"/>
      <c r="M37" s="26"/>
      <c r="N37" s="26"/>
      <c r="O37" s="26"/>
      <c r="P37" s="27"/>
    </row>
    <row r="38" spans="1:16" s="4" customFormat="1" ht="5.25" hidden="1" customHeight="1" x14ac:dyDescent="0.2">
      <c r="A38" s="115"/>
      <c r="B38" s="198" t="e">
        <f>IF(#REF!="1er Trimestre","rad1",IF(#REF!="2do Trimestre","rad2",IF(#REF!="3er Trimestre","rad3",IF(#REF!="4to Trimestre","rad4"))))</f>
        <v>#REF!</v>
      </c>
      <c r="C38" s="26"/>
      <c r="D38" s="26"/>
      <c r="E38" s="26"/>
      <c r="F38" s="26"/>
      <c r="G38" s="26"/>
      <c r="H38" s="26"/>
      <c r="I38" s="26"/>
      <c r="J38" s="26"/>
      <c r="K38" s="26"/>
      <c r="L38" s="26"/>
      <c r="M38" s="26"/>
      <c r="N38" s="26"/>
      <c r="O38" s="26"/>
      <c r="P38" s="27"/>
    </row>
    <row r="39" spans="1:16" s="4" customFormat="1" ht="11.25" customHeight="1" x14ac:dyDescent="0.2">
      <c r="A39" s="115"/>
      <c r="B39" s="26"/>
      <c r="C39" s="26"/>
      <c r="D39" s="26"/>
      <c r="E39" s="26"/>
      <c r="F39" s="26"/>
      <c r="G39" s="26"/>
      <c r="H39" s="26"/>
      <c r="I39" s="26"/>
      <c r="J39" s="26"/>
      <c r="K39" s="26"/>
      <c r="L39" s="26"/>
      <c r="M39" s="26"/>
      <c r="N39" s="26"/>
      <c r="O39" s="26"/>
      <c r="P39" s="27"/>
    </row>
    <row r="40" spans="1:16" s="4" customFormat="1" ht="11.25" customHeight="1" x14ac:dyDescent="0.2">
      <c r="A40" s="115"/>
      <c r="B40" s="457" t="s">
        <v>613</v>
      </c>
      <c r="C40" s="466" t="str">
        <f>VLOOKUP($E$6,matriz!$C$5:$BC$180,52,0)</f>
        <v>FINALIZADO POR CUMPLIMIENTO EN EL 2017</v>
      </c>
      <c r="D40" s="466"/>
      <c r="E40" s="26"/>
      <c r="F40" s="26"/>
      <c r="G40" s="26"/>
      <c r="H40" s="26"/>
      <c r="I40" s="26"/>
      <c r="J40" s="26"/>
      <c r="K40" s="26"/>
      <c r="L40" s="26"/>
      <c r="M40" s="26"/>
      <c r="N40" s="26"/>
      <c r="O40" s="26"/>
      <c r="P40" s="27"/>
    </row>
    <row r="41" spans="1:16" s="229" customFormat="1" ht="11.25" customHeight="1" thickBot="1" x14ac:dyDescent="0.25">
      <c r="A41" s="227"/>
      <c r="B41" s="228"/>
      <c r="C41" s="228"/>
      <c r="D41" s="228"/>
      <c r="E41" s="228"/>
      <c r="F41" s="228"/>
      <c r="G41" s="228"/>
      <c r="H41" s="228"/>
      <c r="I41" s="228"/>
      <c r="J41" s="228"/>
      <c r="K41" s="228"/>
      <c r="L41" s="228"/>
      <c r="M41" s="228"/>
      <c r="N41" s="228"/>
      <c r="O41" s="228"/>
      <c r="P41" s="234"/>
    </row>
    <row r="42" spans="1:16" ht="11.25" customHeight="1" x14ac:dyDescent="0.2"/>
    <row r="43" spans="1:16" customFormat="1" ht="11.25" customHeight="1" x14ac:dyDescent="0.25"/>
    <row r="44" spans="1:16" customFormat="1" ht="11.25" customHeight="1" x14ac:dyDescent="0.25"/>
    <row r="45" spans="1:16" customFormat="1" ht="11.25" customHeight="1" x14ac:dyDescent="0.25"/>
    <row r="46" spans="1:16" customFormat="1" ht="11.25" customHeight="1" x14ac:dyDescent="0.25"/>
    <row r="47" spans="1:16" customFormat="1" ht="11.25" customHeight="1" x14ac:dyDescent="0.25"/>
    <row r="48" spans="1:16" customFormat="1" ht="11.25" customHeight="1" x14ac:dyDescent="0.25"/>
    <row r="49" customFormat="1" ht="11.25" customHeight="1" x14ac:dyDescent="0.25"/>
    <row r="50" customFormat="1" ht="11.25" customHeight="1" x14ac:dyDescent="0.25"/>
    <row r="51" customFormat="1" ht="11.25" customHeight="1" x14ac:dyDescent="0.25"/>
    <row r="52" customFormat="1" ht="11.25" customHeight="1" x14ac:dyDescent="0.25"/>
    <row r="53" customFormat="1" ht="11.25" customHeight="1" x14ac:dyDescent="0.25"/>
    <row r="54" customFormat="1" ht="11.25" customHeight="1" x14ac:dyDescent="0.25"/>
    <row r="55" customFormat="1" ht="11.25" customHeight="1" x14ac:dyDescent="0.25"/>
    <row r="56" customFormat="1" ht="11.25" customHeight="1" x14ac:dyDescent="0.25"/>
    <row r="57" customFormat="1" ht="11.25" customHeight="1" x14ac:dyDescent="0.25"/>
    <row r="58" customFormat="1" ht="11.25" customHeight="1" x14ac:dyDescent="0.25"/>
    <row r="59" customFormat="1" ht="11.25" customHeight="1" x14ac:dyDescent="0.25"/>
    <row r="60" customFormat="1" ht="11.25" customHeight="1" x14ac:dyDescent="0.25"/>
    <row r="61" customFormat="1" ht="11.25" customHeight="1" x14ac:dyDescent="0.25"/>
    <row r="62" customFormat="1" ht="11.25" customHeight="1" x14ac:dyDescent="0.25"/>
    <row r="63" customFormat="1" ht="11.25" customHeight="1" x14ac:dyDescent="0.25"/>
    <row r="64" customFormat="1" ht="11.25" customHeight="1" x14ac:dyDescent="0.25"/>
    <row r="65" customFormat="1" ht="11.25" customHeight="1" x14ac:dyDescent="0.25"/>
    <row r="66" customFormat="1" ht="11.25" customHeight="1" x14ac:dyDescent="0.25"/>
    <row r="67" customFormat="1" ht="11.25" customHeight="1" x14ac:dyDescent="0.25"/>
    <row r="68" customFormat="1" ht="11.25" customHeight="1" x14ac:dyDescent="0.25"/>
    <row r="69" customFormat="1" ht="11.25" customHeight="1" x14ac:dyDescent="0.25"/>
    <row r="70" customFormat="1" ht="11.25" customHeight="1" x14ac:dyDescent="0.25"/>
    <row r="71" customFormat="1" ht="11.25" customHeight="1" x14ac:dyDescent="0.25"/>
    <row r="72" customFormat="1" ht="11.25" customHeight="1" x14ac:dyDescent="0.25"/>
    <row r="73" customFormat="1" ht="11.25" customHeight="1" x14ac:dyDescent="0.25"/>
    <row r="74" customFormat="1" ht="11.25" customHeight="1" x14ac:dyDescent="0.25"/>
    <row r="75" customFormat="1" ht="11.25" customHeight="1" x14ac:dyDescent="0.25"/>
    <row r="76" customFormat="1" ht="11.25" customHeight="1" x14ac:dyDescent="0.25"/>
    <row r="77" customFormat="1" ht="11.25" customHeight="1" x14ac:dyDescent="0.25"/>
    <row r="78" customFormat="1" ht="11.25" customHeight="1" x14ac:dyDescent="0.25"/>
    <row r="79" customFormat="1" ht="11.25" customHeight="1" x14ac:dyDescent="0.25"/>
    <row r="80" customFormat="1" ht="11.25" customHeight="1" x14ac:dyDescent="0.25"/>
    <row r="81" customFormat="1" ht="11.25" customHeight="1" x14ac:dyDescent="0.25"/>
    <row r="82" customFormat="1" ht="11.25" customHeight="1" x14ac:dyDescent="0.25"/>
    <row r="83" customFormat="1" ht="11.25" customHeight="1" x14ac:dyDescent="0.25"/>
    <row r="84" customFormat="1" ht="11.25" customHeight="1" x14ac:dyDescent="0.25"/>
    <row r="85" customFormat="1" ht="11.25" customHeight="1" x14ac:dyDescent="0.25"/>
    <row r="86" customFormat="1" ht="11.25" customHeight="1" x14ac:dyDescent="0.25"/>
    <row r="87" customFormat="1" ht="11.25" customHeight="1" x14ac:dyDescent="0.25"/>
    <row r="88" customFormat="1" ht="11.25" customHeight="1" x14ac:dyDescent="0.25"/>
    <row r="89" customFormat="1" ht="11.25" customHeight="1" x14ac:dyDescent="0.25"/>
    <row r="90" customFormat="1" ht="11.25" customHeight="1" x14ac:dyDescent="0.25"/>
    <row r="91" customFormat="1" ht="11.25" customHeight="1" x14ac:dyDescent="0.25"/>
    <row r="92" customFormat="1" ht="11.25" customHeight="1" x14ac:dyDescent="0.25"/>
    <row r="93" customFormat="1" ht="11.25" customHeight="1" x14ac:dyDescent="0.25"/>
    <row r="94" customFormat="1" ht="11.25" customHeight="1" x14ac:dyDescent="0.25"/>
    <row r="95" customFormat="1" ht="11.25" customHeight="1" x14ac:dyDescent="0.25"/>
    <row r="96" customFormat="1" ht="11.25" customHeight="1" x14ac:dyDescent="0.25"/>
    <row r="97" customFormat="1" ht="11.25" customHeight="1" x14ac:dyDescent="0.25"/>
    <row r="98" customFormat="1" ht="11.25" customHeight="1" x14ac:dyDescent="0.25"/>
    <row r="99" customFormat="1" ht="11.25" customHeight="1" x14ac:dyDescent="0.25"/>
    <row r="100" customFormat="1" ht="11.25" customHeight="1" x14ac:dyDescent="0.25"/>
    <row r="101" customFormat="1" ht="11.25" customHeight="1" x14ac:dyDescent="0.25"/>
    <row r="102" customFormat="1" ht="11.25" customHeight="1" x14ac:dyDescent="0.25"/>
    <row r="103" customFormat="1" ht="11.25" customHeight="1" x14ac:dyDescent="0.25"/>
    <row r="104" customFormat="1" ht="11.25" customHeight="1" x14ac:dyDescent="0.25"/>
    <row r="105" customFormat="1" ht="11.25" customHeight="1" x14ac:dyDescent="0.25"/>
    <row r="106" customFormat="1" ht="11.25" customHeight="1" x14ac:dyDescent="0.25"/>
    <row r="107" customFormat="1" ht="11.25" customHeight="1" x14ac:dyDescent="0.25"/>
    <row r="108" customFormat="1" ht="11.25" customHeight="1" x14ac:dyDescent="0.25"/>
    <row r="109" customFormat="1" ht="11.25" customHeight="1" x14ac:dyDescent="0.25"/>
    <row r="110" customFormat="1" ht="11.25" customHeight="1" x14ac:dyDescent="0.25"/>
    <row r="111" customFormat="1" ht="11.25" customHeight="1" x14ac:dyDescent="0.25"/>
    <row r="112" customFormat="1" ht="11.25" customHeight="1" x14ac:dyDescent="0.25"/>
    <row r="113" customFormat="1" ht="11.25" customHeight="1" x14ac:dyDescent="0.25"/>
    <row r="114" customFormat="1" ht="11.25" customHeight="1" x14ac:dyDescent="0.25"/>
    <row r="115" customFormat="1" ht="11.25" customHeight="1" x14ac:dyDescent="0.25"/>
    <row r="116" customFormat="1" ht="11.25" customHeight="1" x14ac:dyDescent="0.25"/>
    <row r="117" customFormat="1" ht="11.25" customHeight="1" x14ac:dyDescent="0.25"/>
    <row r="118" customFormat="1" ht="11.25" customHeight="1" x14ac:dyDescent="0.25"/>
    <row r="119" customFormat="1" ht="11.25" customHeight="1" x14ac:dyDescent="0.25"/>
    <row r="120" customFormat="1" ht="11.25" customHeight="1" x14ac:dyDescent="0.25"/>
    <row r="121" customFormat="1" ht="11.25" customHeight="1" x14ac:dyDescent="0.25"/>
    <row r="122" customFormat="1" ht="11.25" customHeight="1" x14ac:dyDescent="0.25"/>
    <row r="123" customFormat="1" ht="11.25" customHeight="1" x14ac:dyDescent="0.25"/>
    <row r="124" customFormat="1" ht="11.25" customHeight="1" x14ac:dyDescent="0.25"/>
    <row r="125" customFormat="1" ht="11.25" customHeight="1" x14ac:dyDescent="0.25"/>
    <row r="126" customFormat="1" ht="11.25" customHeight="1" x14ac:dyDescent="0.25"/>
    <row r="127" ht="11.25" customHeight="1" x14ac:dyDescent="0.2"/>
    <row r="128" ht="11.25" customHeight="1" x14ac:dyDescent="0.2"/>
    <row r="129" ht="11.25" customHeight="1" x14ac:dyDescent="0.2"/>
    <row r="130" ht="11.25" customHeight="1" x14ac:dyDescent="0.2"/>
  </sheetData>
  <dataConsolidate/>
  <mergeCells count="50">
    <mergeCell ref="B13:O13"/>
    <mergeCell ref="B10:D10"/>
    <mergeCell ref="E10:O10"/>
    <mergeCell ref="B11:D11"/>
    <mergeCell ref="E11:O11"/>
    <mergeCell ref="B12:D12"/>
    <mergeCell ref="E12:O12"/>
    <mergeCell ref="A1:P1"/>
    <mergeCell ref="B4:O4"/>
    <mergeCell ref="B6:D6"/>
    <mergeCell ref="E6:O6"/>
    <mergeCell ref="B8:D8"/>
    <mergeCell ref="E8:O8"/>
    <mergeCell ref="B14:D15"/>
    <mergeCell ref="E14:G15"/>
    <mergeCell ref="M14:N15"/>
    <mergeCell ref="O14:O15"/>
    <mergeCell ref="H14:K15"/>
    <mergeCell ref="L14:L15"/>
    <mergeCell ref="B16:O16"/>
    <mergeCell ref="B17:C17"/>
    <mergeCell ref="D17:E17"/>
    <mergeCell ref="F17:I17"/>
    <mergeCell ref="J17:L17"/>
    <mergeCell ref="M17:O17"/>
    <mergeCell ref="J18:L18"/>
    <mergeCell ref="M18:O18"/>
    <mergeCell ref="B27:E27"/>
    <mergeCell ref="F19:I19"/>
    <mergeCell ref="J19:L19"/>
    <mergeCell ref="M19:O19"/>
    <mergeCell ref="M23:N23"/>
    <mergeCell ref="M24:N24"/>
    <mergeCell ref="M25:N25"/>
    <mergeCell ref="E23:G23"/>
    <mergeCell ref="E24:G24"/>
    <mergeCell ref="E25:G25"/>
    <mergeCell ref="B18:C19"/>
    <mergeCell ref="D18:E19"/>
    <mergeCell ref="F18:I18"/>
    <mergeCell ref="B21:C21"/>
    <mergeCell ref="B28:E28"/>
    <mergeCell ref="G28:J28"/>
    <mergeCell ref="L28:O28"/>
    <mergeCell ref="D21:E21"/>
    <mergeCell ref="F21:I21"/>
    <mergeCell ref="J21:L21"/>
    <mergeCell ref="M21:O21"/>
    <mergeCell ref="G27:J27"/>
    <mergeCell ref="L27:O27"/>
  </mergeCells>
  <dataValidations count="14">
    <dataValidation allowBlank="1" showInputMessage="1" showErrorMessage="1" promptTitle="PROCESO" prompt="Identifica el nombre del proceso al cual pertenece el indicador." sqref="B8:D8 B10:D10"/>
    <dataValidation allowBlank="1" showInputMessage="1" showErrorMessage="1" promptTitle="PRODUCTO/SERVICIO" prompt="Identifica el nombre del producto o servicio." sqref="B12:D12 B14"/>
    <dataValidation allowBlank="1" showInputMessage="1" showErrorMessage="1" promptTitle="FORMULA DEL INDICADOR" prompt="Fórmula matemática utilizada para el cálculo del indicador._x000a_" sqref="B17:C17"/>
    <dataValidation allowBlank="1" showInputMessage="1" showErrorMessage="1" promptTitle="UNIDAD DE MEDIDA" prompt="Magnitud referencia para la medición. Ejemplo: Porcentaje, Número de asesorías." sqref="D17:E17"/>
    <dataValidation allowBlank="1" showInputMessage="1" showErrorMessage="1" promptTitle="NOMBRE VARIABLE" prompt="Nombre de las variables a utilizar, puede ser una sola_x000a_variable o dos dependiendo del indicador" sqref="F17:I17"/>
    <dataValidation allowBlank="1" showInputMessage="1" showErrorMessage="1" promptTitle="EXPLICACION DE LA VARIABLE" prompt="Opcional si la variable requiere explicación o idefinición_x000a_" sqref="J17:L17"/>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M17:O17"/>
    <dataValidation allowBlank="1" showInputMessage="1" showErrorMessage="1" promptTitle="FUENTE DE INFORMACION LINEA BASE" prompt="Indique la fuente de origen de la línea base (histórico registrado)" sqref="J21 I33"/>
    <dataValidation allowBlank="1" showInputMessage="1" showErrorMessage="1" promptTitle="NOMBRE DEL INDICADOR" prompt="Nombre que identifica al indicador." sqref="B6:D7 B9:D9 B11:D11"/>
    <dataValidation allowBlank="1" showInputMessage="1" showErrorMessage="1" promptTitle="META" prompt="Es el valor que se espera alcance el indicador." sqref="F33:H33"/>
    <dataValidation allowBlank="1" showInputMessage="1" showErrorMessage="1" promptTitle="LINEA BASE" prompt="Es el valor obtenido en el período inmediatamente anterior. En el caso_x000a_de que no exista se colocará no aplica." sqref="B21:C21"/>
    <dataValidation allowBlank="1" showInputMessage="1" showErrorMessage="1" promptTitle="Responsable" prompt="CARGO de quien valida y toma decisiones frente a los datos regsitrados en el indicador_x000a_Registra planes de mitigación, estrategias para garantizar el cumplimiento del indicador._x000a_Establece pautas para mantener el indicador en los niveles de ejecución óptimo" sqref="L27:O27"/>
    <dataValidation allowBlank="1" showInputMessage="1" showErrorMessage="1" promptTitle="analiza" prompt="Registre el CARGO de quien analiza, redacta los avances, genera gráficas, reportes, etc_x000a__x000a_Es el responsable de identificar riesgos / no conformidades / tendencias / " sqref="G27:J27"/>
    <dataValidation allowBlank="1" showInputMessage="1" showErrorMessage="1" promptTitle="responsable de recopilar la info" prompt="Registre el CARGO de quien consolida la información" sqref="B28:E29 G28:J29 L28:O29"/>
  </dataValidations>
  <printOptions horizontalCentered="1"/>
  <pageMargins left="0.62992125984251968" right="0.23622047244094491" top="0.59055118110236227" bottom="0.51181102362204722" header="0.31496062992125984" footer="0.31496062992125984"/>
  <pageSetup scale="96" orientation="portrait" r:id="rId1"/>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CIONE EL INDICADOR">
          <x14:formula1>
            <xm:f>matriz!$C$5:$C$478</xm:f>
          </x14:formula1>
          <xm:sqref>E6:O6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H13"/>
  <sheetViews>
    <sheetView topLeftCell="B2" zoomScale="130" zoomScaleNormal="130" workbookViewId="0">
      <selection activeCell="D2" sqref="D2"/>
    </sheetView>
  </sheetViews>
  <sheetFormatPr baseColWidth="10" defaultColWidth="32.42578125" defaultRowHeight="15" x14ac:dyDescent="0.25"/>
  <cols>
    <col min="1" max="1" width="17.42578125" style="17" bestFit="1" customWidth="1"/>
    <col min="2" max="2" width="31" style="17" bestFit="1" customWidth="1"/>
    <col min="3" max="3" width="18.85546875" style="17" bestFit="1" customWidth="1"/>
    <col min="4" max="4" width="32.42578125" style="17" bestFit="1" customWidth="1"/>
    <col min="5" max="5" width="20.85546875" style="17" bestFit="1" customWidth="1"/>
    <col min="6" max="6" width="32.42578125" style="17" bestFit="1" customWidth="1"/>
    <col min="7" max="8" width="32.28515625" style="17" bestFit="1" customWidth="1"/>
    <col min="9" max="16384" width="32.42578125" style="17"/>
  </cols>
  <sheetData>
    <row r="1" spans="1:8" ht="30.75" x14ac:dyDescent="0.25">
      <c r="A1" s="17" t="s">
        <v>5</v>
      </c>
      <c r="B1" s="18" t="s">
        <v>138</v>
      </c>
      <c r="C1" s="18" t="s">
        <v>139</v>
      </c>
      <c r="D1" s="18" t="s">
        <v>3</v>
      </c>
      <c r="E1" s="18" t="s">
        <v>140</v>
      </c>
      <c r="F1" s="18" t="s">
        <v>2</v>
      </c>
      <c r="G1" s="18" t="s">
        <v>141</v>
      </c>
      <c r="H1" s="18" t="s">
        <v>122</v>
      </c>
    </row>
    <row r="2" spans="1:8" ht="75" x14ac:dyDescent="0.25">
      <c r="A2" s="17" t="s">
        <v>127</v>
      </c>
      <c r="B2" s="13" t="s">
        <v>41</v>
      </c>
      <c r="C2" s="14" t="s">
        <v>142</v>
      </c>
      <c r="D2" s="14" t="s">
        <v>143</v>
      </c>
      <c r="E2" s="14" t="s">
        <v>144</v>
      </c>
      <c r="F2" s="14" t="s">
        <v>145</v>
      </c>
      <c r="G2" s="16" t="s">
        <v>146</v>
      </c>
      <c r="H2" s="19" t="s">
        <v>147</v>
      </c>
    </row>
    <row r="3" spans="1:8" ht="45" x14ac:dyDescent="0.25">
      <c r="A3" s="17" t="s">
        <v>43</v>
      </c>
      <c r="B3" s="13" t="s">
        <v>148</v>
      </c>
      <c r="C3" s="15" t="s">
        <v>149</v>
      </c>
      <c r="D3" s="15" t="s">
        <v>38</v>
      </c>
      <c r="E3" s="14" t="s">
        <v>144</v>
      </c>
      <c r="F3" s="14" t="s">
        <v>150</v>
      </c>
      <c r="G3" s="16" t="s">
        <v>151</v>
      </c>
      <c r="H3" s="16" t="s">
        <v>152</v>
      </c>
    </row>
    <row r="4" spans="1:8" ht="45" x14ac:dyDescent="0.25">
      <c r="A4" s="17" t="s">
        <v>128</v>
      </c>
      <c r="B4" s="13" t="s">
        <v>153</v>
      </c>
      <c r="C4" s="14" t="s">
        <v>154</v>
      </c>
      <c r="D4" s="14" t="s">
        <v>155</v>
      </c>
      <c r="E4" s="14" t="s">
        <v>156</v>
      </c>
      <c r="F4" s="14" t="s">
        <v>157</v>
      </c>
      <c r="G4" s="16" t="s">
        <v>158</v>
      </c>
      <c r="H4" s="16" t="s">
        <v>159</v>
      </c>
    </row>
    <row r="5" spans="1:8" ht="51.75" x14ac:dyDescent="0.25">
      <c r="A5" s="17" t="s">
        <v>129</v>
      </c>
      <c r="B5" s="13" t="s">
        <v>160</v>
      </c>
      <c r="C5" s="14" t="s">
        <v>161</v>
      </c>
      <c r="D5" s="14" t="s">
        <v>37</v>
      </c>
      <c r="E5" s="14" t="s">
        <v>162</v>
      </c>
      <c r="F5" s="14" t="s">
        <v>163</v>
      </c>
      <c r="G5" s="16" t="s">
        <v>164</v>
      </c>
      <c r="H5" s="16" t="s">
        <v>165</v>
      </c>
    </row>
    <row r="6" spans="1:8" ht="45" x14ac:dyDescent="0.25">
      <c r="A6" s="17" t="s">
        <v>126</v>
      </c>
      <c r="B6" s="20"/>
      <c r="C6" s="14" t="s">
        <v>166</v>
      </c>
      <c r="D6" s="14" t="s">
        <v>167</v>
      </c>
      <c r="E6" s="14" t="s">
        <v>162</v>
      </c>
      <c r="F6" s="14" t="s">
        <v>168</v>
      </c>
      <c r="G6" s="16" t="s">
        <v>169</v>
      </c>
      <c r="H6" s="16" t="s">
        <v>170</v>
      </c>
    </row>
    <row r="7" spans="1:8" ht="45" x14ac:dyDescent="0.25">
      <c r="A7" s="17" t="s">
        <v>6</v>
      </c>
      <c r="B7" s="20"/>
      <c r="C7" s="14" t="s">
        <v>171</v>
      </c>
      <c r="D7" s="14" t="s">
        <v>172</v>
      </c>
      <c r="E7" s="14" t="s">
        <v>162</v>
      </c>
      <c r="F7" s="14" t="s">
        <v>109</v>
      </c>
      <c r="G7" s="16" t="s">
        <v>173</v>
      </c>
      <c r="H7" s="16" t="s">
        <v>174</v>
      </c>
    </row>
    <row r="8" spans="1:8" ht="45" x14ac:dyDescent="0.25">
      <c r="A8" s="17" t="s">
        <v>130</v>
      </c>
      <c r="B8" s="20"/>
      <c r="C8" s="15" t="s">
        <v>175</v>
      </c>
      <c r="D8" s="15" t="s">
        <v>26</v>
      </c>
      <c r="E8" s="14" t="s">
        <v>156</v>
      </c>
      <c r="F8" s="14" t="s">
        <v>95</v>
      </c>
      <c r="G8" s="16" t="s">
        <v>176</v>
      </c>
      <c r="H8" s="16" t="s">
        <v>177</v>
      </c>
    </row>
    <row r="9" spans="1:8" ht="45" x14ac:dyDescent="0.25">
      <c r="A9" s="17" t="s">
        <v>131</v>
      </c>
      <c r="B9" s="20"/>
      <c r="C9" s="15" t="s">
        <v>178</v>
      </c>
      <c r="D9" s="15" t="s">
        <v>28</v>
      </c>
      <c r="E9" s="14" t="s">
        <v>156</v>
      </c>
      <c r="F9" s="14" t="s">
        <v>78</v>
      </c>
      <c r="G9" s="16" t="s">
        <v>179</v>
      </c>
      <c r="H9" s="16" t="s">
        <v>180</v>
      </c>
    </row>
    <row r="10" spans="1:8" ht="51.75" x14ac:dyDescent="0.25">
      <c r="B10" s="20"/>
      <c r="C10" s="15" t="s">
        <v>181</v>
      </c>
      <c r="D10" s="15" t="s">
        <v>30</v>
      </c>
      <c r="E10" s="14" t="s">
        <v>182</v>
      </c>
      <c r="F10" s="14" t="s">
        <v>119</v>
      </c>
      <c r="G10" s="16" t="s">
        <v>183</v>
      </c>
      <c r="H10" s="16" t="s">
        <v>184</v>
      </c>
    </row>
    <row r="11" spans="1:8" ht="60" x14ac:dyDescent="0.25">
      <c r="B11" s="20"/>
      <c r="C11" s="14" t="s">
        <v>185</v>
      </c>
      <c r="D11" s="14" t="s">
        <v>27</v>
      </c>
      <c r="E11" s="14" t="s">
        <v>156</v>
      </c>
      <c r="F11" s="14" t="s">
        <v>102</v>
      </c>
      <c r="G11" s="16" t="s">
        <v>186</v>
      </c>
      <c r="H11" s="16" t="s">
        <v>187</v>
      </c>
    </row>
    <row r="12" spans="1:8" ht="60" x14ac:dyDescent="0.25">
      <c r="B12" s="20"/>
      <c r="C12" s="15" t="s">
        <v>188</v>
      </c>
      <c r="D12" s="15" t="s">
        <v>33</v>
      </c>
      <c r="E12" s="14" t="s">
        <v>182</v>
      </c>
      <c r="F12" s="14" t="s">
        <v>189</v>
      </c>
      <c r="G12" s="16" t="s">
        <v>190</v>
      </c>
      <c r="H12" s="16" t="s">
        <v>191</v>
      </c>
    </row>
    <row r="13" spans="1:8" ht="30" x14ac:dyDescent="0.25">
      <c r="B13" s="20"/>
      <c r="C13" s="15"/>
      <c r="D13" s="15" t="s">
        <v>29</v>
      </c>
      <c r="E13" s="14" t="s">
        <v>182</v>
      </c>
      <c r="F13" s="14"/>
      <c r="G13" s="20"/>
      <c r="H13" s="16" t="s">
        <v>192</v>
      </c>
    </row>
  </sheetData>
  <customSheetViews>
    <customSheetView guid="{7FB50B2F-45DA-4DA3-BDA5-580E793170E4}" scale="130" state="hidden" topLeftCell="B2">
      <selection activeCell="D2" sqref="D2"/>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B2:F19"/>
  <sheetViews>
    <sheetView workbookViewId="0">
      <selection activeCell="E7" sqref="E7:E8"/>
    </sheetView>
  </sheetViews>
  <sheetFormatPr baseColWidth="10" defaultRowHeight="15" x14ac:dyDescent="0.25"/>
  <cols>
    <col min="2" max="2" width="38.140625" style="7" bestFit="1" customWidth="1"/>
    <col min="3" max="3" width="27" bestFit="1" customWidth="1"/>
    <col min="5" max="6" width="38.140625" style="7" bestFit="1" customWidth="1"/>
  </cols>
  <sheetData>
    <row r="2" spans="2:6" x14ac:dyDescent="0.25">
      <c r="B2" s="5" t="s">
        <v>24</v>
      </c>
      <c r="C2" s="8" t="s">
        <v>41</v>
      </c>
      <c r="E2" s="5"/>
      <c r="F2" s="5"/>
    </row>
    <row r="3" spans="2:6" x14ac:dyDescent="0.25">
      <c r="B3" s="5" t="s">
        <v>25</v>
      </c>
      <c r="C3" s="8" t="s">
        <v>21</v>
      </c>
      <c r="E3" s="5"/>
      <c r="F3" s="5"/>
    </row>
    <row r="4" spans="2:6" x14ac:dyDescent="0.25">
      <c r="B4" s="5" t="s">
        <v>40</v>
      </c>
      <c r="C4" s="8" t="s">
        <v>22</v>
      </c>
      <c r="E4" s="5"/>
      <c r="F4" s="5"/>
    </row>
    <row r="5" spans="2:6" x14ac:dyDescent="0.25">
      <c r="B5" s="5" t="s">
        <v>26</v>
      </c>
      <c r="C5" s="8" t="s">
        <v>23</v>
      </c>
      <c r="E5" s="5"/>
      <c r="F5" s="5"/>
    </row>
    <row r="6" spans="2:6" x14ac:dyDescent="0.25">
      <c r="B6" s="5" t="s">
        <v>27</v>
      </c>
      <c r="E6" s="5"/>
      <c r="F6" s="5"/>
    </row>
    <row r="7" spans="2:6" x14ac:dyDescent="0.25">
      <c r="B7" s="5" t="s">
        <v>28</v>
      </c>
      <c r="E7" s="5"/>
      <c r="F7" s="5"/>
    </row>
    <row r="8" spans="2:6" x14ac:dyDescent="0.25">
      <c r="B8" s="5" t="s">
        <v>29</v>
      </c>
      <c r="E8" s="5"/>
      <c r="F8" s="5"/>
    </row>
    <row r="9" spans="2:6" x14ac:dyDescent="0.25">
      <c r="B9" s="5" t="s">
        <v>30</v>
      </c>
      <c r="E9" s="5"/>
      <c r="F9" s="5"/>
    </row>
    <row r="10" spans="2:6" x14ac:dyDescent="0.25">
      <c r="B10" s="5" t="s">
        <v>31</v>
      </c>
      <c r="E10" s="5"/>
      <c r="F10" s="5"/>
    </row>
    <row r="11" spans="2:6" x14ac:dyDescent="0.25">
      <c r="B11" s="5" t="s">
        <v>32</v>
      </c>
      <c r="E11" s="5"/>
      <c r="F11" s="5"/>
    </row>
    <row r="12" spans="2:6" x14ac:dyDescent="0.25">
      <c r="B12" s="5" t="s">
        <v>33</v>
      </c>
      <c r="E12" s="5"/>
      <c r="F12" s="5"/>
    </row>
    <row r="13" spans="2:6" x14ac:dyDescent="0.25">
      <c r="B13" s="5" t="s">
        <v>34</v>
      </c>
      <c r="E13" s="5"/>
      <c r="F13" s="5"/>
    </row>
    <row r="14" spans="2:6" x14ac:dyDescent="0.25">
      <c r="B14" s="5" t="s">
        <v>35</v>
      </c>
      <c r="E14" s="5"/>
      <c r="F14" s="5"/>
    </row>
    <row r="15" spans="2:6" x14ac:dyDescent="0.25">
      <c r="B15" s="5" t="s">
        <v>36</v>
      </c>
      <c r="E15" s="5"/>
      <c r="F15" s="5"/>
    </row>
    <row r="16" spans="2:6" x14ac:dyDescent="0.25">
      <c r="B16" s="5" t="s">
        <v>37</v>
      </c>
      <c r="E16" s="6"/>
      <c r="F16" s="6"/>
    </row>
    <row r="17" spans="2:6" x14ac:dyDescent="0.25">
      <c r="B17" s="5" t="s">
        <v>38</v>
      </c>
      <c r="E17" s="5"/>
      <c r="F17" s="5"/>
    </row>
    <row r="18" spans="2:6" x14ac:dyDescent="0.25">
      <c r="B18" s="5" t="s">
        <v>39</v>
      </c>
      <c r="E18" s="5"/>
      <c r="F18" s="5"/>
    </row>
    <row r="19" spans="2:6" x14ac:dyDescent="0.25">
      <c r="B19" s="7" t="s">
        <v>42</v>
      </c>
    </row>
  </sheetData>
  <customSheetViews>
    <customSheetView guid="{7FB50B2F-45DA-4DA3-BDA5-580E793170E4}" state="hidden">
      <selection activeCell="E7" sqref="E7:E8"/>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Q118"/>
  <sheetViews>
    <sheetView showGridLines="0" showZeros="0" showWhiteSpace="0" zoomScale="115" zoomScaleNormal="115" workbookViewId="0">
      <pane ySplit="8" topLeftCell="A9" activePane="bottomLeft" state="frozen"/>
      <selection activeCell="O34" sqref="O34"/>
      <selection pane="bottomLeft" sqref="A1:P1"/>
    </sheetView>
  </sheetViews>
  <sheetFormatPr baseColWidth="10" defaultColWidth="0" defaultRowHeight="0" customHeight="1" zeroHeight="1" x14ac:dyDescent="0.2"/>
  <cols>
    <col min="1" max="1" width="2.140625" style="28" customWidth="1"/>
    <col min="2" max="2" width="9.42578125" style="28" customWidth="1"/>
    <col min="3" max="3" width="5" style="28" customWidth="1"/>
    <col min="4" max="4" width="11.28515625" style="28" customWidth="1"/>
    <col min="5" max="5" width="6.28515625" style="28" customWidth="1"/>
    <col min="6" max="6" width="4.5703125" style="28" customWidth="1"/>
    <col min="7" max="7" width="5.5703125" style="28" customWidth="1"/>
    <col min="8" max="8" width="8" style="28" customWidth="1"/>
    <col min="9" max="9" width="4.85546875" style="28" customWidth="1"/>
    <col min="10" max="10" width="7.7109375" style="28" customWidth="1"/>
    <col min="11" max="11" width="6.7109375" style="28" customWidth="1"/>
    <col min="12" max="12" width="5.7109375" style="28" customWidth="1"/>
    <col min="13" max="13" width="6.42578125" style="28" bestFit="1" customWidth="1"/>
    <col min="14" max="14" width="8.7109375" style="28" customWidth="1"/>
    <col min="15" max="15" width="8.42578125" style="28" customWidth="1"/>
    <col min="16" max="16" width="2.140625" style="28" customWidth="1"/>
    <col min="17" max="17" width="6" style="1" hidden="1" customWidth="1"/>
    <col min="18" max="16384" width="11.42578125" style="1" hidden="1"/>
  </cols>
  <sheetData>
    <row r="1" spans="1:16" ht="15" x14ac:dyDescent="0.25">
      <c r="A1" s="737" t="s">
        <v>0</v>
      </c>
      <c r="B1" s="737"/>
      <c r="C1" s="737"/>
      <c r="D1" s="737"/>
      <c r="E1" s="737"/>
      <c r="F1" s="737"/>
      <c r="G1" s="737"/>
      <c r="H1" s="737"/>
      <c r="I1" s="737"/>
      <c r="J1" s="737"/>
      <c r="K1" s="737"/>
      <c r="L1" s="737"/>
      <c r="M1" s="737"/>
      <c r="N1" s="737"/>
      <c r="O1" s="737"/>
      <c r="P1" s="737"/>
    </row>
    <row r="2" spans="1:16" ht="11.25" x14ac:dyDescent="0.2">
      <c r="A2" s="137"/>
      <c r="B2" s="137"/>
      <c r="C2" s="136"/>
      <c r="D2" s="136"/>
      <c r="E2" s="136"/>
      <c r="F2" s="136"/>
      <c r="G2" s="136"/>
      <c r="H2" s="136"/>
      <c r="I2" s="136"/>
      <c r="J2" s="136"/>
      <c r="K2" s="136"/>
      <c r="L2" s="136"/>
      <c r="M2" s="136"/>
      <c r="N2" s="136"/>
      <c r="O2" s="136"/>
      <c r="P2" s="136"/>
    </row>
    <row r="3" spans="1:16" ht="15" customHeight="1" x14ac:dyDescent="0.2">
      <c r="A3" s="138"/>
      <c r="B3" s="138"/>
      <c r="C3" s="2"/>
      <c r="D3" s="2"/>
      <c r="E3" s="2"/>
      <c r="F3" s="2"/>
      <c r="G3" s="2"/>
      <c r="H3" s="2"/>
      <c r="I3" s="2"/>
      <c r="J3" s="2"/>
      <c r="K3" s="2"/>
      <c r="L3" s="2"/>
      <c r="M3" s="2"/>
      <c r="N3" s="2"/>
      <c r="O3" s="2"/>
      <c r="P3" s="2"/>
    </row>
    <row r="4" spans="1:16" ht="28.5" thickBot="1" x14ac:dyDescent="0.25">
      <c r="A4" s="3"/>
      <c r="B4" s="846" t="s">
        <v>930</v>
      </c>
      <c r="C4" s="846"/>
      <c r="D4" s="846"/>
      <c r="E4" s="846"/>
      <c r="F4" s="846"/>
      <c r="G4" s="846"/>
      <c r="H4" s="846"/>
      <c r="I4" s="846"/>
      <c r="J4" s="846"/>
      <c r="K4" s="846"/>
      <c r="L4" s="846"/>
      <c r="M4" s="846"/>
      <c r="N4" s="846"/>
      <c r="O4" s="846"/>
      <c r="P4" s="3"/>
    </row>
    <row r="5" spans="1:16" s="215" customFormat="1" ht="9" customHeight="1" x14ac:dyDescent="0.25">
      <c r="A5" s="213"/>
      <c r="B5" s="214"/>
      <c r="C5" s="214"/>
      <c r="D5" s="214"/>
      <c r="E5" s="214"/>
      <c r="F5" s="214"/>
      <c r="G5" s="214"/>
      <c r="H5" s="214"/>
      <c r="I5" s="214"/>
      <c r="J5" s="214"/>
      <c r="K5" s="214"/>
      <c r="L5" s="214"/>
      <c r="M5" s="214"/>
      <c r="N5" s="214"/>
      <c r="O5" s="214"/>
      <c r="P5" s="230"/>
    </row>
    <row r="6" spans="1:16" s="4" customFormat="1" ht="20.25" customHeight="1" x14ac:dyDescent="0.2">
      <c r="A6" s="115"/>
      <c r="B6" s="851" t="s">
        <v>1</v>
      </c>
      <c r="C6" s="851"/>
      <c r="D6" s="852"/>
      <c r="E6" s="849" t="s">
        <v>110</v>
      </c>
      <c r="F6" s="849"/>
      <c r="G6" s="849"/>
      <c r="H6" s="849"/>
      <c r="I6" s="849"/>
      <c r="J6" s="849"/>
      <c r="K6" s="849"/>
      <c r="L6" s="849"/>
      <c r="M6" s="849"/>
      <c r="N6" s="849"/>
      <c r="O6" s="849"/>
      <c r="P6" s="27"/>
    </row>
    <row r="7" spans="1:16" s="4" customFormat="1" ht="2.25" customHeight="1" x14ac:dyDescent="0.2">
      <c r="A7" s="216"/>
      <c r="B7" s="209"/>
      <c r="C7" s="210"/>
      <c r="D7" s="210"/>
      <c r="E7" s="212"/>
      <c r="F7" s="212"/>
      <c r="G7" s="212"/>
      <c r="H7" s="212"/>
      <c r="I7" s="212"/>
      <c r="J7" s="212"/>
      <c r="K7" s="212"/>
      <c r="L7" s="212"/>
      <c r="M7" s="212"/>
      <c r="N7" s="212"/>
      <c r="O7" s="212"/>
      <c r="P7" s="211"/>
    </row>
    <row r="8" spans="1:16" s="4" customFormat="1" ht="11.25" x14ac:dyDescent="0.2">
      <c r="A8" s="115"/>
      <c r="B8" s="851" t="s">
        <v>2</v>
      </c>
      <c r="C8" s="851"/>
      <c r="D8" s="852"/>
      <c r="E8" s="879" t="str">
        <f>VLOOKUP(E6,matriz!$C$5:$AV$180,4,0)</f>
        <v>DIRECCIÓN DISTRITAL DE ASUNTOS DISCIPLINARIOS</v>
      </c>
      <c r="F8" s="879"/>
      <c r="G8" s="879"/>
      <c r="H8" s="879"/>
      <c r="I8" s="879"/>
      <c r="J8" s="879"/>
      <c r="K8" s="879"/>
      <c r="L8" s="879"/>
      <c r="M8" s="879"/>
      <c r="N8" s="879"/>
      <c r="O8" s="879"/>
      <c r="P8" s="27"/>
    </row>
    <row r="9" spans="1:16" s="4" customFormat="1" ht="2.25" customHeight="1" x14ac:dyDescent="0.2">
      <c r="A9" s="216"/>
      <c r="B9" s="209"/>
      <c r="C9" s="210"/>
      <c r="D9" s="210"/>
      <c r="E9" s="212"/>
      <c r="F9" s="212"/>
      <c r="G9" s="212"/>
      <c r="H9" s="212"/>
      <c r="I9" s="212"/>
      <c r="J9" s="212"/>
      <c r="K9" s="212"/>
      <c r="L9" s="212"/>
      <c r="M9" s="212"/>
      <c r="N9" s="212"/>
      <c r="O9" s="212"/>
      <c r="P9" s="211"/>
    </row>
    <row r="10" spans="1:16" s="4" customFormat="1" ht="11.25" x14ac:dyDescent="0.2">
      <c r="A10" s="115"/>
      <c r="B10" s="851" t="s">
        <v>3</v>
      </c>
      <c r="C10" s="851"/>
      <c r="D10" s="852"/>
      <c r="E10" s="879" t="str">
        <f>VLOOKUP($E$6,matriz!$C$5:$AV$180,3,0)</f>
        <v>GESTIÓN DISCIPLINARIA DISTRITAL</v>
      </c>
      <c r="F10" s="879"/>
      <c r="G10" s="879"/>
      <c r="H10" s="879"/>
      <c r="I10" s="879"/>
      <c r="J10" s="879"/>
      <c r="K10" s="879"/>
      <c r="L10" s="879"/>
      <c r="M10" s="879"/>
      <c r="N10" s="879"/>
      <c r="O10" s="879"/>
      <c r="P10" s="27"/>
    </row>
    <row r="11" spans="1:16" s="4" customFormat="1" ht="2.25" customHeight="1" x14ac:dyDescent="0.2">
      <c r="A11" s="115"/>
      <c r="B11" s="851"/>
      <c r="C11" s="851"/>
      <c r="D11" s="852"/>
      <c r="E11" s="853"/>
      <c r="F11" s="854"/>
      <c r="G11" s="854"/>
      <c r="H11" s="854"/>
      <c r="I11" s="854"/>
      <c r="J11" s="854"/>
      <c r="K11" s="854"/>
      <c r="L11" s="854"/>
      <c r="M11" s="854"/>
      <c r="N11" s="854"/>
      <c r="O11" s="855"/>
      <c r="P11" s="27"/>
    </row>
    <row r="12" spans="1:16" s="4" customFormat="1" ht="11.25" x14ac:dyDescent="0.2">
      <c r="A12" s="115"/>
      <c r="B12" s="851" t="s">
        <v>4</v>
      </c>
      <c r="C12" s="851"/>
      <c r="D12" s="852"/>
      <c r="E12" s="879" t="str">
        <f>VLOOKUP($E$6,matriz!$C$5:$AV$180,2,0)</f>
        <v>POSICIONAMIENTO COMO ENTE RECTOR</v>
      </c>
      <c r="F12" s="879"/>
      <c r="G12" s="879"/>
      <c r="H12" s="879"/>
      <c r="I12" s="879"/>
      <c r="J12" s="879"/>
      <c r="K12" s="879"/>
      <c r="L12" s="879"/>
      <c r="M12" s="879"/>
      <c r="N12" s="879"/>
      <c r="O12" s="879"/>
      <c r="P12" s="27"/>
    </row>
    <row r="13" spans="1:16" s="4" customFormat="1" ht="2.25" customHeight="1" x14ac:dyDescent="0.2">
      <c r="A13" s="115"/>
      <c r="B13" s="826"/>
      <c r="C13" s="826"/>
      <c r="D13" s="826"/>
      <c r="E13" s="826"/>
      <c r="F13" s="826"/>
      <c r="G13" s="826"/>
      <c r="H13" s="826"/>
      <c r="I13" s="826"/>
      <c r="J13" s="826"/>
      <c r="K13" s="826"/>
      <c r="L13" s="826"/>
      <c r="M13" s="826"/>
      <c r="N13" s="826"/>
      <c r="O13" s="826"/>
      <c r="P13" s="27"/>
    </row>
    <row r="14" spans="1:16" s="4" customFormat="1" ht="11.25" x14ac:dyDescent="0.2">
      <c r="A14" s="115"/>
      <c r="B14" s="881" t="s">
        <v>5</v>
      </c>
      <c r="C14" s="838"/>
      <c r="D14" s="838"/>
      <c r="E14" s="869"/>
      <c r="F14" s="838" t="str">
        <f>VLOOKUP($E$6,matriz!$C$5:$AV$180,5,0)</f>
        <v>Plan de Desarrollo</v>
      </c>
      <c r="G14" s="838"/>
      <c r="H14" s="838"/>
      <c r="I14" s="883" t="str">
        <f>VLOOKUP($E$6,matriz!$C$5:$AV$180,6,0)</f>
        <v>Proyecto de Inversión 7501</v>
      </c>
      <c r="J14" s="883"/>
      <c r="K14" s="883"/>
      <c r="L14" s="883" t="str">
        <f>VLOOKUP($E$6,matriz!$C$5:$AV$180,7,0)</f>
        <v>Procesos</v>
      </c>
      <c r="M14" s="883"/>
      <c r="N14" s="883">
        <f>VLOOKUP($E$6,matriz!$C$5:$AV$180,8,0)</f>
        <v>0</v>
      </c>
      <c r="O14" s="885"/>
      <c r="P14" s="27"/>
    </row>
    <row r="15" spans="1:16" s="4" customFormat="1" ht="12" customHeight="1" x14ac:dyDescent="0.2">
      <c r="A15" s="115"/>
      <c r="B15" s="882"/>
      <c r="C15" s="839"/>
      <c r="D15" s="839"/>
      <c r="E15" s="870"/>
      <c r="F15" s="839"/>
      <c r="G15" s="839"/>
      <c r="H15" s="839"/>
      <c r="I15" s="884"/>
      <c r="J15" s="884"/>
      <c r="K15" s="884"/>
      <c r="L15" s="884"/>
      <c r="M15" s="884"/>
      <c r="N15" s="884"/>
      <c r="O15" s="886"/>
      <c r="P15" s="27"/>
    </row>
    <row r="16" spans="1:16" s="4" customFormat="1" ht="8.25" customHeight="1" thickBot="1" x14ac:dyDescent="0.25">
      <c r="A16" s="115"/>
      <c r="B16" s="826"/>
      <c r="C16" s="826"/>
      <c r="D16" s="826"/>
      <c r="E16" s="826"/>
      <c r="F16" s="826"/>
      <c r="G16" s="826"/>
      <c r="H16" s="826"/>
      <c r="I16" s="826"/>
      <c r="J16" s="826"/>
      <c r="K16" s="826"/>
      <c r="L16" s="826"/>
      <c r="M16" s="826"/>
      <c r="N16" s="826"/>
      <c r="O16" s="826"/>
      <c r="P16" s="27"/>
    </row>
    <row r="17" spans="1:16" s="4" customFormat="1" ht="26.25" customHeight="1" x14ac:dyDescent="0.2">
      <c r="A17" s="115"/>
      <c r="B17" s="875" t="s">
        <v>9</v>
      </c>
      <c r="C17" s="876"/>
      <c r="D17" s="877" t="s">
        <v>10</v>
      </c>
      <c r="E17" s="876"/>
      <c r="F17" s="877" t="s">
        <v>11</v>
      </c>
      <c r="G17" s="878"/>
      <c r="H17" s="878"/>
      <c r="I17" s="876"/>
      <c r="J17" s="877" t="s">
        <v>12</v>
      </c>
      <c r="K17" s="878"/>
      <c r="L17" s="876"/>
      <c r="M17" s="877" t="s">
        <v>13</v>
      </c>
      <c r="N17" s="878"/>
      <c r="O17" s="880"/>
      <c r="P17" s="27"/>
    </row>
    <row r="18" spans="1:16" s="4" customFormat="1" ht="45" customHeight="1" x14ac:dyDescent="0.2">
      <c r="A18" s="115"/>
      <c r="B18" s="894" t="str">
        <f>VLOOKUP($E$6,matriz!$C$5:$AV$180,9,0)</f>
        <v>Sumatoria de servidores públicos del Distrito orientados en temas de responsabilidad disciplinaria</v>
      </c>
      <c r="C18" s="895" t="str">
        <f>VLOOKUP($E$6,matriz!$C$5:$AV$180,2,0)</f>
        <v>POSICIONAMIENTO COMO ENTE RECTOR</v>
      </c>
      <c r="D18" s="823" t="str">
        <f>VLOOKUP($E$6,matriz!$C$5:$AV$180,10,0)</f>
        <v>Número de Servidores públicos</v>
      </c>
      <c r="E18" s="823" t="str">
        <f>VLOOKUP($E$6,matriz!$C$5:$AV$180,2,0)</f>
        <v>POSICIONAMIENTO COMO ENTE RECTOR</v>
      </c>
      <c r="F18" s="887" t="str">
        <f>VLOOKUP($E$6,matriz!$C$5:$AV$180,11,0)</f>
        <v>Sumatoria del número servidores públicos del Distrito orientados en temas de responsabilidad disciplinaria</v>
      </c>
      <c r="G18" s="888" t="str">
        <f>VLOOKUP($E$6,matriz!$C$5:$AV$180,2,0)</f>
        <v>POSICIONAMIENTO COMO ENTE RECTOR</v>
      </c>
      <c r="H18" s="888" t="str">
        <f>VLOOKUP($E$6,matriz!$C$5:$AV$180,10,0)</f>
        <v>Número de Servidores públicos</v>
      </c>
      <c r="I18" s="898" t="str">
        <f>VLOOKUP($E$6,matriz!$C$5:$AV$180,2,0)</f>
        <v>POSICIONAMIENTO COMO ENTE RECTOR</v>
      </c>
      <c r="J18" s="808" t="str">
        <f>VLOOKUP($E$6,matriz!$C$5:$AV$180,13,0)</f>
        <v>Los servidores públicos orientados en temaáticas de responsabilidad disciplinaria</v>
      </c>
      <c r="K18" s="808" t="str">
        <f>VLOOKUP($E$6,matriz!$C$5:$AV$180,2,0)</f>
        <v>POSICIONAMIENTO COMO ENTE RECTOR</v>
      </c>
      <c r="L18" s="808" t="str">
        <f>VLOOKUP($E$6,matriz!$C$5:$AV$180,2,0)</f>
        <v>POSICIONAMIENTO COMO ENTE RECTOR</v>
      </c>
      <c r="M18" s="887" t="str">
        <f>VLOOKUP($E$6,matriz!$C$5:$AV$180,15,0)</f>
        <v xml:space="preserve">Registro de asistencia in situ / Reportes de herramientas de orientación y/o formación </v>
      </c>
      <c r="N18" s="888" t="str">
        <f>VLOOKUP($E$6,matriz!$C$5:$AV$180,2,0)</f>
        <v>POSICIONAMIENTO COMO ENTE RECTOR</v>
      </c>
      <c r="O18" s="889" t="str">
        <f>VLOOKUP($E$6,matriz!$C$5:$AV$180,2,0)</f>
        <v>POSICIONAMIENTO COMO ENTE RECTOR</v>
      </c>
      <c r="P18" s="27"/>
    </row>
    <row r="19" spans="1:16" s="4" customFormat="1" ht="45" customHeight="1" thickBot="1" x14ac:dyDescent="0.25">
      <c r="A19" s="115"/>
      <c r="B19" s="896" t="str">
        <f>VLOOKUP($E$6,matriz!$C$5:$AV$180,2,0)</f>
        <v>POSICIONAMIENTO COMO ENTE RECTOR</v>
      </c>
      <c r="C19" s="897" t="str">
        <f>VLOOKUP($E$6,matriz!$C$5:$AV$180,2,0)</f>
        <v>POSICIONAMIENTO COMO ENTE RECTOR</v>
      </c>
      <c r="D19" s="824" t="str">
        <f>VLOOKUP($E$6,matriz!$C$5:$AV$180,2,0)</f>
        <v>POSICIONAMIENTO COMO ENTE RECTOR</v>
      </c>
      <c r="E19" s="824" t="str">
        <f>VLOOKUP($E$6,matriz!$C$5:$AV$180,2,0)</f>
        <v>POSICIONAMIENTO COMO ENTE RECTOR</v>
      </c>
      <c r="F19" s="890" t="str">
        <f>VLOOKUP($E$6,matriz!$C$5:$AV$180,12,0)</f>
        <v>N.A.</v>
      </c>
      <c r="G19" s="891" t="str">
        <f>VLOOKUP($E$6,matriz!$C$5:$AV$180,2,0)</f>
        <v>POSICIONAMIENTO COMO ENTE RECTOR</v>
      </c>
      <c r="H19" s="891" t="str">
        <f>VLOOKUP($E$6,matriz!$C$5:$AV$180,2,0)</f>
        <v>POSICIONAMIENTO COMO ENTE RECTOR</v>
      </c>
      <c r="I19" s="892" t="str">
        <f>VLOOKUP($E$6,matriz!$C$5:$AV$180,2,0)</f>
        <v>POSICIONAMIENTO COMO ENTE RECTOR</v>
      </c>
      <c r="J19" s="815" t="str">
        <f>VLOOKUP($E$6,matriz!$C$5:$AV$180,14,0)</f>
        <v>N.A.</v>
      </c>
      <c r="K19" s="815" t="str">
        <f>VLOOKUP($E$6,matriz!$C$5:$AV$180,2,0)</f>
        <v>POSICIONAMIENTO COMO ENTE RECTOR</v>
      </c>
      <c r="L19" s="815" t="str">
        <f>VLOOKUP($E$6,matriz!$C$5:$AV$180,2,0)</f>
        <v>POSICIONAMIENTO COMO ENTE RECTOR</v>
      </c>
      <c r="M19" s="890" t="str">
        <f>VLOOKUP($E$6,matriz!$C$5:$AV$180,16,0)</f>
        <v>N.A.</v>
      </c>
      <c r="N19" s="891" t="str">
        <f>VLOOKUP($E$6,matriz!$C$5:$AV$180,2,0)</f>
        <v>POSICIONAMIENTO COMO ENTE RECTOR</v>
      </c>
      <c r="O19" s="893" t="str">
        <f>VLOOKUP($E$6,matriz!$C$5:$AV$180,2,0)</f>
        <v>POSICIONAMIENTO COMO ENTE RECTOR</v>
      </c>
      <c r="P19" s="27"/>
    </row>
    <row r="20" spans="1:16" s="4" customFormat="1" ht="16.5" customHeight="1" x14ac:dyDescent="0.2">
      <c r="A20" s="115"/>
      <c r="B20" s="26"/>
      <c r="C20" s="26"/>
      <c r="D20" s="26"/>
      <c r="E20" s="26"/>
      <c r="F20" s="26"/>
      <c r="G20" s="26"/>
      <c r="H20" s="26"/>
      <c r="I20" s="26"/>
      <c r="J20" s="26"/>
      <c r="K20" s="26"/>
      <c r="L20" s="26"/>
      <c r="M20" s="26"/>
      <c r="N20" s="26"/>
      <c r="O20" s="26"/>
      <c r="P20" s="27"/>
    </row>
    <row r="21" spans="1:16" s="220" customFormat="1" ht="15" customHeight="1" x14ac:dyDescent="0.25">
      <c r="A21" s="217"/>
      <c r="B21" s="36"/>
      <c r="C21" s="873" t="str">
        <f>VLOOKUP($E$6,matriz!$C$5:$AV$180,19,0)</f>
        <v>Suma</v>
      </c>
      <c r="D21" s="873"/>
      <c r="E21" s="38"/>
      <c r="F21" s="36"/>
      <c r="G21" s="873" t="str">
        <f>VLOOKUP($E$6,matriz!$C$5:$AV$180,20,0)</f>
        <v>Trimestral</v>
      </c>
      <c r="H21" s="873" t="str">
        <f>VLOOKUP($E$6,matriz!$C$5:$AV$180,2,0)</f>
        <v>POSICIONAMIENTO COMO ENTE RECTOR</v>
      </c>
      <c r="I21" s="218"/>
      <c r="J21" s="218"/>
      <c r="K21" s="873" t="str">
        <f>VLOOKUP($E$6,matriz!$C$5:$AV$180,21,0)</f>
        <v>Eficacia</v>
      </c>
      <c r="L21" s="873"/>
      <c r="M21" s="219"/>
      <c r="N21" s="36"/>
      <c r="O21" s="36"/>
      <c r="P21" s="231"/>
    </row>
    <row r="22" spans="1:16" s="3" customFormat="1" ht="11.25" x14ac:dyDescent="0.2">
      <c r="A22" s="115"/>
      <c r="B22" s="26"/>
      <c r="C22" s="26"/>
      <c r="D22" s="26"/>
      <c r="E22" s="26"/>
      <c r="F22" s="26"/>
      <c r="G22" s="26"/>
      <c r="H22" s="26"/>
      <c r="I22" s="26"/>
      <c r="J22" s="26"/>
      <c r="K22" s="26"/>
      <c r="L22" s="26"/>
      <c r="M22" s="26"/>
      <c r="N22" s="26"/>
      <c r="O22" s="26"/>
      <c r="P22" s="27"/>
    </row>
    <row r="23" spans="1:16" s="3" customFormat="1" ht="13.5" customHeight="1" thickBot="1" x14ac:dyDescent="0.25">
      <c r="A23" s="115"/>
      <c r="B23" s="26"/>
      <c r="C23" s="26"/>
      <c r="D23" s="29" t="s">
        <v>124</v>
      </c>
      <c r="E23" s="872" t="s">
        <v>125</v>
      </c>
      <c r="F23" s="872"/>
      <c r="G23" s="26"/>
      <c r="H23" s="26"/>
      <c r="I23" s="26"/>
      <c r="J23" s="30"/>
      <c r="K23" s="31"/>
      <c r="L23" s="197" t="s">
        <v>122</v>
      </c>
      <c r="M23" s="197" t="s">
        <v>123</v>
      </c>
      <c r="N23" s="26"/>
      <c r="O23" s="26"/>
      <c r="P23" s="27"/>
    </row>
    <row r="24" spans="1:16" s="3" customFormat="1" ht="13.5" customHeight="1" x14ac:dyDescent="0.2">
      <c r="A24" s="115"/>
      <c r="B24" s="26"/>
      <c r="C24" s="221">
        <v>2016</v>
      </c>
      <c r="D24" s="41">
        <f>VLOOKUP($E$6,matriz!$C$5:$AV$180,25,0)</f>
        <v>0</v>
      </c>
      <c r="E24" s="121">
        <f>VLOOKUP($E$6,matriz!$C$5:$AV$180,30,0)</f>
        <v>0</v>
      </c>
      <c r="F24" s="42"/>
      <c r="G24" s="26"/>
      <c r="H24" s="26"/>
      <c r="I24" s="26"/>
      <c r="J24" s="874" t="s">
        <v>16</v>
      </c>
      <c r="K24" s="874"/>
      <c r="L24" s="43">
        <f>VLOOKUP($E$6,matriz!$C$5:$AV$180,35,0)</f>
        <v>0</v>
      </c>
      <c r="M24" s="118">
        <f>VLOOKUP($E$6,matriz!$C$5:$AV$180,39,0)</f>
        <v>0</v>
      </c>
      <c r="N24" s="26"/>
      <c r="O24" s="26"/>
      <c r="P24" s="27"/>
    </row>
    <row r="25" spans="1:16" s="3" customFormat="1" ht="13.5" customHeight="1" x14ac:dyDescent="0.2">
      <c r="A25" s="115"/>
      <c r="B25" s="26"/>
      <c r="C25" s="221">
        <v>2017</v>
      </c>
      <c r="D25" s="44">
        <f>VLOOKUP($E$6,matriz!$C$5:$AV$180,26,0)</f>
        <v>2000</v>
      </c>
      <c r="E25" s="132">
        <f>VLOOKUP($E$6,matriz!$C$5:$AV$180,31,0)</f>
        <v>2426</v>
      </c>
      <c r="F25" s="45"/>
      <c r="G25" s="26"/>
      <c r="H25" s="26"/>
      <c r="I25" s="26"/>
      <c r="J25" s="874" t="s">
        <v>17</v>
      </c>
      <c r="K25" s="874"/>
      <c r="L25" s="44">
        <f>VLOOKUP($E$6,matriz!$C$5:$AV$180,36,0)</f>
        <v>750</v>
      </c>
      <c r="M25" s="119">
        <f>VLOOKUP($E$6,matriz!$C$5:$AV$180,40,0)</f>
        <v>865</v>
      </c>
      <c r="N25" s="26"/>
      <c r="O25" s="26"/>
      <c r="P25" s="27"/>
    </row>
    <row r="26" spans="1:16" s="3" customFormat="1" ht="13.5" customHeight="1" x14ac:dyDescent="0.2">
      <c r="A26" s="115"/>
      <c r="B26" s="26"/>
      <c r="C26" s="221">
        <v>2018</v>
      </c>
      <c r="D26" s="44">
        <f>VLOOKUP($E$6,matriz!$C$5:$AV$180,27,0)</f>
        <v>4000</v>
      </c>
      <c r="E26" s="122">
        <f>VLOOKUP($E$6,matriz!$C$5:$AV$180,32,0)</f>
        <v>3803</v>
      </c>
      <c r="F26" s="45"/>
      <c r="G26" s="26"/>
      <c r="H26" s="26"/>
      <c r="I26" s="26"/>
      <c r="J26" s="874" t="s">
        <v>18</v>
      </c>
      <c r="K26" s="874"/>
      <c r="L26" s="44">
        <f>VLOOKUP($E$6,matriz!$C$5:$AV$180,37,0)</f>
        <v>1750</v>
      </c>
      <c r="M26" s="119">
        <f>VLOOKUP($E$6,matriz!$C$5:$AV$180,41,0)</f>
        <v>2938</v>
      </c>
      <c r="N26" s="26"/>
      <c r="O26" s="26"/>
      <c r="P26" s="27"/>
    </row>
    <row r="27" spans="1:16" s="3" customFormat="1" ht="15" customHeight="1" thickBot="1" x14ac:dyDescent="0.25">
      <c r="A27" s="115"/>
      <c r="B27" s="26"/>
      <c r="C27" s="221">
        <v>2019</v>
      </c>
      <c r="D27" s="44">
        <f>VLOOKUP($E$6,matriz!$C$5:$AV$180,28,0)</f>
        <v>4000</v>
      </c>
      <c r="E27" s="122">
        <f>VLOOKUP($E$6,matriz!$C$5:$AV$180,33,0)</f>
        <v>0</v>
      </c>
      <c r="F27" s="45"/>
      <c r="G27" s="26"/>
      <c r="H27" s="26"/>
      <c r="I27" s="26"/>
      <c r="J27" s="874" t="s">
        <v>19</v>
      </c>
      <c r="K27" s="874"/>
      <c r="L27" s="46">
        <f>VLOOKUP($E$6,matriz!$C$5:$AV$180,38,0)</f>
        <v>1500</v>
      </c>
      <c r="M27" s="120">
        <f>VLOOKUP($E$6,matriz!$C$5:$AV$180,42,0)</f>
        <v>0</v>
      </c>
      <c r="N27" s="26"/>
      <c r="O27" s="26"/>
      <c r="P27" s="27"/>
    </row>
    <row r="28" spans="1:16" s="3" customFormat="1" ht="11.25" customHeight="1" thickBot="1" x14ac:dyDescent="0.25">
      <c r="A28" s="115"/>
      <c r="B28" s="26"/>
      <c r="C28" s="221">
        <v>2020</v>
      </c>
      <c r="D28" s="46">
        <f>VLOOKUP($E$6,matriz!$C$5:$AV$180,29,0)</f>
        <v>2000</v>
      </c>
      <c r="E28" s="123">
        <f>VLOOKUP($E$6,matriz!$C$5:$AV$180,34,0)</f>
        <v>0</v>
      </c>
      <c r="F28" s="47"/>
      <c r="G28" s="26"/>
      <c r="H28" s="26"/>
      <c r="I28" s="26"/>
      <c r="J28" s="26"/>
      <c r="K28" s="32" t="s">
        <v>20</v>
      </c>
      <c r="L28" s="33">
        <f>IF($C$21="Decreciente",MID(L27,1,4),IF($C$21="Suma",SUM(L24:L27),IF($C$21="Creciente",MID(L27,1,4),IF($C$21="Constante",MID(L27,1,4)))))</f>
        <v>4000</v>
      </c>
      <c r="M28" s="33"/>
      <c r="N28" s="26"/>
      <c r="O28" s="26"/>
      <c r="P28" s="27"/>
    </row>
    <row r="29" spans="1:16" s="3" customFormat="1" ht="15" customHeight="1" x14ac:dyDescent="0.2">
      <c r="A29" s="222"/>
      <c r="B29" s="223"/>
      <c r="C29" s="224" t="s">
        <v>219</v>
      </c>
      <c r="D29" s="225">
        <f>IF($C$21="Decreciente",MID(D28,1,4),IF($C$21="Suma",SUM(D25:D28),IF($C$21="Creciente",MID(D28,1,4),IF($C$21="Constante",MID(D28,1,4)))))</f>
        <v>12000</v>
      </c>
      <c r="P29" s="232"/>
    </row>
    <row r="30" spans="1:16" s="3" customFormat="1" ht="11.25" x14ac:dyDescent="0.2">
      <c r="A30" s="115"/>
      <c r="B30" s="26"/>
      <c r="C30" s="26"/>
      <c r="D30" s="26"/>
      <c r="E30" s="26"/>
      <c r="F30" s="26"/>
      <c r="G30" s="26"/>
      <c r="H30" s="26"/>
      <c r="I30" s="26"/>
      <c r="J30" s="26"/>
      <c r="K30" s="26"/>
      <c r="L30" s="26"/>
      <c r="M30" s="26"/>
      <c r="N30" s="26"/>
      <c r="O30" s="26"/>
      <c r="P30" s="27"/>
    </row>
    <row r="31" spans="1:16" s="3" customFormat="1" ht="11.25" x14ac:dyDescent="0.2">
      <c r="A31" s="115"/>
      <c r="B31" s="26"/>
      <c r="C31" s="26"/>
      <c r="D31" s="26"/>
      <c r="E31" s="26"/>
      <c r="F31" s="26"/>
      <c r="G31" s="26"/>
      <c r="H31" s="26"/>
      <c r="I31" s="26"/>
      <c r="J31" s="26"/>
      <c r="K31" s="26"/>
      <c r="L31" s="26"/>
      <c r="M31" s="26"/>
      <c r="N31" s="26"/>
      <c r="O31" s="26"/>
      <c r="P31" s="27"/>
    </row>
    <row r="32" spans="1:16" s="3" customFormat="1" ht="11.25" x14ac:dyDescent="0.2">
      <c r="A32" s="115"/>
      <c r="B32" s="26"/>
      <c r="C32" s="26"/>
      <c r="D32" s="26"/>
      <c r="E32" s="26"/>
      <c r="F32" s="26"/>
      <c r="G32" s="26"/>
      <c r="H32" s="26"/>
      <c r="I32" s="26"/>
      <c r="J32" s="26"/>
      <c r="K32" s="26"/>
      <c r="L32" s="26"/>
      <c r="M32" s="26"/>
      <c r="N32" s="26"/>
      <c r="O32" s="26"/>
      <c r="P32" s="27"/>
    </row>
    <row r="33" spans="1:16" s="3" customFormat="1" ht="15" x14ac:dyDescent="0.25">
      <c r="A33" s="115"/>
      <c r="B33" s="25"/>
      <c r="C33" s="25"/>
      <c r="D33" s="25"/>
      <c r="E33" s="25"/>
      <c r="F33" s="26"/>
      <c r="G33" s="26"/>
      <c r="H33" s="26"/>
      <c r="I33" s="26"/>
      <c r="J33" s="26"/>
      <c r="K33" s="26"/>
      <c r="L33" s="26"/>
      <c r="M33" s="26"/>
      <c r="N33" s="26"/>
      <c r="O33" s="26"/>
      <c r="P33" s="27"/>
    </row>
    <row r="34" spans="1:16" s="3" customFormat="1" ht="15" x14ac:dyDescent="0.25">
      <c r="A34" s="115"/>
      <c r="B34" s="25"/>
      <c r="C34" s="25"/>
      <c r="D34" s="25"/>
      <c r="E34" s="25"/>
      <c r="F34" s="26"/>
      <c r="G34" s="26"/>
      <c r="H34" s="26"/>
      <c r="I34" s="26"/>
      <c r="J34" s="26"/>
      <c r="K34" s="26"/>
      <c r="L34" s="26"/>
      <c r="M34" s="26"/>
      <c r="N34" s="26"/>
      <c r="O34" s="26"/>
      <c r="P34" s="27"/>
    </row>
    <row r="35" spans="1:16" s="3" customFormat="1" ht="11.25" x14ac:dyDescent="0.2">
      <c r="A35" s="115"/>
      <c r="B35" s="26"/>
      <c r="C35" s="26"/>
      <c r="D35" s="26"/>
      <c r="E35" s="26"/>
      <c r="F35" s="26"/>
      <c r="G35" s="26"/>
      <c r="H35" s="26"/>
      <c r="I35" s="26"/>
      <c r="J35" s="26"/>
      <c r="K35" s="26"/>
      <c r="L35" s="26"/>
      <c r="M35" s="26"/>
      <c r="N35" s="26"/>
      <c r="O35" s="26"/>
      <c r="P35" s="27"/>
    </row>
    <row r="36" spans="1:16" s="3" customFormat="1" ht="11.25" x14ac:dyDescent="0.2">
      <c r="A36" s="115"/>
      <c r="B36" s="26"/>
      <c r="C36" s="26"/>
      <c r="D36" s="26"/>
      <c r="E36" s="26"/>
      <c r="F36" s="26"/>
      <c r="G36" s="26"/>
      <c r="H36" s="26"/>
      <c r="I36" s="26"/>
      <c r="J36" s="26"/>
      <c r="K36" s="26"/>
      <c r="L36" s="26"/>
      <c r="M36" s="26"/>
      <c r="N36" s="26"/>
      <c r="O36" s="26"/>
      <c r="P36" s="27"/>
    </row>
    <row r="37" spans="1:16" s="4" customFormat="1" ht="11.25" x14ac:dyDescent="0.2">
      <c r="A37" s="115"/>
      <c r="B37" s="26"/>
      <c r="C37" s="26"/>
      <c r="D37" s="26"/>
      <c r="E37" s="26"/>
      <c r="F37" s="26"/>
      <c r="G37" s="26"/>
      <c r="H37" s="26"/>
      <c r="I37" s="26"/>
      <c r="J37" s="26"/>
      <c r="K37" s="26"/>
      <c r="L37" s="26"/>
      <c r="M37" s="26"/>
      <c r="N37" s="26"/>
      <c r="O37" s="26"/>
      <c r="P37" s="27"/>
    </row>
    <row r="38" spans="1:16" s="4" customFormat="1" ht="11.25" x14ac:dyDescent="0.2">
      <c r="A38" s="115"/>
      <c r="B38" s="26"/>
      <c r="C38" s="26"/>
      <c r="D38" s="26"/>
      <c r="E38" s="26"/>
      <c r="F38" s="26"/>
      <c r="G38" s="26"/>
      <c r="H38" s="26"/>
      <c r="I38" s="26"/>
      <c r="J38" s="26"/>
      <c r="K38" s="26"/>
      <c r="L38" s="26"/>
      <c r="M38" s="26"/>
      <c r="N38" s="26"/>
      <c r="O38" s="26"/>
      <c r="P38" s="27"/>
    </row>
    <row r="39" spans="1:16" s="4" customFormat="1" ht="11.25" x14ac:dyDescent="0.2">
      <c r="A39" s="115"/>
      <c r="B39" s="26"/>
      <c r="C39" s="26"/>
      <c r="D39" s="26"/>
      <c r="E39" s="26"/>
      <c r="F39" s="26"/>
      <c r="G39" s="26"/>
      <c r="H39" s="26"/>
      <c r="I39" s="26"/>
      <c r="J39" s="26"/>
      <c r="K39" s="26"/>
      <c r="L39" s="26"/>
      <c r="M39" s="26"/>
      <c r="N39" s="26"/>
      <c r="O39" s="26"/>
      <c r="P39" s="27"/>
    </row>
    <row r="40" spans="1:16" s="4" customFormat="1" ht="11.25" x14ac:dyDescent="0.2">
      <c r="A40" s="115"/>
      <c r="B40" s="26"/>
      <c r="C40" s="26"/>
      <c r="D40" s="26"/>
      <c r="E40" s="26"/>
      <c r="F40" s="26"/>
      <c r="G40" s="26"/>
      <c r="H40" s="26"/>
      <c r="I40" s="26"/>
      <c r="J40" s="26"/>
      <c r="K40" s="26"/>
      <c r="L40" s="26"/>
      <c r="M40" s="26"/>
      <c r="N40" s="26"/>
      <c r="O40" s="26"/>
      <c r="P40" s="27"/>
    </row>
    <row r="41" spans="1:16" s="4" customFormat="1" ht="11.25" x14ac:dyDescent="0.2">
      <c r="A41" s="115"/>
      <c r="B41" s="26"/>
      <c r="C41" s="26"/>
      <c r="D41" s="26"/>
      <c r="E41" s="26"/>
      <c r="F41" s="26"/>
      <c r="G41" s="26"/>
      <c r="H41" s="26"/>
      <c r="I41" s="26"/>
      <c r="J41" s="26"/>
      <c r="K41" s="26"/>
      <c r="L41" s="26"/>
      <c r="M41" s="26"/>
      <c r="N41" s="26"/>
      <c r="O41" s="26"/>
      <c r="P41" s="27"/>
    </row>
    <row r="42" spans="1:16" s="4" customFormat="1" ht="11.25" x14ac:dyDescent="0.2">
      <c r="A42" s="115"/>
      <c r="B42" s="26"/>
      <c r="C42" s="26"/>
      <c r="D42" s="26"/>
      <c r="E42" s="26"/>
      <c r="F42" s="26"/>
      <c r="G42" s="26"/>
      <c r="H42" s="26"/>
      <c r="I42" s="26"/>
      <c r="J42" s="26"/>
      <c r="K42" s="26"/>
      <c r="L42" s="26"/>
      <c r="M42" s="26"/>
      <c r="N42" s="26"/>
      <c r="O42" s="26"/>
      <c r="P42" s="27"/>
    </row>
    <row r="43" spans="1:16" s="4" customFormat="1" ht="11.25" x14ac:dyDescent="0.2">
      <c r="A43" s="115"/>
      <c r="B43" s="26"/>
      <c r="C43" s="26"/>
      <c r="D43" s="26"/>
      <c r="E43" s="26"/>
      <c r="F43" s="26"/>
      <c r="G43" s="26"/>
      <c r="H43" s="26"/>
      <c r="I43" s="26"/>
      <c r="J43" s="26"/>
      <c r="K43" s="26"/>
      <c r="L43" s="26"/>
      <c r="M43" s="26"/>
      <c r="N43" s="26"/>
      <c r="O43" s="26"/>
      <c r="P43" s="27"/>
    </row>
    <row r="44" spans="1:16" s="4" customFormat="1" ht="11.25" hidden="1" customHeight="1" x14ac:dyDescent="0.2">
      <c r="A44" s="115"/>
      <c r="B44" s="26"/>
      <c r="C44" s="26"/>
      <c r="D44" s="26"/>
      <c r="E44" s="26"/>
      <c r="F44" s="26"/>
      <c r="G44" s="26"/>
      <c r="H44" s="26"/>
      <c r="I44" s="26"/>
      <c r="J44" s="26"/>
      <c r="K44" s="26"/>
      <c r="L44" s="26"/>
      <c r="M44" s="26"/>
      <c r="N44" s="26"/>
      <c r="O44" s="26"/>
      <c r="P44" s="27"/>
    </row>
    <row r="45" spans="1:16" s="4" customFormat="1" ht="11.25" customHeight="1" x14ac:dyDescent="0.2">
      <c r="A45" s="115"/>
      <c r="B45" s="26"/>
      <c r="C45" s="26"/>
      <c r="D45" s="26"/>
      <c r="E45" s="26"/>
      <c r="F45" s="26"/>
      <c r="G45" s="26"/>
      <c r="H45" s="26"/>
      <c r="I45" s="26"/>
      <c r="J45" s="26"/>
      <c r="K45" s="26"/>
      <c r="L45" s="26"/>
      <c r="M45" s="26"/>
      <c r="N45" s="26"/>
      <c r="O45" s="26"/>
      <c r="P45" s="27"/>
    </row>
    <row r="46" spans="1:16" s="4" customFormat="1" ht="11.25" customHeight="1" x14ac:dyDescent="0.2">
      <c r="A46" s="115"/>
      <c r="B46" s="26"/>
      <c r="C46" s="26"/>
      <c r="D46" s="26"/>
      <c r="E46" s="26"/>
      <c r="F46" s="26"/>
      <c r="G46" s="26"/>
      <c r="H46" s="26"/>
      <c r="I46" s="26"/>
      <c r="J46" s="26"/>
      <c r="K46" s="26"/>
      <c r="L46" s="26"/>
      <c r="M46" s="26"/>
      <c r="N46" s="26"/>
      <c r="O46" s="26"/>
      <c r="P46" s="27"/>
    </row>
    <row r="47" spans="1:16" s="4" customFormat="1" ht="10.5" customHeight="1" x14ac:dyDescent="0.2">
      <c r="A47" s="115"/>
      <c r="B47" s="26"/>
      <c r="C47" s="26" t="s">
        <v>204</v>
      </c>
      <c r="D47" s="26"/>
      <c r="E47" s="26"/>
      <c r="F47" s="26" t="s">
        <v>205</v>
      </c>
      <c r="G47" s="26"/>
      <c r="H47" s="26"/>
      <c r="I47" s="26"/>
      <c r="J47" s="26"/>
      <c r="K47" s="26"/>
      <c r="L47" s="26" t="s">
        <v>204</v>
      </c>
      <c r="M47" s="26"/>
      <c r="N47" s="26"/>
      <c r="O47" s="26" t="s">
        <v>205</v>
      </c>
      <c r="P47" s="27"/>
    </row>
    <row r="48" spans="1:16" s="4" customFormat="1" ht="10.5" customHeight="1" x14ac:dyDescent="0.2">
      <c r="A48" s="115"/>
      <c r="B48" s="26"/>
      <c r="C48" s="26"/>
      <c r="D48" s="26"/>
      <c r="E48" s="26"/>
      <c r="F48" s="26"/>
      <c r="G48" s="26"/>
      <c r="H48" s="26"/>
      <c r="I48" s="26"/>
      <c r="J48" s="26"/>
      <c r="K48" s="26"/>
      <c r="L48" s="26"/>
      <c r="M48" s="26"/>
      <c r="N48" s="26"/>
      <c r="O48" s="26"/>
      <c r="P48" s="27"/>
    </row>
    <row r="49" spans="1:16" s="4" customFormat="1" ht="11.25" customHeight="1" x14ac:dyDescent="0.2">
      <c r="A49" s="115"/>
      <c r="B49" s="26"/>
      <c r="C49" s="26"/>
      <c r="D49" s="26"/>
      <c r="E49" s="26"/>
      <c r="F49" s="26"/>
      <c r="G49" s="26"/>
      <c r="H49" s="26"/>
      <c r="I49" s="26"/>
      <c r="J49" s="26"/>
      <c r="K49" s="26"/>
      <c r="L49" s="26"/>
      <c r="M49" s="26"/>
      <c r="N49" s="26"/>
      <c r="O49" s="26"/>
      <c r="P49" s="27"/>
    </row>
    <row r="50" spans="1:16" s="4" customFormat="1" ht="11.25" customHeight="1" thickBot="1" x14ac:dyDescent="0.25">
      <c r="A50" s="115"/>
      <c r="B50" s="871"/>
      <c r="C50" s="871"/>
      <c r="D50" s="26"/>
      <c r="E50" s="856" t="s">
        <v>207</v>
      </c>
      <c r="F50" s="857"/>
      <c r="G50" s="857"/>
      <c r="H50" s="26"/>
      <c r="I50" s="26"/>
      <c r="J50" s="26"/>
      <c r="K50" s="26"/>
      <c r="L50" s="26"/>
      <c r="M50" s="26"/>
      <c r="N50" s="26"/>
      <c r="O50" s="26"/>
      <c r="P50" s="27"/>
    </row>
    <row r="51" spans="1:16" s="4" customFormat="1" ht="11.25" customHeight="1" x14ac:dyDescent="0.2">
      <c r="A51" s="115"/>
      <c r="B51" s="860" t="str">
        <f>(VLOOKUP($E$6,matriz!$C$4:$AV$149,MATCH('FICHA INDICADOR'!$E$50,matriz!$C$4:$AV$4,0),0))</f>
        <v>En el segundo trimestre del año se orientaron a 865 servidores públicos y particulares que ejercen funciones públicas, en materia de responsabilidad disciplinaria conforme a lo solicitado por cada entidad.</v>
      </c>
      <c r="C51" s="861"/>
      <c r="D51" s="861"/>
      <c r="E51" s="861"/>
      <c r="F51" s="861"/>
      <c r="G51" s="861"/>
      <c r="H51" s="861"/>
      <c r="I51" s="861"/>
      <c r="J51" s="861"/>
      <c r="K51" s="861"/>
      <c r="L51" s="861"/>
      <c r="M51" s="861"/>
      <c r="N51" s="861"/>
      <c r="O51" s="862"/>
      <c r="P51" s="233"/>
    </row>
    <row r="52" spans="1:16" s="4" customFormat="1" ht="11.25" customHeight="1" x14ac:dyDescent="0.2">
      <c r="A52" s="115"/>
      <c r="B52" s="863"/>
      <c r="C52" s="864"/>
      <c r="D52" s="864"/>
      <c r="E52" s="864"/>
      <c r="F52" s="864"/>
      <c r="G52" s="864"/>
      <c r="H52" s="864"/>
      <c r="I52" s="864"/>
      <c r="J52" s="864"/>
      <c r="K52" s="864"/>
      <c r="L52" s="864"/>
      <c r="M52" s="864"/>
      <c r="N52" s="864"/>
      <c r="O52" s="865"/>
      <c r="P52" s="233"/>
    </row>
    <row r="53" spans="1:16" s="4" customFormat="1" ht="11.25" customHeight="1" x14ac:dyDescent="0.2">
      <c r="A53" s="115"/>
      <c r="B53" s="863"/>
      <c r="C53" s="864"/>
      <c r="D53" s="864"/>
      <c r="E53" s="864"/>
      <c r="F53" s="864"/>
      <c r="G53" s="864"/>
      <c r="H53" s="864"/>
      <c r="I53" s="864"/>
      <c r="J53" s="864"/>
      <c r="K53" s="864"/>
      <c r="L53" s="864"/>
      <c r="M53" s="864"/>
      <c r="N53" s="864"/>
      <c r="O53" s="865"/>
      <c r="P53" s="233"/>
    </row>
    <row r="54" spans="1:16" s="4" customFormat="1" ht="11.25" customHeight="1" x14ac:dyDescent="0.2">
      <c r="A54" s="115"/>
      <c r="B54" s="863"/>
      <c r="C54" s="864"/>
      <c r="D54" s="864"/>
      <c r="E54" s="864"/>
      <c r="F54" s="864"/>
      <c r="G54" s="864"/>
      <c r="H54" s="864"/>
      <c r="I54" s="864"/>
      <c r="J54" s="864"/>
      <c r="K54" s="864"/>
      <c r="L54" s="864"/>
      <c r="M54" s="864"/>
      <c r="N54" s="864"/>
      <c r="O54" s="865"/>
      <c r="P54" s="233"/>
    </row>
    <row r="55" spans="1:16" s="4" customFormat="1" ht="11.25" customHeight="1" x14ac:dyDescent="0.2">
      <c r="A55" s="115"/>
      <c r="B55" s="863"/>
      <c r="C55" s="864"/>
      <c r="D55" s="864"/>
      <c r="E55" s="864"/>
      <c r="F55" s="864"/>
      <c r="G55" s="864"/>
      <c r="H55" s="864"/>
      <c r="I55" s="864"/>
      <c r="J55" s="864"/>
      <c r="K55" s="864"/>
      <c r="L55" s="864"/>
      <c r="M55" s="864"/>
      <c r="N55" s="864"/>
      <c r="O55" s="865"/>
      <c r="P55" s="233"/>
    </row>
    <row r="56" spans="1:16" s="4" customFormat="1" ht="11.25" customHeight="1" x14ac:dyDescent="0.2">
      <c r="A56" s="115"/>
      <c r="B56" s="863"/>
      <c r="C56" s="864"/>
      <c r="D56" s="864"/>
      <c r="E56" s="864"/>
      <c r="F56" s="864"/>
      <c r="G56" s="864"/>
      <c r="H56" s="864"/>
      <c r="I56" s="864"/>
      <c r="J56" s="864"/>
      <c r="K56" s="864"/>
      <c r="L56" s="864"/>
      <c r="M56" s="864"/>
      <c r="N56" s="864"/>
      <c r="O56" s="865"/>
      <c r="P56" s="233"/>
    </row>
    <row r="57" spans="1:16" s="4" customFormat="1" ht="11.25" customHeight="1" x14ac:dyDescent="0.2">
      <c r="A57" s="115"/>
      <c r="B57" s="863"/>
      <c r="C57" s="864"/>
      <c r="D57" s="864"/>
      <c r="E57" s="864"/>
      <c r="F57" s="864"/>
      <c r="G57" s="864"/>
      <c r="H57" s="864"/>
      <c r="I57" s="864"/>
      <c r="J57" s="864"/>
      <c r="K57" s="864"/>
      <c r="L57" s="864"/>
      <c r="M57" s="864"/>
      <c r="N57" s="864"/>
      <c r="O57" s="865"/>
      <c r="P57" s="233"/>
    </row>
    <row r="58" spans="1:16" s="4" customFormat="1" ht="11.25" customHeight="1" x14ac:dyDescent="0.2">
      <c r="A58" s="115"/>
      <c r="B58" s="863"/>
      <c r="C58" s="864"/>
      <c r="D58" s="864"/>
      <c r="E58" s="864"/>
      <c r="F58" s="864"/>
      <c r="G58" s="864"/>
      <c r="H58" s="864"/>
      <c r="I58" s="864"/>
      <c r="J58" s="864"/>
      <c r="K58" s="864"/>
      <c r="L58" s="864"/>
      <c r="M58" s="864"/>
      <c r="N58" s="864"/>
      <c r="O58" s="865"/>
      <c r="P58" s="27"/>
    </row>
    <row r="59" spans="1:16" s="4" customFormat="1" ht="11.25" customHeight="1" x14ac:dyDescent="0.2">
      <c r="A59" s="115"/>
      <c r="B59" s="863"/>
      <c r="C59" s="864"/>
      <c r="D59" s="864"/>
      <c r="E59" s="864"/>
      <c r="F59" s="864"/>
      <c r="G59" s="864"/>
      <c r="H59" s="864"/>
      <c r="I59" s="864"/>
      <c r="J59" s="864"/>
      <c r="K59" s="864"/>
      <c r="L59" s="864"/>
      <c r="M59" s="864"/>
      <c r="N59" s="864"/>
      <c r="O59" s="865"/>
      <c r="P59" s="27"/>
    </row>
    <row r="60" spans="1:16" s="4" customFormat="1" ht="11.25" customHeight="1" x14ac:dyDescent="0.2">
      <c r="A60" s="115"/>
      <c r="B60" s="863"/>
      <c r="C60" s="864"/>
      <c r="D60" s="864"/>
      <c r="E60" s="864"/>
      <c r="F60" s="864"/>
      <c r="G60" s="864"/>
      <c r="H60" s="864"/>
      <c r="I60" s="864"/>
      <c r="J60" s="864"/>
      <c r="K60" s="864"/>
      <c r="L60" s="864"/>
      <c r="M60" s="864"/>
      <c r="N60" s="864"/>
      <c r="O60" s="865"/>
      <c r="P60" s="27"/>
    </row>
    <row r="61" spans="1:16" s="4" customFormat="1" ht="11.25" hidden="1" customHeight="1" x14ac:dyDescent="0.2">
      <c r="A61" s="115"/>
      <c r="B61" s="863"/>
      <c r="C61" s="864"/>
      <c r="D61" s="864"/>
      <c r="E61" s="864"/>
      <c r="F61" s="864"/>
      <c r="G61" s="864"/>
      <c r="H61" s="864"/>
      <c r="I61" s="864"/>
      <c r="J61" s="864"/>
      <c r="K61" s="864"/>
      <c r="L61" s="864"/>
      <c r="M61" s="864"/>
      <c r="N61" s="864"/>
      <c r="O61" s="865"/>
      <c r="P61" s="27"/>
    </row>
    <row r="62" spans="1:16" s="4" customFormat="1" ht="11.25" hidden="1" customHeight="1" x14ac:dyDescent="0.2">
      <c r="A62" s="115"/>
      <c r="B62" s="863"/>
      <c r="C62" s="864"/>
      <c r="D62" s="864"/>
      <c r="E62" s="864"/>
      <c r="F62" s="864"/>
      <c r="G62" s="864"/>
      <c r="H62" s="864"/>
      <c r="I62" s="864"/>
      <c r="J62" s="864"/>
      <c r="K62" s="864"/>
      <c r="L62" s="864"/>
      <c r="M62" s="864"/>
      <c r="N62" s="864"/>
      <c r="O62" s="865"/>
      <c r="P62" s="27"/>
    </row>
    <row r="63" spans="1:16" s="4" customFormat="1" ht="11.25" hidden="1" customHeight="1" x14ac:dyDescent="0.2">
      <c r="A63" s="115"/>
      <c r="B63" s="863"/>
      <c r="C63" s="864"/>
      <c r="D63" s="864"/>
      <c r="E63" s="864"/>
      <c r="F63" s="864"/>
      <c r="G63" s="864"/>
      <c r="H63" s="864"/>
      <c r="I63" s="864"/>
      <c r="J63" s="864"/>
      <c r="K63" s="864"/>
      <c r="L63" s="864"/>
      <c r="M63" s="864"/>
      <c r="N63" s="864"/>
      <c r="O63" s="865"/>
      <c r="P63" s="27"/>
    </row>
    <row r="64" spans="1:16" s="4" customFormat="1" ht="11.25" hidden="1" customHeight="1" x14ac:dyDescent="0.2">
      <c r="A64" s="115"/>
      <c r="B64" s="863"/>
      <c r="C64" s="864"/>
      <c r="D64" s="864"/>
      <c r="E64" s="864"/>
      <c r="F64" s="864"/>
      <c r="G64" s="864"/>
      <c r="H64" s="864"/>
      <c r="I64" s="864"/>
      <c r="J64" s="864"/>
      <c r="K64" s="864"/>
      <c r="L64" s="864"/>
      <c r="M64" s="864"/>
      <c r="N64" s="864"/>
      <c r="O64" s="865"/>
      <c r="P64" s="27"/>
    </row>
    <row r="65" spans="1:16" s="4" customFormat="1" ht="11.25" hidden="1" customHeight="1" x14ac:dyDescent="0.2">
      <c r="A65" s="115"/>
      <c r="B65" s="863"/>
      <c r="C65" s="864"/>
      <c r="D65" s="864"/>
      <c r="E65" s="864"/>
      <c r="F65" s="864"/>
      <c r="G65" s="864"/>
      <c r="H65" s="864"/>
      <c r="I65" s="864"/>
      <c r="J65" s="864"/>
      <c r="K65" s="864"/>
      <c r="L65" s="864"/>
      <c r="M65" s="864"/>
      <c r="N65" s="864"/>
      <c r="O65" s="865"/>
      <c r="P65" s="27"/>
    </row>
    <row r="66" spans="1:16" s="4" customFormat="1" ht="11.25" hidden="1" customHeight="1" x14ac:dyDescent="0.2">
      <c r="A66" s="115"/>
      <c r="B66" s="863"/>
      <c r="C66" s="864"/>
      <c r="D66" s="864"/>
      <c r="E66" s="864"/>
      <c r="F66" s="864"/>
      <c r="G66" s="864"/>
      <c r="H66" s="864"/>
      <c r="I66" s="864"/>
      <c r="J66" s="864"/>
      <c r="K66" s="864"/>
      <c r="L66" s="864"/>
      <c r="M66" s="864"/>
      <c r="N66" s="864"/>
      <c r="O66" s="865"/>
      <c r="P66" s="27"/>
    </row>
    <row r="67" spans="1:16" s="4" customFormat="1" ht="11.25" hidden="1" customHeight="1" x14ac:dyDescent="0.2">
      <c r="A67" s="115"/>
      <c r="B67" s="863"/>
      <c r="C67" s="864"/>
      <c r="D67" s="864"/>
      <c r="E67" s="864"/>
      <c r="F67" s="864"/>
      <c r="G67" s="864"/>
      <c r="H67" s="864"/>
      <c r="I67" s="864"/>
      <c r="J67" s="864"/>
      <c r="K67" s="864"/>
      <c r="L67" s="864"/>
      <c r="M67" s="864"/>
      <c r="N67" s="864"/>
      <c r="O67" s="865"/>
      <c r="P67" s="27"/>
    </row>
    <row r="68" spans="1:16" s="4" customFormat="1" ht="11.25" hidden="1" customHeight="1" x14ac:dyDescent="0.2">
      <c r="A68" s="115"/>
      <c r="B68" s="863"/>
      <c r="C68" s="864"/>
      <c r="D68" s="864"/>
      <c r="E68" s="864"/>
      <c r="F68" s="864"/>
      <c r="G68" s="864"/>
      <c r="H68" s="864"/>
      <c r="I68" s="864"/>
      <c r="J68" s="864"/>
      <c r="K68" s="864"/>
      <c r="L68" s="864"/>
      <c r="M68" s="864"/>
      <c r="N68" s="864"/>
      <c r="O68" s="865"/>
      <c r="P68" s="27"/>
    </row>
    <row r="69" spans="1:16" s="4" customFormat="1" ht="11.25" hidden="1" customHeight="1" x14ac:dyDescent="0.2">
      <c r="A69" s="115"/>
      <c r="B69" s="863"/>
      <c r="C69" s="864"/>
      <c r="D69" s="864"/>
      <c r="E69" s="864"/>
      <c r="F69" s="864"/>
      <c r="G69" s="864"/>
      <c r="H69" s="864"/>
      <c r="I69" s="864"/>
      <c r="J69" s="864"/>
      <c r="K69" s="864"/>
      <c r="L69" s="864"/>
      <c r="M69" s="864"/>
      <c r="N69" s="864"/>
      <c r="O69" s="865"/>
      <c r="P69" s="27"/>
    </row>
    <row r="70" spans="1:16" s="4" customFormat="1" ht="11.25" hidden="1" customHeight="1" x14ac:dyDescent="0.2">
      <c r="A70" s="115"/>
      <c r="B70" s="863"/>
      <c r="C70" s="864"/>
      <c r="D70" s="864"/>
      <c r="E70" s="864"/>
      <c r="F70" s="864"/>
      <c r="G70" s="864"/>
      <c r="H70" s="864"/>
      <c r="I70" s="864"/>
      <c r="J70" s="864"/>
      <c r="K70" s="864"/>
      <c r="L70" s="864"/>
      <c r="M70" s="864"/>
      <c r="N70" s="864"/>
      <c r="O70" s="865"/>
      <c r="P70" s="27"/>
    </row>
    <row r="71" spans="1:16" s="4" customFormat="1" ht="11.25" hidden="1" customHeight="1" x14ac:dyDescent="0.2">
      <c r="A71" s="115"/>
      <c r="B71" s="863"/>
      <c r="C71" s="864"/>
      <c r="D71" s="864"/>
      <c r="E71" s="864"/>
      <c r="F71" s="864"/>
      <c r="G71" s="864"/>
      <c r="H71" s="864"/>
      <c r="I71" s="864"/>
      <c r="J71" s="864"/>
      <c r="K71" s="864"/>
      <c r="L71" s="864"/>
      <c r="M71" s="864"/>
      <c r="N71" s="864"/>
      <c r="O71" s="865"/>
      <c r="P71" s="27"/>
    </row>
    <row r="72" spans="1:16" s="4" customFormat="1" ht="11.25" hidden="1" customHeight="1" x14ac:dyDescent="0.2">
      <c r="A72" s="115"/>
      <c r="B72" s="863"/>
      <c r="C72" s="864"/>
      <c r="D72" s="864"/>
      <c r="E72" s="864"/>
      <c r="F72" s="864"/>
      <c r="G72" s="864"/>
      <c r="H72" s="864"/>
      <c r="I72" s="864"/>
      <c r="J72" s="864"/>
      <c r="K72" s="864"/>
      <c r="L72" s="864"/>
      <c r="M72" s="864"/>
      <c r="N72" s="864"/>
      <c r="O72" s="865"/>
      <c r="P72" s="27"/>
    </row>
    <row r="73" spans="1:16" s="4" customFormat="1" ht="11.25" hidden="1" customHeight="1" x14ac:dyDescent="0.2">
      <c r="A73" s="115"/>
      <c r="B73" s="863"/>
      <c r="C73" s="864"/>
      <c r="D73" s="864"/>
      <c r="E73" s="864"/>
      <c r="F73" s="864"/>
      <c r="G73" s="864"/>
      <c r="H73" s="864"/>
      <c r="I73" s="864"/>
      <c r="J73" s="864"/>
      <c r="K73" s="864"/>
      <c r="L73" s="864"/>
      <c r="M73" s="864"/>
      <c r="N73" s="864"/>
      <c r="O73" s="865"/>
      <c r="P73" s="27"/>
    </row>
    <row r="74" spans="1:16" s="4" customFormat="1" ht="11.25" hidden="1" customHeight="1" x14ac:dyDescent="0.2">
      <c r="A74" s="115"/>
      <c r="B74" s="863"/>
      <c r="C74" s="864"/>
      <c r="D74" s="864"/>
      <c r="E74" s="864"/>
      <c r="F74" s="864"/>
      <c r="G74" s="864"/>
      <c r="H74" s="864"/>
      <c r="I74" s="864"/>
      <c r="J74" s="864"/>
      <c r="K74" s="864"/>
      <c r="L74" s="864"/>
      <c r="M74" s="864"/>
      <c r="N74" s="864"/>
      <c r="O74" s="865"/>
      <c r="P74" s="27"/>
    </row>
    <row r="75" spans="1:16" s="4" customFormat="1" ht="11.25" hidden="1" customHeight="1" x14ac:dyDescent="0.2">
      <c r="A75" s="115"/>
      <c r="B75" s="863"/>
      <c r="C75" s="864"/>
      <c r="D75" s="864"/>
      <c r="E75" s="864"/>
      <c r="F75" s="864"/>
      <c r="G75" s="864"/>
      <c r="H75" s="864"/>
      <c r="I75" s="864"/>
      <c r="J75" s="864"/>
      <c r="K75" s="864"/>
      <c r="L75" s="864"/>
      <c r="M75" s="864"/>
      <c r="N75" s="864"/>
      <c r="O75" s="865"/>
      <c r="P75" s="27"/>
    </row>
    <row r="76" spans="1:16" s="4" customFormat="1" ht="11.25" hidden="1" customHeight="1" x14ac:dyDescent="0.2">
      <c r="A76" s="115"/>
      <c r="B76" s="863"/>
      <c r="C76" s="864"/>
      <c r="D76" s="864"/>
      <c r="E76" s="864"/>
      <c r="F76" s="864"/>
      <c r="G76" s="864"/>
      <c r="H76" s="864"/>
      <c r="I76" s="864"/>
      <c r="J76" s="864"/>
      <c r="K76" s="864"/>
      <c r="L76" s="864"/>
      <c r="M76" s="864"/>
      <c r="N76" s="864"/>
      <c r="O76" s="865"/>
      <c r="P76" s="27"/>
    </row>
    <row r="77" spans="1:16" s="4" customFormat="1" ht="11.25" hidden="1" customHeight="1" x14ac:dyDescent="0.2">
      <c r="A77" s="115"/>
      <c r="B77" s="863"/>
      <c r="C77" s="864"/>
      <c r="D77" s="864"/>
      <c r="E77" s="864"/>
      <c r="F77" s="864"/>
      <c r="G77" s="864"/>
      <c r="H77" s="864"/>
      <c r="I77" s="864"/>
      <c r="J77" s="864"/>
      <c r="K77" s="864"/>
      <c r="L77" s="864"/>
      <c r="M77" s="864"/>
      <c r="N77" s="864"/>
      <c r="O77" s="865"/>
      <c r="P77" s="27"/>
    </row>
    <row r="78" spans="1:16" s="4" customFormat="1" ht="11.25" hidden="1" customHeight="1" x14ac:dyDescent="0.2">
      <c r="A78" s="115"/>
      <c r="B78" s="863"/>
      <c r="C78" s="864"/>
      <c r="D78" s="864"/>
      <c r="E78" s="864"/>
      <c r="F78" s="864"/>
      <c r="G78" s="864"/>
      <c r="H78" s="864"/>
      <c r="I78" s="864"/>
      <c r="J78" s="864"/>
      <c r="K78" s="864"/>
      <c r="L78" s="864"/>
      <c r="M78" s="864"/>
      <c r="N78" s="864"/>
      <c r="O78" s="865"/>
      <c r="P78" s="27"/>
    </row>
    <row r="79" spans="1:16" s="4" customFormat="1" ht="11.25" hidden="1" customHeight="1" x14ac:dyDescent="0.2">
      <c r="A79" s="115"/>
      <c r="B79" s="863"/>
      <c r="C79" s="864"/>
      <c r="D79" s="864"/>
      <c r="E79" s="864"/>
      <c r="F79" s="864"/>
      <c r="G79" s="864"/>
      <c r="H79" s="864"/>
      <c r="I79" s="864"/>
      <c r="J79" s="864"/>
      <c r="K79" s="864"/>
      <c r="L79" s="864"/>
      <c r="M79" s="864"/>
      <c r="N79" s="864"/>
      <c r="O79" s="865"/>
      <c r="P79" s="27"/>
    </row>
    <row r="80" spans="1:16" s="4" customFormat="1" ht="11.25" hidden="1" customHeight="1" x14ac:dyDescent="0.2">
      <c r="A80" s="115"/>
      <c r="B80" s="863"/>
      <c r="C80" s="864"/>
      <c r="D80" s="864"/>
      <c r="E80" s="864"/>
      <c r="F80" s="864"/>
      <c r="G80" s="864"/>
      <c r="H80" s="864"/>
      <c r="I80" s="864"/>
      <c r="J80" s="864"/>
      <c r="K80" s="864"/>
      <c r="L80" s="864"/>
      <c r="M80" s="864"/>
      <c r="N80" s="864"/>
      <c r="O80" s="865"/>
      <c r="P80" s="27"/>
    </row>
    <row r="81" spans="1:16" s="4" customFormat="1" ht="11.25" hidden="1" customHeight="1" x14ac:dyDescent="0.2">
      <c r="A81" s="115"/>
      <c r="B81" s="863"/>
      <c r="C81" s="864"/>
      <c r="D81" s="864"/>
      <c r="E81" s="864"/>
      <c r="F81" s="864"/>
      <c r="G81" s="864"/>
      <c r="H81" s="864"/>
      <c r="I81" s="864"/>
      <c r="J81" s="864"/>
      <c r="K81" s="864"/>
      <c r="L81" s="864"/>
      <c r="M81" s="864"/>
      <c r="N81" s="864"/>
      <c r="O81" s="865"/>
      <c r="P81" s="27"/>
    </row>
    <row r="82" spans="1:16" s="4" customFormat="1" ht="11.25" hidden="1" customHeight="1" x14ac:dyDescent="0.2">
      <c r="A82" s="115"/>
      <c r="B82" s="863"/>
      <c r="C82" s="864"/>
      <c r="D82" s="864"/>
      <c r="E82" s="864"/>
      <c r="F82" s="864"/>
      <c r="G82" s="864"/>
      <c r="H82" s="864"/>
      <c r="I82" s="864"/>
      <c r="J82" s="864"/>
      <c r="K82" s="864"/>
      <c r="L82" s="864"/>
      <c r="M82" s="864"/>
      <c r="N82" s="864"/>
      <c r="O82" s="865"/>
      <c r="P82" s="27"/>
    </row>
    <row r="83" spans="1:16" s="4" customFormat="1" ht="11.25" customHeight="1" x14ac:dyDescent="0.2">
      <c r="A83" s="115"/>
      <c r="B83" s="863"/>
      <c r="C83" s="864"/>
      <c r="D83" s="864"/>
      <c r="E83" s="864"/>
      <c r="F83" s="864"/>
      <c r="G83" s="864"/>
      <c r="H83" s="864"/>
      <c r="I83" s="864"/>
      <c r="J83" s="864"/>
      <c r="K83" s="864"/>
      <c r="L83" s="864"/>
      <c r="M83" s="864"/>
      <c r="N83" s="864"/>
      <c r="O83" s="865"/>
      <c r="P83" s="27"/>
    </row>
    <row r="84" spans="1:16" s="4" customFormat="1" ht="11.25" customHeight="1" thickBot="1" x14ac:dyDescent="0.25">
      <c r="A84" s="115"/>
      <c r="B84" s="866"/>
      <c r="C84" s="867"/>
      <c r="D84" s="867"/>
      <c r="E84" s="867"/>
      <c r="F84" s="867"/>
      <c r="G84" s="867"/>
      <c r="H84" s="867"/>
      <c r="I84" s="867"/>
      <c r="J84" s="867"/>
      <c r="K84" s="867"/>
      <c r="L84" s="867"/>
      <c r="M84" s="867"/>
      <c r="N84" s="867"/>
      <c r="O84" s="868"/>
      <c r="P84" s="27"/>
    </row>
    <row r="85" spans="1:16" s="4" customFormat="1" ht="11.25" customHeight="1" x14ac:dyDescent="0.2">
      <c r="A85" s="115"/>
      <c r="B85" s="32" t="s">
        <v>469</v>
      </c>
      <c r="C85" s="858">
        <f>(VLOOKUP($E$6,matriz!$C$4:$AZ$149,MATCH('FICHA INDICADOR'!$B$86,matriz!$C$4:$AZ$4,0),0))</f>
        <v>0</v>
      </c>
      <c r="D85" s="858"/>
      <c r="E85" s="26"/>
      <c r="F85" s="26"/>
      <c r="G85" s="26"/>
      <c r="H85" s="26"/>
      <c r="I85" s="26"/>
      <c r="J85" s="26"/>
      <c r="K85" s="26"/>
      <c r="L85" s="26"/>
      <c r="M85" s="26"/>
      <c r="N85" s="26"/>
      <c r="O85" s="26"/>
      <c r="P85" s="27"/>
    </row>
    <row r="86" spans="1:16" s="4" customFormat="1" ht="6.75" hidden="1" customHeight="1" x14ac:dyDescent="0.2">
      <c r="A86" s="115"/>
      <c r="B86" s="198" t="str">
        <f>IF(E50="1er Trimestre","rad1",IF(E50="2do Trimestre","rad2",IF(E50="3er Trimestre","rad3",IF(E50="4to Trimestre","rad4"))))</f>
        <v>rad2</v>
      </c>
      <c r="C86" s="26"/>
      <c r="D86" s="26"/>
      <c r="E86" s="26"/>
      <c r="F86" s="26"/>
      <c r="G86" s="26"/>
      <c r="H86" s="26"/>
      <c r="I86" s="26"/>
      <c r="J86" s="26"/>
      <c r="K86" s="26"/>
      <c r="L86" s="26"/>
      <c r="M86" s="26"/>
      <c r="N86" s="26"/>
      <c r="O86" s="26"/>
      <c r="P86" s="27"/>
    </row>
    <row r="87" spans="1:16" s="4" customFormat="1" ht="11.25" customHeight="1" x14ac:dyDescent="0.2">
      <c r="A87" s="115"/>
      <c r="B87" s="26"/>
      <c r="C87" s="26"/>
      <c r="D87" s="26"/>
      <c r="E87" s="26"/>
      <c r="F87" s="26"/>
      <c r="G87" s="26"/>
      <c r="H87" s="26"/>
      <c r="I87" s="26"/>
      <c r="J87" s="26"/>
      <c r="K87" s="26"/>
      <c r="L87" s="26"/>
      <c r="M87" s="26"/>
      <c r="N87" s="26"/>
      <c r="O87" s="26"/>
      <c r="P87" s="27"/>
    </row>
    <row r="88" spans="1:16" s="4" customFormat="1" ht="11.25" customHeight="1" x14ac:dyDescent="0.2">
      <c r="A88" s="115"/>
      <c r="B88" s="226" t="s">
        <v>355</v>
      </c>
      <c r="C88" s="859"/>
      <c r="D88" s="859"/>
      <c r="E88" s="26"/>
      <c r="F88" s="26"/>
      <c r="G88" s="26"/>
      <c r="H88" s="26"/>
      <c r="I88" s="26"/>
      <c r="J88" s="26"/>
      <c r="K88" s="26"/>
      <c r="L88" s="26"/>
      <c r="M88" s="26"/>
      <c r="N88" s="26"/>
      <c r="O88" s="26"/>
      <c r="P88" s="27"/>
    </row>
    <row r="89" spans="1:16" s="229" customFormat="1" ht="11.25" customHeight="1" thickBot="1" x14ac:dyDescent="0.25">
      <c r="A89" s="227"/>
      <c r="B89" s="228"/>
      <c r="C89" s="228"/>
      <c r="D89" s="228"/>
      <c r="E89" s="228"/>
      <c r="F89" s="228"/>
      <c r="G89" s="228"/>
      <c r="H89" s="228"/>
      <c r="I89" s="228"/>
      <c r="J89" s="228"/>
      <c r="K89" s="228"/>
      <c r="L89" s="228"/>
      <c r="M89" s="228"/>
      <c r="N89" s="228"/>
      <c r="O89" s="228"/>
      <c r="P89" s="234"/>
    </row>
    <row r="90" spans="1:16" ht="11.25" customHeight="1" x14ac:dyDescent="0.2"/>
    <row r="91" spans="1:16" ht="11.25" hidden="1" customHeight="1" x14ac:dyDescent="0.2"/>
    <row r="92" spans="1:16" ht="11.25" hidden="1" customHeight="1" x14ac:dyDescent="0.2"/>
    <row r="93" spans="1:16" ht="11.25" hidden="1" customHeight="1" x14ac:dyDescent="0.2"/>
    <row r="94" spans="1:16" ht="11.25" hidden="1" customHeight="1" x14ac:dyDescent="0.2"/>
    <row r="95" spans="1:16" ht="11.25" hidden="1" customHeight="1" x14ac:dyDescent="0.2"/>
    <row r="96" spans="1:16" ht="11.25" hidden="1" customHeight="1" x14ac:dyDescent="0.2"/>
    <row r="97" ht="11.25" hidden="1" customHeight="1" x14ac:dyDescent="0.2"/>
    <row r="98" ht="11.25" hidden="1" customHeight="1" x14ac:dyDescent="0.2"/>
    <row r="99" ht="11.25" hidden="1" customHeight="1" x14ac:dyDescent="0.2"/>
    <row r="100" ht="11.25" hidden="1" customHeight="1" x14ac:dyDescent="0.2"/>
    <row r="101" ht="11.25" hidden="1" customHeight="1" x14ac:dyDescent="0.2"/>
    <row r="102" ht="11.25" hidden="1" customHeight="1" x14ac:dyDescent="0.2"/>
    <row r="103" ht="11.25" hidden="1" customHeight="1" x14ac:dyDescent="0.2"/>
    <row r="104" ht="11.25" hidden="1" customHeight="1" x14ac:dyDescent="0.2"/>
    <row r="105" ht="11.25" hidden="1" customHeight="1" x14ac:dyDescent="0.2"/>
    <row r="106" ht="11.25" hidden="1" customHeight="1" x14ac:dyDescent="0.2"/>
    <row r="107" ht="11.25" hidden="1" customHeight="1" x14ac:dyDescent="0.2"/>
    <row r="108" ht="11.25" hidden="1" customHeight="1" x14ac:dyDescent="0.2"/>
    <row r="109" ht="11.25" hidden="1" customHeight="1" x14ac:dyDescent="0.2"/>
    <row r="110" ht="11.25" hidden="1" customHeight="1" x14ac:dyDescent="0.2"/>
    <row r="111" ht="11.25" hidden="1" customHeight="1" x14ac:dyDescent="0.2"/>
    <row r="112" ht="11.25" hidden="1" customHeight="1" x14ac:dyDescent="0.2"/>
    <row r="113" ht="11.25" hidden="1" customHeight="1" x14ac:dyDescent="0.2"/>
    <row r="114" ht="11.25" hidden="1" customHeight="1" x14ac:dyDescent="0.2"/>
    <row r="115" ht="11.25" hidden="1" customHeight="1" x14ac:dyDescent="0.2"/>
    <row r="116" ht="11.25" hidden="1" customHeight="1" x14ac:dyDescent="0.2"/>
    <row r="117" ht="11.25" hidden="1" customHeight="1" x14ac:dyDescent="0.2"/>
    <row r="118" ht="11.25" hidden="1" customHeight="1" x14ac:dyDescent="0.2"/>
  </sheetData>
  <sheetProtection algorithmName="SHA-512" hashValue="k/AL/rBaYSfj5IFaR1GyX/9jpyS8AaMx5X9vNmVvc5Fdg0fzghn4L16ZkQUjAOSH0Q8VKt0ki3DlLAH9uoT4lw==" saltValue="etOicXeDH/CPHwGC1bJ8AQ==" spinCount="100000" sheet="1" objects="1" scenarios="1"/>
  <dataConsolidate/>
  <customSheetViews>
    <customSheetView guid="{7FB50B2F-45DA-4DA3-BDA5-580E793170E4}" scale="145" showGridLines="0" showRowCol="0" zeroValues="0">
      <pane ySplit="8" topLeftCell="A9" activePane="bottomLeft" state="frozen"/>
      <selection pane="bottomLeft" sqref="A1:P1"/>
    </customSheetView>
  </customSheetViews>
  <mergeCells count="46">
    <mergeCell ref="C21:D21"/>
    <mergeCell ref="K21:L21"/>
    <mergeCell ref="M18:O18"/>
    <mergeCell ref="F19:I19"/>
    <mergeCell ref="J19:L19"/>
    <mergeCell ref="M19:O19"/>
    <mergeCell ref="B18:C19"/>
    <mergeCell ref="D18:E19"/>
    <mergeCell ref="F18:I18"/>
    <mergeCell ref="J18:L18"/>
    <mergeCell ref="M17:O17"/>
    <mergeCell ref="B14:D15"/>
    <mergeCell ref="B16:O16"/>
    <mergeCell ref="B10:D10"/>
    <mergeCell ref="F14:H15"/>
    <mergeCell ref="I14:K15"/>
    <mergeCell ref="L14:M15"/>
    <mergeCell ref="N14:O15"/>
    <mergeCell ref="E10:O10"/>
    <mergeCell ref="B12:D12"/>
    <mergeCell ref="B13:O13"/>
    <mergeCell ref="B11:D11"/>
    <mergeCell ref="E11:O11"/>
    <mergeCell ref="E12:O12"/>
    <mergeCell ref="A1:P1"/>
    <mergeCell ref="B4:O4"/>
    <mergeCell ref="B6:D6"/>
    <mergeCell ref="E6:O6"/>
    <mergeCell ref="B8:D8"/>
    <mergeCell ref="E8:O8"/>
    <mergeCell ref="E50:G50"/>
    <mergeCell ref="C85:D85"/>
    <mergeCell ref="C88:D88"/>
    <mergeCell ref="B51:O84"/>
    <mergeCell ref="E14:E15"/>
    <mergeCell ref="B50:C50"/>
    <mergeCell ref="E23:F23"/>
    <mergeCell ref="G21:H21"/>
    <mergeCell ref="J26:K26"/>
    <mergeCell ref="J27:K27"/>
    <mergeCell ref="J24:K24"/>
    <mergeCell ref="J25:K25"/>
    <mergeCell ref="B17:C17"/>
    <mergeCell ref="D17:E17"/>
    <mergeCell ref="F17:I17"/>
    <mergeCell ref="J17:L17"/>
  </mergeCells>
  <dataValidations xWindow="415" yWindow="406" count="12">
    <dataValidation allowBlank="1" showInputMessage="1" showErrorMessage="1" promptTitle="META" prompt="Es el valor que se espera alcance el indicador." sqref="C24:C26"/>
    <dataValidation allowBlank="1" showInputMessage="1" showErrorMessage="1" promptTitle="NOMBRE DEL INDICADOR" prompt="Nombre que identifica al indicador." sqref="B6:D7 B9:D9 B11:D11"/>
    <dataValidation allowBlank="1" showInputMessage="1" showErrorMessage="1" promptTitle="FUENTE DE INFORMACION LINEA BASE" prompt="Indique la fuente de origen de la línea base (histórico registrado)" sqref="C27"/>
    <dataValidation allowBlank="1" showInputMessage="1" showErrorMessage="1" promptTitle="VARIABLES" prompt="Coloque las variables definidas en la sección formula del indicador" sqref="J23"/>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M17:O17"/>
    <dataValidation allowBlank="1" showInputMessage="1" showErrorMessage="1" promptTitle="EXPLICACION DE LA VARIABLE" prompt="Opcional si la variable requiere explicación o idefinición_x000a_" sqref="J17:L17"/>
    <dataValidation allowBlank="1" showInputMessage="1" showErrorMessage="1" promptTitle="NOMBRE VARIABLE" prompt="Nombre de las variables a utilizar, puede ser una sola_x000a_variable o dos dependiendo del indicador" sqref="F17:I17"/>
    <dataValidation allowBlank="1" showInputMessage="1" showErrorMessage="1" promptTitle="UNIDAD DE MEDIDA" prompt="Magnitud referencia para la medición. Ejemplo: Porcentaje, Número de asesorías." sqref="D17:E17"/>
    <dataValidation allowBlank="1" showInputMessage="1" showErrorMessage="1" promptTitle="FORMULA DEL INDICADOR" prompt="Fórmula matemática utilizada para el cálculo del indicador._x000a_" sqref="B17:C17"/>
    <dataValidation allowBlank="1" showInputMessage="1" showErrorMessage="1" promptTitle="PRODUCTO/SERVICIO" prompt="Identifica el nombre del producto o servicio." sqref="B12:D12 B14"/>
    <dataValidation allowBlank="1" showInputMessage="1" showErrorMessage="1" promptTitle="PROCESO" prompt="Identifica el nombre del proceso al cual pertenece el indicador." sqref="B8:D8 B10:D10"/>
    <dataValidation type="list" allowBlank="1" showInputMessage="1" showErrorMessage="1" sqref="E50">
      <formula1>"1er Trimestre,2do Trimestre, 3er Trimestre, 4to Trimestre"</formula1>
    </dataValidation>
  </dataValidations>
  <printOptions horizontalCentered="1"/>
  <pageMargins left="0.62992125984251968" right="0.23622047244094491" top="0.59055118110236227" bottom="0.51181102362204722" header="0.31496062992125984" footer="0.31496062992125984"/>
  <pageSetup scale="87" orientation="portrait" r:id="rId1"/>
  <drawing r:id="rId2"/>
  <legacyDrawingHF r:id="rId3"/>
  <extLst>
    <ext xmlns:x14="http://schemas.microsoft.com/office/spreadsheetml/2009/9/main" uri="{CCE6A557-97BC-4b89-ADB6-D9C93CAAB3DF}">
      <x14:dataValidations xmlns:xm="http://schemas.microsoft.com/office/excel/2006/main" xWindow="415" yWindow="406" count="1">
        <x14:dataValidation type="list" allowBlank="1" showInputMessage="1" showErrorMessage="1" promptTitle="SELECCIONE EL INDICADOR">
          <x14:formula1>
            <xm:f>matriz!$C$5:$C$478</xm:f>
          </x14:formula1>
          <xm:sqref>E6:O6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0" tint="-0.14999847407452621"/>
    <pageSetUpPr fitToPage="1"/>
  </sheetPr>
  <dimension ref="A1:W92"/>
  <sheetViews>
    <sheetView showGridLines="0" showZeros="0" showWhiteSpace="0" zoomScaleNormal="100" workbookViewId="0">
      <pane ySplit="8" topLeftCell="A9" activePane="bottomLeft" state="frozen"/>
      <selection activeCell="O34" sqref="O34"/>
      <selection pane="bottomLeft"/>
    </sheetView>
  </sheetViews>
  <sheetFormatPr baseColWidth="10" defaultColWidth="0" defaultRowHeight="11.25" customHeight="1" zeroHeight="1" x14ac:dyDescent="0.2"/>
  <cols>
    <col min="1" max="4" width="11.42578125" style="431" customWidth="1"/>
    <col min="5" max="5" width="2.140625" style="28" customWidth="1"/>
    <col min="6" max="6" width="9.42578125" style="28" customWidth="1"/>
    <col min="7" max="7" width="5" style="28" customWidth="1"/>
    <col min="8" max="8" width="11.28515625" style="28" customWidth="1"/>
    <col min="9" max="9" width="6.28515625" style="28" customWidth="1"/>
    <col min="10" max="10" width="4.5703125" style="28" customWidth="1"/>
    <col min="11" max="11" width="5.5703125" style="28" customWidth="1"/>
    <col min="12" max="12" width="8" style="28" customWidth="1"/>
    <col min="13" max="13" width="4.85546875" style="28" customWidth="1"/>
    <col min="14" max="14" width="7.7109375" style="28" customWidth="1"/>
    <col min="15" max="15" width="6.7109375" style="28" customWidth="1"/>
    <col min="16" max="16" width="5.7109375" style="28" customWidth="1"/>
    <col min="17" max="17" width="5.85546875" style="28" customWidth="1"/>
    <col min="18" max="18" width="8.7109375" style="28" customWidth="1"/>
    <col min="19" max="19" width="8.42578125" style="28" customWidth="1"/>
    <col min="20" max="20" width="3" style="28" customWidth="1"/>
    <col min="21" max="21" width="6" style="1" hidden="1" customWidth="1"/>
    <col min="22" max="22" width="4.7109375" style="1" hidden="1" customWidth="1"/>
    <col min="23" max="23" width="8.42578125" style="1" hidden="1" customWidth="1"/>
    <col min="24" max="16384" width="11.42578125" style="1" hidden="1"/>
  </cols>
  <sheetData>
    <row r="1" spans="1:20" ht="15" x14ac:dyDescent="0.25">
      <c r="E1" s="737" t="s">
        <v>0</v>
      </c>
      <c r="F1" s="737"/>
      <c r="G1" s="737"/>
      <c r="H1" s="737"/>
      <c r="I1" s="737"/>
      <c r="J1" s="737"/>
      <c r="K1" s="737"/>
      <c r="L1" s="737"/>
      <c r="M1" s="737"/>
      <c r="N1" s="737"/>
      <c r="O1" s="737"/>
      <c r="P1" s="737"/>
      <c r="Q1" s="737"/>
      <c r="R1" s="737"/>
      <c r="S1" s="737"/>
      <c r="T1" s="737"/>
    </row>
    <row r="2" spans="1:20" x14ac:dyDescent="0.2">
      <c r="E2" s="738"/>
      <c r="F2" s="738"/>
      <c r="G2" s="738"/>
      <c r="H2" s="738"/>
      <c r="I2" s="738"/>
      <c r="J2" s="738"/>
      <c r="K2" s="738"/>
      <c r="L2" s="738"/>
      <c r="M2" s="738"/>
      <c r="N2" s="738"/>
      <c r="O2" s="738"/>
      <c r="P2" s="738"/>
      <c r="Q2" s="738"/>
      <c r="R2" s="738"/>
      <c r="S2" s="738"/>
      <c r="T2" s="738"/>
    </row>
    <row r="3" spans="1:20" ht="15" customHeight="1" x14ac:dyDescent="0.2">
      <c r="E3" s="2"/>
      <c r="F3" s="2"/>
      <c r="G3" s="2"/>
      <c r="H3" s="2"/>
      <c r="I3" s="2"/>
      <c r="J3" s="2"/>
      <c r="K3" s="2"/>
      <c r="L3" s="2"/>
      <c r="M3" s="2"/>
      <c r="N3" s="2"/>
      <c r="O3" s="2"/>
      <c r="P3" s="2"/>
      <c r="Q3" s="2"/>
      <c r="R3" s="2"/>
      <c r="S3" s="2"/>
      <c r="T3" s="2"/>
    </row>
    <row r="4" spans="1:20" ht="28.5" thickBot="1" x14ac:dyDescent="0.25">
      <c r="E4" s="3"/>
      <c r="F4" s="922" t="s">
        <v>413</v>
      </c>
      <c r="G4" s="922"/>
      <c r="H4" s="922"/>
      <c r="I4" s="922"/>
      <c r="J4" s="922"/>
      <c r="K4" s="922"/>
      <c r="L4" s="922"/>
      <c r="M4" s="922"/>
      <c r="N4" s="922"/>
      <c r="O4" s="922"/>
      <c r="P4" s="922"/>
      <c r="Q4" s="922"/>
      <c r="R4" s="922"/>
      <c r="S4" s="922"/>
      <c r="T4" s="3"/>
    </row>
    <row r="5" spans="1:20" customFormat="1" ht="9" customHeight="1" x14ac:dyDescent="0.25">
      <c r="A5" s="134"/>
      <c r="B5" s="134"/>
      <c r="C5" s="134"/>
      <c r="D5" s="134"/>
      <c r="E5" s="25"/>
      <c r="F5" s="34"/>
      <c r="G5" s="34"/>
      <c r="H5" s="34"/>
      <c r="I5" s="34"/>
      <c r="J5" s="34"/>
      <c r="K5" s="34"/>
      <c r="L5" s="34"/>
      <c r="M5" s="34"/>
      <c r="N5" s="34"/>
      <c r="O5" s="34"/>
      <c r="P5" s="34"/>
      <c r="Q5" s="34"/>
      <c r="R5" s="34"/>
      <c r="S5" s="34"/>
      <c r="T5" s="34"/>
    </row>
    <row r="6" spans="1:20" ht="24.75" customHeight="1" x14ac:dyDescent="0.2">
      <c r="E6" s="26"/>
      <c r="F6" s="926" t="s">
        <v>2</v>
      </c>
      <c r="G6" s="926"/>
      <c r="H6" s="927"/>
      <c r="I6" s="928" t="s">
        <v>115</v>
      </c>
      <c r="J6" s="929"/>
      <c r="K6" s="929"/>
      <c r="L6" s="929"/>
      <c r="M6" s="929"/>
      <c r="N6" s="929"/>
      <c r="O6" s="929"/>
      <c r="P6" s="929"/>
      <c r="Q6" s="929"/>
      <c r="R6" s="929"/>
      <c r="S6" s="930"/>
      <c r="T6" s="26"/>
    </row>
    <row r="7" spans="1:20" s="4" customFormat="1" ht="2.25" customHeight="1" x14ac:dyDescent="0.2">
      <c r="A7" s="432"/>
      <c r="B7" s="432"/>
      <c r="C7" s="432"/>
      <c r="D7" s="432"/>
      <c r="E7" s="26"/>
      <c r="F7" s="188"/>
      <c r="G7" s="189"/>
      <c r="H7" s="189"/>
      <c r="I7" s="198"/>
      <c r="J7" s="198"/>
      <c r="K7" s="198"/>
      <c r="L7" s="198"/>
      <c r="M7" s="198"/>
      <c r="N7" s="198"/>
      <c r="O7" s="198"/>
      <c r="P7" s="198"/>
      <c r="Q7" s="198"/>
      <c r="R7" s="198"/>
      <c r="S7" s="198"/>
      <c r="T7" s="26"/>
    </row>
    <row r="8" spans="1:20" ht="20.25" customHeight="1" x14ac:dyDescent="0.2">
      <c r="E8" s="26"/>
      <c r="F8" s="923" t="s">
        <v>1</v>
      </c>
      <c r="G8" s="923"/>
      <c r="H8" s="924"/>
      <c r="I8" s="925" t="s">
        <v>112</v>
      </c>
      <c r="J8" s="925"/>
      <c r="K8" s="925"/>
      <c r="L8" s="925"/>
      <c r="M8" s="925"/>
      <c r="N8" s="925"/>
      <c r="O8" s="925"/>
      <c r="P8" s="925"/>
      <c r="Q8" s="925"/>
      <c r="R8" s="925"/>
      <c r="S8" s="925"/>
      <c r="T8" s="26"/>
    </row>
    <row r="9" spans="1:20" s="4" customFormat="1" ht="2.25" customHeight="1" x14ac:dyDescent="0.2">
      <c r="A9" s="432"/>
      <c r="B9" s="432"/>
      <c r="C9" s="432"/>
      <c r="D9" s="432"/>
      <c r="E9" s="26"/>
      <c r="F9" s="188"/>
      <c r="G9" s="189"/>
      <c r="H9" s="189"/>
      <c r="I9" s="198"/>
      <c r="J9" s="198"/>
      <c r="K9" s="198"/>
      <c r="L9" s="198"/>
      <c r="M9" s="198"/>
      <c r="N9" s="198"/>
      <c r="O9" s="198"/>
      <c r="P9" s="198"/>
      <c r="Q9" s="198"/>
      <c r="R9" s="198"/>
      <c r="S9" s="198"/>
      <c r="T9" s="27"/>
    </row>
    <row r="10" spans="1:20" x14ac:dyDescent="0.2">
      <c r="E10" s="26"/>
      <c r="F10" s="920" t="s">
        <v>3</v>
      </c>
      <c r="G10" s="920"/>
      <c r="H10" s="921"/>
      <c r="I10" s="879" t="str">
        <f>VLOOKUP($I$8,matriz!$C$5:$AV$180,3,0)</f>
        <v>GESTIÓN DE TIC</v>
      </c>
      <c r="J10" s="879"/>
      <c r="K10" s="879"/>
      <c r="L10" s="879"/>
      <c r="M10" s="879"/>
      <c r="N10" s="879"/>
      <c r="O10" s="879"/>
      <c r="P10" s="879"/>
      <c r="Q10" s="879"/>
      <c r="R10" s="879"/>
      <c r="S10" s="879"/>
      <c r="T10" s="26"/>
    </row>
    <row r="11" spans="1:20" s="4" customFormat="1" ht="2.25" customHeight="1" x14ac:dyDescent="0.2">
      <c r="A11" s="432"/>
      <c r="B11" s="432"/>
      <c r="C11" s="432"/>
      <c r="D11" s="432"/>
      <c r="E11" s="26"/>
      <c r="F11" s="920"/>
      <c r="G11" s="920"/>
      <c r="H11" s="921"/>
      <c r="I11" s="853"/>
      <c r="J11" s="854"/>
      <c r="K11" s="854"/>
      <c r="L11" s="854"/>
      <c r="M11" s="854"/>
      <c r="N11" s="854"/>
      <c r="O11" s="854"/>
      <c r="P11" s="854"/>
      <c r="Q11" s="854"/>
      <c r="R11" s="854"/>
      <c r="S11" s="855"/>
      <c r="T11" s="26"/>
    </row>
    <row r="12" spans="1:20" x14ac:dyDescent="0.2">
      <c r="E12" s="26"/>
      <c r="F12" s="920" t="s">
        <v>4</v>
      </c>
      <c r="G12" s="920"/>
      <c r="H12" s="921"/>
      <c r="I12" s="879" t="str">
        <f>VLOOKUP($I$8,matriz!$C$5:$AV$180,2,0)</f>
        <v xml:space="preserve">MODERNIZACIÓN DE SISTEMAS DE INFORMACIÓN. </v>
      </c>
      <c r="J12" s="879"/>
      <c r="K12" s="879"/>
      <c r="L12" s="879"/>
      <c r="M12" s="879"/>
      <c r="N12" s="879"/>
      <c r="O12" s="879"/>
      <c r="P12" s="879"/>
      <c r="Q12" s="879"/>
      <c r="R12" s="879"/>
      <c r="S12" s="879"/>
      <c r="T12" s="26"/>
    </row>
    <row r="13" spans="1:20" ht="2.25" customHeight="1" x14ac:dyDescent="0.2">
      <c r="E13" s="26"/>
      <c r="F13" s="826"/>
      <c r="G13" s="826"/>
      <c r="H13" s="826"/>
      <c r="I13" s="826"/>
      <c r="J13" s="826"/>
      <c r="K13" s="826"/>
      <c r="L13" s="826"/>
      <c r="M13" s="826"/>
      <c r="N13" s="826"/>
      <c r="O13" s="826"/>
      <c r="P13" s="826"/>
      <c r="Q13" s="826"/>
      <c r="R13" s="826"/>
      <c r="S13" s="826"/>
      <c r="T13" s="26"/>
    </row>
    <row r="14" spans="1:20" x14ac:dyDescent="0.2">
      <c r="E14" s="26"/>
      <c r="F14" s="914" t="s">
        <v>5</v>
      </c>
      <c r="G14" s="915"/>
      <c r="H14" s="915"/>
      <c r="I14" s="869"/>
      <c r="J14" s="838" t="str">
        <f>VLOOKUP($I$8,matriz!$C$5:$AV$180,5,0)</f>
        <v>Plan de Desarrollo</v>
      </c>
      <c r="K14" s="838"/>
      <c r="L14" s="838"/>
      <c r="M14" s="838">
        <f>VLOOKUP($I$8,matriz!$C$5:$AV$180,6,0)</f>
        <v>0</v>
      </c>
      <c r="N14" s="838"/>
      <c r="O14" s="838"/>
      <c r="P14" s="838">
        <f>VLOOKUP($I$8,matriz!$C$5:$AV$180,7,0)</f>
        <v>0</v>
      </c>
      <c r="Q14" s="838"/>
      <c r="R14" s="838">
        <f>VLOOKUP($I$8,matriz!$C$5:$AV$180,8,0)</f>
        <v>0</v>
      </c>
      <c r="S14" s="918"/>
      <c r="T14" s="26"/>
    </row>
    <row r="15" spans="1:20" ht="27" customHeight="1" x14ac:dyDescent="0.2">
      <c r="E15" s="26"/>
      <c r="F15" s="916"/>
      <c r="G15" s="917"/>
      <c r="H15" s="917"/>
      <c r="I15" s="870"/>
      <c r="J15" s="839"/>
      <c r="K15" s="839"/>
      <c r="L15" s="839"/>
      <c r="M15" s="839"/>
      <c r="N15" s="839"/>
      <c r="O15" s="839"/>
      <c r="P15" s="839"/>
      <c r="Q15" s="839"/>
      <c r="R15" s="839"/>
      <c r="S15" s="919"/>
      <c r="T15" s="26"/>
    </row>
    <row r="16" spans="1:20" ht="8.25" customHeight="1" thickBot="1" x14ac:dyDescent="0.25">
      <c r="E16" s="26"/>
      <c r="F16" s="826"/>
      <c r="G16" s="826"/>
      <c r="H16" s="826"/>
      <c r="I16" s="826"/>
      <c r="J16" s="826"/>
      <c r="K16" s="826"/>
      <c r="L16" s="826"/>
      <c r="M16" s="826"/>
      <c r="N16" s="826"/>
      <c r="O16" s="826"/>
      <c r="P16" s="826"/>
      <c r="Q16" s="826"/>
      <c r="R16" s="826"/>
      <c r="S16" s="826"/>
      <c r="T16" s="26"/>
    </row>
    <row r="17" spans="1:20" ht="26.25" customHeight="1" x14ac:dyDescent="0.2">
      <c r="E17" s="26"/>
      <c r="F17" s="909" t="s">
        <v>9</v>
      </c>
      <c r="G17" s="910"/>
      <c r="H17" s="911" t="s">
        <v>10</v>
      </c>
      <c r="I17" s="910"/>
      <c r="J17" s="911" t="s">
        <v>11</v>
      </c>
      <c r="K17" s="912"/>
      <c r="L17" s="912"/>
      <c r="M17" s="910"/>
      <c r="N17" s="911" t="s">
        <v>12</v>
      </c>
      <c r="O17" s="912"/>
      <c r="P17" s="910"/>
      <c r="Q17" s="911" t="s">
        <v>13</v>
      </c>
      <c r="R17" s="912"/>
      <c r="S17" s="913"/>
      <c r="T17" s="26"/>
    </row>
    <row r="18" spans="1:20" ht="45" customHeight="1" x14ac:dyDescent="0.2">
      <c r="E18" s="26"/>
      <c r="F18" s="902" t="str">
        <f>VLOOKUP($I$8,matriz!$C$5:$AV$180,9,0)</f>
        <v>Sumatoria de Sistemas de información con desarrollo, soporte y mantenimiento</v>
      </c>
      <c r="G18" s="903" t="str">
        <f>VLOOKUP($I$8,matriz!$C$5:$AV$180,2,0)</f>
        <v xml:space="preserve">MODERNIZACIÓN DE SISTEMAS DE INFORMACIÓN. </v>
      </c>
      <c r="H18" s="823" t="str">
        <f>VLOOKUP($I$8,matriz!$C$5:$AV$180,10,0)</f>
        <v>Sistemas de información jurídicos</v>
      </c>
      <c r="I18" s="823" t="str">
        <f>VLOOKUP($I$8,matriz!$C$5:$AV$180,2,0)</f>
        <v xml:space="preserve">MODERNIZACIÓN DE SISTEMAS DE INFORMACIÓN. </v>
      </c>
      <c r="J18" s="887" t="str">
        <f>VLOOKUP($I$8,matriz!$C$5:$AV$180,11,0)</f>
        <v>Sumatoria de Sistemas de información con desarrollo, soporte y mantenimiento</v>
      </c>
      <c r="K18" s="888" t="str">
        <f>VLOOKUP($I$8,matriz!$C$5:$AV$180,2,0)</f>
        <v xml:space="preserve">MODERNIZACIÓN DE SISTEMAS DE INFORMACIÓN. </v>
      </c>
      <c r="L18" s="888" t="str">
        <f>VLOOKUP($I$8,matriz!$C$5:$AV$180,10,0)</f>
        <v>Sistemas de información jurídicos</v>
      </c>
      <c r="M18" s="898" t="str">
        <f>VLOOKUP($I$8,matriz!$C$5:$AV$180,2,0)</f>
        <v xml:space="preserve">MODERNIZACIÓN DE SISTEMAS DE INFORMACIÓN. </v>
      </c>
      <c r="N18" s="808" t="str">
        <f>VLOOKUP($I$8,matriz!$C$5:$AV$180,13,0)</f>
        <v>Número de Sistemas de Información con diagnóstico y propuesta de intervención</v>
      </c>
      <c r="O18" s="808" t="str">
        <f>VLOOKUP($I$8,matriz!$C$5:$AV$180,2,0)</f>
        <v xml:space="preserve">MODERNIZACIÓN DE SISTEMAS DE INFORMACIÓN. </v>
      </c>
      <c r="P18" s="808" t="str">
        <f>VLOOKUP($I$8,matriz!$C$5:$AV$180,2,0)</f>
        <v xml:space="preserve">MODERNIZACIÓN DE SISTEMAS DE INFORMACIÓN. </v>
      </c>
      <c r="Q18" s="887" t="str">
        <f>VLOOKUP($I$8,matriz!$C$5:$AV$180,15,0)</f>
        <v>Informe de Gestión Oficina TIC / Diagnóstico de Sistema Integrado de Información</v>
      </c>
      <c r="R18" s="888" t="str">
        <f>VLOOKUP($I$8,matriz!$C$5:$AV$180,2,0)</f>
        <v xml:space="preserve">MODERNIZACIÓN DE SISTEMAS DE INFORMACIÓN. </v>
      </c>
      <c r="S18" s="889" t="str">
        <f>VLOOKUP($I$8,matriz!$C$5:$AV$180,2,0)</f>
        <v xml:space="preserve">MODERNIZACIÓN DE SISTEMAS DE INFORMACIÓN. </v>
      </c>
      <c r="T18" s="26"/>
    </row>
    <row r="19" spans="1:20" ht="45" customHeight="1" thickBot="1" x14ac:dyDescent="0.25">
      <c r="E19" s="26"/>
      <c r="F19" s="904" t="str">
        <f>VLOOKUP($I$8,matriz!$C$5:$AV$180,2,0)</f>
        <v xml:space="preserve">MODERNIZACIÓN DE SISTEMAS DE INFORMACIÓN. </v>
      </c>
      <c r="G19" s="905" t="str">
        <f>VLOOKUP($I$8,matriz!$C$5:$AV$180,2,0)</f>
        <v xml:space="preserve">MODERNIZACIÓN DE SISTEMAS DE INFORMACIÓN. </v>
      </c>
      <c r="H19" s="824" t="str">
        <f>VLOOKUP($I$8,matriz!$C$5:$AV$180,2,0)</f>
        <v xml:space="preserve">MODERNIZACIÓN DE SISTEMAS DE INFORMACIÓN. </v>
      </c>
      <c r="I19" s="824" t="str">
        <f>VLOOKUP($I$8,matriz!$C$5:$AV$180,2,0)</f>
        <v xml:space="preserve">MODERNIZACIÓN DE SISTEMAS DE INFORMACIÓN. </v>
      </c>
      <c r="J19" s="890" t="str">
        <f>VLOOKUP($I$8,matriz!$C$5:$AV$180,12,0)</f>
        <v>N.A.</v>
      </c>
      <c r="K19" s="891" t="str">
        <f>VLOOKUP($I$8,matriz!$C$5:$AV$180,2,0)</f>
        <v xml:space="preserve">MODERNIZACIÓN DE SISTEMAS DE INFORMACIÓN. </v>
      </c>
      <c r="L19" s="891" t="str">
        <f>VLOOKUP($I$8,matriz!$C$5:$AV$180,2,0)</f>
        <v xml:space="preserve">MODERNIZACIÓN DE SISTEMAS DE INFORMACIÓN. </v>
      </c>
      <c r="M19" s="892" t="str">
        <f>VLOOKUP($I$8,matriz!$C$5:$AV$180,2,0)</f>
        <v xml:space="preserve">MODERNIZACIÓN DE SISTEMAS DE INFORMACIÓN. </v>
      </c>
      <c r="N19" s="815" t="str">
        <f>VLOOKUP($I$8,matriz!$C$5:$AV$180,14,0)</f>
        <v>N.A.</v>
      </c>
      <c r="O19" s="815" t="str">
        <f>VLOOKUP($I$8,matriz!$C$5:$AV$180,2,0)</f>
        <v xml:space="preserve">MODERNIZACIÓN DE SISTEMAS DE INFORMACIÓN. </v>
      </c>
      <c r="P19" s="815" t="str">
        <f>VLOOKUP($I$8,matriz!$C$5:$AV$180,2,0)</f>
        <v xml:space="preserve">MODERNIZACIÓN DE SISTEMAS DE INFORMACIÓN. </v>
      </c>
      <c r="Q19" s="906" t="str">
        <f>VLOOKUP($I$8,matriz!$C$5:$AV$180,16,0)</f>
        <v>N.A.</v>
      </c>
      <c r="R19" s="907" t="str">
        <f>VLOOKUP($I$8,matriz!$C$5:$AV$180,2,0)</f>
        <v xml:space="preserve">MODERNIZACIÓN DE SISTEMAS DE INFORMACIÓN. </v>
      </c>
      <c r="S19" s="908" t="str">
        <f>VLOOKUP($I$8,matriz!$C$5:$AV$180,2,0)</f>
        <v xml:space="preserve">MODERNIZACIÓN DE SISTEMAS DE INFORMACIÓN. </v>
      </c>
      <c r="T19" s="26"/>
    </row>
    <row r="20" spans="1:20" ht="16.5" customHeight="1" x14ac:dyDescent="0.2">
      <c r="E20" s="26"/>
      <c r="F20" s="26"/>
      <c r="G20" s="26"/>
      <c r="H20" s="26"/>
      <c r="I20" s="26"/>
      <c r="J20" s="26"/>
      <c r="K20" s="26"/>
      <c r="L20" s="26"/>
      <c r="M20" s="26"/>
      <c r="N20" s="26"/>
      <c r="O20" s="26"/>
      <c r="P20" s="26"/>
      <c r="Q20" s="26"/>
      <c r="R20" s="26"/>
      <c r="S20" s="26"/>
      <c r="T20" s="26"/>
    </row>
    <row r="21" spans="1:20" s="24" customFormat="1" ht="18" customHeight="1" x14ac:dyDescent="0.25">
      <c r="A21" s="433"/>
      <c r="B21" s="433"/>
      <c r="C21" s="433"/>
      <c r="D21" s="433"/>
      <c r="E21" s="35"/>
      <c r="F21" s="35"/>
      <c r="G21" s="900" t="str">
        <f>VLOOKUP($I$8,matriz!$C$5:$AV$180,19,0)</f>
        <v>Suma</v>
      </c>
      <c r="H21" s="900"/>
      <c r="I21" s="38"/>
      <c r="J21" s="35"/>
      <c r="K21" s="900" t="str">
        <f>VLOOKUP($I$8,matriz!$C$5:$AV$180,20,0)</f>
        <v>Anual</v>
      </c>
      <c r="L21" s="900" t="str">
        <f>VLOOKUP($I$8,matriz!$C$5:$AV$180,2,0)</f>
        <v xml:space="preserve">MODERNIZACIÓN DE SISTEMAS DE INFORMACIÓN. </v>
      </c>
      <c r="M21" s="39"/>
      <c r="N21" s="39"/>
      <c r="O21" s="900" t="str">
        <f>VLOOKUP($I$8,matriz!$C$5:$AV$180,21,0)</f>
        <v>Eficacia</v>
      </c>
      <c r="P21" s="900"/>
      <c r="Q21" s="37"/>
      <c r="R21" s="35"/>
      <c r="S21" s="35"/>
      <c r="T21" s="36"/>
    </row>
    <row r="22" spans="1:20" s="2" customFormat="1" x14ac:dyDescent="0.2">
      <c r="A22" s="434"/>
      <c r="B22" s="434"/>
      <c r="C22" s="434"/>
      <c r="D22" s="434"/>
      <c r="E22" s="26"/>
      <c r="F22" s="26"/>
      <c r="G22" s="26"/>
      <c r="H22" s="26"/>
      <c r="I22" s="26"/>
      <c r="J22" s="26"/>
      <c r="K22" s="26"/>
      <c r="L22" s="26"/>
      <c r="M22" s="26"/>
      <c r="N22" s="26"/>
      <c r="O22" s="26"/>
      <c r="P22" s="26"/>
      <c r="Q22" s="26"/>
      <c r="R22" s="26"/>
      <c r="S22" s="26"/>
      <c r="T22" s="26"/>
    </row>
    <row r="23" spans="1:20" s="2" customFormat="1" ht="13.5" customHeight="1" thickBot="1" x14ac:dyDescent="0.25">
      <c r="A23" s="434"/>
      <c r="B23" s="434"/>
      <c r="C23" s="434"/>
      <c r="D23" s="434"/>
      <c r="E23" s="26"/>
      <c r="F23" s="28"/>
      <c r="G23" s="28"/>
      <c r="H23" s="29" t="s">
        <v>124</v>
      </c>
      <c r="I23" s="872" t="s">
        <v>125</v>
      </c>
      <c r="J23" s="872"/>
      <c r="K23" s="26"/>
      <c r="L23" s="26"/>
      <c r="M23" s="28"/>
      <c r="N23" s="30"/>
      <c r="O23" s="31"/>
      <c r="P23" s="128" t="s">
        <v>122</v>
      </c>
      <c r="Q23" s="128" t="s">
        <v>123</v>
      </c>
      <c r="R23" s="26"/>
      <c r="S23" s="26"/>
      <c r="T23" s="26"/>
    </row>
    <row r="24" spans="1:20" s="2" customFormat="1" ht="13.5" customHeight="1" x14ac:dyDescent="0.2">
      <c r="A24" s="434"/>
      <c r="B24" s="434"/>
      <c r="C24" s="434"/>
      <c r="D24" s="434"/>
      <c r="E24" s="26"/>
      <c r="F24" s="28"/>
      <c r="G24" s="40">
        <v>2016</v>
      </c>
      <c r="H24" s="194">
        <f>VLOOKUP($I$8,matriz!$C$5:$AV$180,25,0)</f>
        <v>1</v>
      </c>
      <c r="I24" s="704">
        <f>VLOOKUP($I$8,matriz!$C$5:$AV$180,30,0)</f>
        <v>0.3</v>
      </c>
      <c r="J24" s="437"/>
      <c r="K24" s="26"/>
      <c r="L24" s="26"/>
      <c r="M24" s="28"/>
      <c r="N24" s="874" t="s">
        <v>16</v>
      </c>
      <c r="O24" s="874"/>
      <c r="P24" s="308">
        <f>VLOOKUP($I$8,matriz!$C$5:$AV$180,35,0)</f>
        <v>0</v>
      </c>
      <c r="Q24" s="118">
        <f>VLOOKUP($I$8,matriz!$C$5:$AV$180,39,0)</f>
        <v>0</v>
      </c>
      <c r="R24" s="26"/>
      <c r="S24" s="26"/>
      <c r="T24" s="26"/>
    </row>
    <row r="25" spans="1:20" s="2" customFormat="1" ht="13.5" customHeight="1" x14ac:dyDescent="0.2">
      <c r="A25" s="434"/>
      <c r="B25" s="434"/>
      <c r="C25" s="434"/>
      <c r="D25" s="434"/>
      <c r="E25" s="26"/>
      <c r="F25" s="28"/>
      <c r="G25" s="40">
        <v>2017</v>
      </c>
      <c r="H25" s="195">
        <f>VLOOKUP($I$8,matriz!$C$5:$AV$180,26,0)</f>
        <v>1</v>
      </c>
      <c r="I25" s="122">
        <f>VLOOKUP($I$8,matriz!$C$5:$AV$180,31,0)</f>
        <v>1.7</v>
      </c>
      <c r="J25" s="436"/>
      <c r="K25" s="26"/>
      <c r="L25" s="26"/>
      <c r="M25" s="28"/>
      <c r="N25" s="874" t="s">
        <v>17</v>
      </c>
      <c r="O25" s="874"/>
      <c r="P25" s="195">
        <f>VLOOKUP($I$8,matriz!$C$5:$AV$180,36,0)</f>
        <v>0</v>
      </c>
      <c r="Q25" s="119">
        <f>VLOOKUP($I$8,matriz!$C$5:$AV$180,40,0)</f>
        <v>0</v>
      </c>
      <c r="R25" s="26"/>
      <c r="S25" s="26"/>
      <c r="T25" s="26"/>
    </row>
    <row r="26" spans="1:20" s="2" customFormat="1" ht="13.5" customHeight="1" x14ac:dyDescent="0.2">
      <c r="A26" s="434"/>
      <c r="B26" s="434"/>
      <c r="C26" s="434"/>
      <c r="D26" s="434"/>
      <c r="E26" s="26"/>
      <c r="F26" s="28"/>
      <c r="G26" s="40">
        <v>2018</v>
      </c>
      <c r="H26" s="195">
        <f>VLOOKUP($I$8,matriz!$C$5:$AV$180,27,0)</f>
        <v>2</v>
      </c>
      <c r="I26" s="122">
        <f>VLOOKUP($I$8,matriz!$C$5:$AV$180,32,0)</f>
        <v>1</v>
      </c>
      <c r="J26" s="436"/>
      <c r="K26" s="26"/>
      <c r="L26" s="26"/>
      <c r="M26" s="28"/>
      <c r="N26" s="874" t="s">
        <v>18</v>
      </c>
      <c r="O26" s="874"/>
      <c r="P26" s="195">
        <f>VLOOKUP($I$8,matriz!$C$5:$AV$180,37,0)</f>
        <v>1</v>
      </c>
      <c r="Q26" s="119">
        <f>VLOOKUP($I$8,matriz!$C$5:$AV$180,41,0)</f>
        <v>1</v>
      </c>
      <c r="R26" s="26"/>
      <c r="S26" s="26"/>
      <c r="T26" s="26"/>
    </row>
    <row r="27" spans="1:20" s="2" customFormat="1" ht="15" customHeight="1" thickBot="1" x14ac:dyDescent="0.25">
      <c r="A27" s="434"/>
      <c r="B27" s="434"/>
      <c r="C27" s="434"/>
      <c r="D27" s="434"/>
      <c r="E27" s="26"/>
      <c r="F27" s="28"/>
      <c r="G27" s="40">
        <v>2019</v>
      </c>
      <c r="H27" s="195">
        <f>VLOOKUP($I$8,matriz!$C$5:$AV$180,28,0)</f>
        <v>2</v>
      </c>
      <c r="I27" s="122">
        <f>VLOOKUP($I$8,matriz!$C$5:$AV$180,33,0)</f>
        <v>0</v>
      </c>
      <c r="J27" s="436"/>
      <c r="K27" s="26"/>
      <c r="L27" s="26"/>
      <c r="M27" s="28"/>
      <c r="N27" s="874" t="s">
        <v>19</v>
      </c>
      <c r="O27" s="874"/>
      <c r="P27" s="196">
        <f>VLOOKUP($I$8,matriz!$C$5:$AV$180,38,0)</f>
        <v>1</v>
      </c>
      <c r="Q27" s="120">
        <f>VLOOKUP($I$8,matriz!$C$5:$AV$180,42,0)</f>
        <v>0</v>
      </c>
      <c r="R27" s="26"/>
      <c r="S27" s="26" t="str">
        <f>MID(S26,1,4)</f>
        <v/>
      </c>
      <c r="T27" s="26"/>
    </row>
    <row r="28" spans="1:20" s="2" customFormat="1" ht="18" customHeight="1" thickBot="1" x14ac:dyDescent="0.25">
      <c r="A28" s="434"/>
      <c r="B28" s="434"/>
      <c r="C28" s="434"/>
      <c r="D28" s="434"/>
      <c r="E28" s="26"/>
      <c r="F28" s="28"/>
      <c r="G28" s="40">
        <v>2020</v>
      </c>
      <c r="H28" s="196">
        <f>VLOOKUP($I$8,matriz!$C$5:$AV$180,29,0)</f>
        <v>1</v>
      </c>
      <c r="I28" s="123">
        <f>VLOOKUP($I$8,matriz!$C$5:$AV$180,34,0)</f>
        <v>0</v>
      </c>
      <c r="J28" s="439"/>
      <c r="K28" s="26"/>
      <c r="L28" s="26"/>
      <c r="M28" s="28"/>
      <c r="N28" s="26"/>
      <c r="O28" s="32" t="s">
        <v>20</v>
      </c>
      <c r="P28" s="246">
        <f>IF($G$21="Decreciente",MID(P27,1,4),IF($G$21="Suma",SUM(P24:P27),IF($G$21="Creciente",MID(P27,1,4),IF($G$21="Constante",MID(P27,1,4)))))</f>
        <v>2</v>
      </c>
      <c r="Q28" s="246">
        <f>IF($G$21="Decreciente",MID(Q27,1,4),IF($G$21="Suma",SUM(Q24:Q27),IF($G$21="Creciente",MID(Q27,1,4),IF($G$21="Constante",MID(Q27,1,4)))))</f>
        <v>1</v>
      </c>
      <c r="R28" s="26"/>
      <c r="S28" s="26"/>
      <c r="T28" s="26"/>
    </row>
    <row r="29" spans="1:20" s="2" customFormat="1" ht="15" customHeight="1" x14ac:dyDescent="0.2">
      <c r="A29" s="434"/>
      <c r="B29" s="434"/>
      <c r="C29" s="434"/>
      <c r="D29" s="434"/>
      <c r="E29" s="48"/>
      <c r="F29" s="48"/>
      <c r="G29" s="49" t="s">
        <v>581</v>
      </c>
      <c r="H29" s="50">
        <f>IF($G$21="Decreciente",MID(H28,1,4),IF($G$21="Suma",SUM(H24:H28),IF($G$21="Creciente",MID(H28,1,4),IF($G$21="Constante",MID(H28,1,4)))))</f>
        <v>7</v>
      </c>
      <c r="I29" s="440"/>
      <c r="J29" s="438"/>
    </row>
    <row r="30" spans="1:20" s="2" customFormat="1" x14ac:dyDescent="0.2">
      <c r="A30" s="434"/>
      <c r="B30" s="434"/>
      <c r="C30" s="434"/>
      <c r="D30" s="434"/>
      <c r="E30" s="26"/>
      <c r="F30" s="26"/>
      <c r="G30" s="28"/>
      <c r="H30" s="28"/>
      <c r="I30" s="26"/>
      <c r="J30" s="26"/>
      <c r="K30" s="26"/>
      <c r="L30" s="26"/>
      <c r="M30" s="26"/>
      <c r="N30" s="26"/>
      <c r="O30" s="26"/>
      <c r="P30" s="26"/>
      <c r="Q30" s="26"/>
      <c r="R30" s="26"/>
      <c r="S30" s="26"/>
      <c r="T30" s="27"/>
    </row>
    <row r="31" spans="1:20" s="2" customFormat="1" x14ac:dyDescent="0.2">
      <c r="A31" s="434"/>
      <c r="B31" s="434"/>
      <c r="C31" s="434"/>
      <c r="D31" s="434"/>
      <c r="E31" s="26"/>
      <c r="F31" s="26"/>
      <c r="G31" s="28"/>
      <c r="H31" s="28"/>
      <c r="I31" s="26"/>
      <c r="J31" s="26"/>
      <c r="K31" s="26"/>
      <c r="L31" s="26"/>
      <c r="M31" s="26"/>
      <c r="N31" s="26"/>
      <c r="O31" s="26"/>
      <c r="P31" s="26"/>
      <c r="Q31" s="26"/>
      <c r="R31" s="26"/>
      <c r="S31" s="26"/>
      <c r="T31" s="27"/>
    </row>
    <row r="32" spans="1:20" s="2" customFormat="1" x14ac:dyDescent="0.2">
      <c r="A32" s="434"/>
      <c r="B32" s="434"/>
      <c r="C32" s="434"/>
      <c r="D32" s="434"/>
      <c r="E32" s="26"/>
      <c r="F32" s="26"/>
      <c r="G32" s="28"/>
      <c r="H32" s="28"/>
      <c r="I32" s="26"/>
      <c r="J32" s="26"/>
      <c r="K32" s="26"/>
      <c r="L32" s="26"/>
      <c r="M32" s="26"/>
      <c r="N32" s="26"/>
      <c r="O32" s="26"/>
      <c r="P32" s="26"/>
      <c r="Q32" s="26"/>
      <c r="R32" s="26"/>
      <c r="S32" s="26"/>
      <c r="T32" s="27"/>
    </row>
    <row r="33" spans="1:20" s="2" customFormat="1" ht="15" x14ac:dyDescent="0.25">
      <c r="A33" s="434"/>
      <c r="B33" s="434"/>
      <c r="C33" s="434"/>
      <c r="D33" s="434"/>
      <c r="E33" s="26"/>
      <c r="F33" s="34"/>
      <c r="G33" s="34"/>
      <c r="H33" s="34"/>
      <c r="I33" s="34"/>
      <c r="J33" s="26"/>
      <c r="K33" s="26"/>
      <c r="L33" s="26"/>
      <c r="M33" s="26"/>
      <c r="N33" s="26"/>
      <c r="O33" s="26"/>
      <c r="P33" s="26"/>
      <c r="Q33" s="26"/>
      <c r="R33" s="26"/>
      <c r="S33" s="26"/>
      <c r="T33" s="27"/>
    </row>
    <row r="34" spans="1:20" s="2" customFormat="1" ht="15" x14ac:dyDescent="0.25">
      <c r="A34" s="434"/>
      <c r="B34" s="434"/>
      <c r="C34" s="434"/>
      <c r="D34" s="434"/>
      <c r="E34" s="26"/>
      <c r="F34" s="34"/>
      <c r="G34" s="34"/>
      <c r="H34" s="34"/>
      <c r="I34" s="34"/>
      <c r="J34" s="26"/>
      <c r="K34" s="26"/>
      <c r="L34" s="26"/>
      <c r="M34" s="26"/>
      <c r="N34" s="26"/>
      <c r="O34" s="26"/>
      <c r="P34" s="26"/>
      <c r="Q34" s="26"/>
      <c r="R34" s="26"/>
      <c r="S34" s="26"/>
      <c r="T34" s="27"/>
    </row>
    <row r="35" spans="1:20" s="2" customFormat="1" x14ac:dyDescent="0.2">
      <c r="A35" s="434"/>
      <c r="B35" s="434"/>
      <c r="C35" s="434"/>
      <c r="D35" s="434"/>
      <c r="E35" s="26"/>
      <c r="F35" s="26"/>
      <c r="G35" s="26"/>
      <c r="H35" s="26"/>
      <c r="I35" s="26"/>
      <c r="J35" s="26"/>
      <c r="K35" s="26"/>
      <c r="L35" s="26"/>
      <c r="M35" s="26"/>
      <c r="N35" s="26"/>
      <c r="O35" s="26"/>
      <c r="P35" s="26"/>
      <c r="Q35" s="26"/>
      <c r="R35" s="26"/>
      <c r="S35" s="26"/>
      <c r="T35" s="27"/>
    </row>
    <row r="36" spans="1:20" s="2" customFormat="1" x14ac:dyDescent="0.2">
      <c r="A36" s="434"/>
      <c r="B36" s="434"/>
      <c r="C36" s="434"/>
      <c r="D36" s="434"/>
      <c r="E36" s="26"/>
      <c r="F36" s="26"/>
      <c r="G36" s="26"/>
      <c r="H36" s="26"/>
      <c r="I36" s="26"/>
      <c r="J36" s="26"/>
      <c r="K36" s="26"/>
      <c r="L36" s="26"/>
      <c r="M36" s="26"/>
      <c r="N36" s="26"/>
      <c r="O36" s="26"/>
      <c r="P36" s="26"/>
      <c r="Q36" s="26"/>
      <c r="R36" s="26"/>
      <c r="S36" s="26"/>
      <c r="T36" s="26"/>
    </row>
    <row r="37" spans="1:20" x14ac:dyDescent="0.2"/>
    <row r="38" spans="1:20" x14ac:dyDescent="0.2"/>
    <row r="39" spans="1:20" x14ac:dyDescent="0.2"/>
    <row r="40" spans="1:20" x14ac:dyDescent="0.2"/>
    <row r="41" spans="1:20" x14ac:dyDescent="0.2"/>
    <row r="42" spans="1:20" x14ac:dyDescent="0.2"/>
    <row r="43" spans="1:20" x14ac:dyDescent="0.2"/>
    <row r="44" spans="1:20" ht="11.25" hidden="1" customHeight="1" x14ac:dyDescent="0.2"/>
    <row r="45" spans="1:20" ht="11.25" customHeight="1" x14ac:dyDescent="0.2"/>
    <row r="46" spans="1:20" ht="11.25" customHeight="1" x14ac:dyDescent="0.2"/>
    <row r="47" spans="1:20" ht="10.5" customHeight="1" x14ac:dyDescent="0.2">
      <c r="G47" s="28" t="s">
        <v>204</v>
      </c>
      <c r="J47" s="28" t="s">
        <v>205</v>
      </c>
      <c r="P47" s="28" t="s">
        <v>204</v>
      </c>
      <c r="S47" s="28" t="s">
        <v>205</v>
      </c>
    </row>
    <row r="48" spans="1:20" ht="10.5" customHeight="1" x14ac:dyDescent="0.2"/>
    <row r="49" spans="1:23" ht="11.25" customHeight="1" x14ac:dyDescent="0.2"/>
    <row r="50" spans="1:23" ht="11.25" customHeight="1" thickBot="1" x14ac:dyDescent="0.25">
      <c r="F50" s="901"/>
      <c r="G50" s="871"/>
      <c r="I50" s="856" t="s">
        <v>208</v>
      </c>
      <c r="J50" s="857"/>
      <c r="K50" s="857"/>
    </row>
    <row r="51" spans="1:23" ht="12.75" customHeight="1" x14ac:dyDescent="0.2">
      <c r="F51" s="860" t="str">
        <f>(VLOOKUP($I$8,matriz!$C$4:$AV$149,MATCH('POR DEPENDENCIA'!$I$50,matriz!$C$4:$AV$4,0),0))</f>
        <v>Para este tercer trimestre se intevino el Sistema de Información de Personas Jurídicas –SIPEJ, en el cual se realizó un desarrollo dirigido al ciudadano con el objeto de validar la legalidad de las certificaciones, que se generan en la Dirección Distrital de Inspección, Vigilancia y Control de Entidades sin Ánimo de Lucro.Este desarrollo consistió en la mejora a las  solicitudes de  certificación, el sistema debe generar el certificado en formato PDF con un código de verificación único, el cual se encuentra en la parte inferior del certificado así: , este código queda guardado en el sistema para que una vez se cague el archivo, se pueda seleccionar el código y vincularlo a la certificación.
Con este desarrollo para la Verificación de Certificados, el objetivo es garantizar las características de autenticidad, integridad y disponibilidad de las certificaciones expedidos por la Dirección Distrital de Inspección, Vigilancia y Control de Personas Jurídicas Sin Ánimo de Lucro, el cual pone a disposición de la ciudadanía una opción que le permite ver la representación digital de dichos documentos.</v>
      </c>
      <c r="G51" s="861"/>
      <c r="H51" s="861"/>
      <c r="I51" s="861"/>
      <c r="J51" s="861"/>
      <c r="K51" s="861"/>
      <c r="L51" s="861"/>
      <c r="M51" s="861"/>
      <c r="N51" s="861"/>
      <c r="O51" s="861"/>
      <c r="P51" s="861"/>
      <c r="Q51" s="861"/>
      <c r="R51" s="861"/>
      <c r="S51" s="862"/>
      <c r="T51" s="117"/>
    </row>
    <row r="52" spans="1:23" ht="12.75" customHeight="1" x14ac:dyDescent="0.2">
      <c r="F52" s="863"/>
      <c r="G52" s="864"/>
      <c r="H52" s="864"/>
      <c r="I52" s="864"/>
      <c r="J52" s="864"/>
      <c r="K52" s="864"/>
      <c r="L52" s="864"/>
      <c r="M52" s="864"/>
      <c r="N52" s="864"/>
      <c r="O52" s="864"/>
      <c r="P52" s="864"/>
      <c r="Q52" s="864"/>
      <c r="R52" s="864"/>
      <c r="S52" s="865"/>
      <c r="T52" s="117"/>
    </row>
    <row r="53" spans="1:23" ht="12.75" customHeight="1" x14ac:dyDescent="0.2">
      <c r="F53" s="863"/>
      <c r="G53" s="864"/>
      <c r="H53" s="864"/>
      <c r="I53" s="864"/>
      <c r="J53" s="864"/>
      <c r="K53" s="864"/>
      <c r="L53" s="864"/>
      <c r="M53" s="864"/>
      <c r="N53" s="864"/>
      <c r="O53" s="864"/>
      <c r="P53" s="864"/>
      <c r="Q53" s="864"/>
      <c r="R53" s="864"/>
      <c r="S53" s="865"/>
      <c r="T53" s="117"/>
    </row>
    <row r="54" spans="1:23" ht="12.75" customHeight="1" x14ac:dyDescent="0.2">
      <c r="F54" s="863"/>
      <c r="G54" s="864"/>
      <c r="H54" s="864"/>
      <c r="I54" s="864"/>
      <c r="J54" s="864"/>
      <c r="K54" s="864"/>
      <c r="L54" s="864"/>
      <c r="M54" s="864"/>
      <c r="N54" s="864"/>
      <c r="O54" s="864"/>
      <c r="P54" s="864"/>
      <c r="Q54" s="864"/>
      <c r="R54" s="864"/>
      <c r="S54" s="865"/>
      <c r="T54" s="117"/>
    </row>
    <row r="55" spans="1:23" ht="12.75" customHeight="1" x14ac:dyDescent="0.2">
      <c r="F55" s="863"/>
      <c r="G55" s="864"/>
      <c r="H55" s="864"/>
      <c r="I55" s="864"/>
      <c r="J55" s="864"/>
      <c r="K55" s="864"/>
      <c r="L55" s="864"/>
      <c r="M55" s="864"/>
      <c r="N55" s="864"/>
      <c r="O55" s="864"/>
      <c r="P55" s="864"/>
      <c r="Q55" s="864"/>
      <c r="R55" s="864"/>
      <c r="S55" s="865"/>
      <c r="T55" s="117"/>
    </row>
    <row r="56" spans="1:23" ht="12.75" customHeight="1" x14ac:dyDescent="0.2">
      <c r="F56" s="863"/>
      <c r="G56" s="864"/>
      <c r="H56" s="864"/>
      <c r="I56" s="864"/>
      <c r="J56" s="864"/>
      <c r="K56" s="864"/>
      <c r="L56" s="864"/>
      <c r="M56" s="864"/>
      <c r="N56" s="864"/>
      <c r="O56" s="864"/>
      <c r="P56" s="864"/>
      <c r="Q56" s="864"/>
      <c r="R56" s="864"/>
      <c r="S56" s="865"/>
      <c r="T56" s="117"/>
    </row>
    <row r="57" spans="1:23" ht="12.75" customHeight="1" x14ac:dyDescent="0.2">
      <c r="F57" s="863"/>
      <c r="G57" s="864"/>
      <c r="H57" s="864"/>
      <c r="I57" s="864"/>
      <c r="J57" s="864"/>
      <c r="K57" s="864"/>
      <c r="L57" s="864"/>
      <c r="M57" s="864"/>
      <c r="N57" s="864"/>
      <c r="O57" s="864"/>
      <c r="P57" s="864"/>
      <c r="Q57" s="864"/>
      <c r="R57" s="864"/>
      <c r="S57" s="865"/>
      <c r="T57" s="117"/>
    </row>
    <row r="58" spans="1:23" ht="12.75" customHeight="1" x14ac:dyDescent="0.2">
      <c r="F58" s="863"/>
      <c r="G58" s="864"/>
      <c r="H58" s="864"/>
      <c r="I58" s="864"/>
      <c r="J58" s="864"/>
      <c r="K58" s="864"/>
      <c r="L58" s="864"/>
      <c r="M58" s="864"/>
      <c r="N58" s="864"/>
      <c r="O58" s="864"/>
      <c r="P58" s="864"/>
      <c r="Q58" s="864"/>
      <c r="R58" s="864"/>
      <c r="S58" s="865"/>
    </row>
    <row r="59" spans="1:23" s="28" customFormat="1" ht="12.75" customHeight="1" x14ac:dyDescent="0.2">
      <c r="A59" s="435"/>
      <c r="B59" s="435"/>
      <c r="C59" s="435"/>
      <c r="D59" s="435"/>
      <c r="F59" s="863"/>
      <c r="G59" s="864"/>
      <c r="H59" s="864"/>
      <c r="I59" s="864"/>
      <c r="J59" s="864"/>
      <c r="K59" s="864"/>
      <c r="L59" s="864"/>
      <c r="M59" s="864"/>
      <c r="N59" s="864"/>
      <c r="O59" s="864"/>
      <c r="P59" s="864"/>
      <c r="Q59" s="864"/>
      <c r="R59" s="864"/>
      <c r="S59" s="865"/>
      <c r="U59" s="1"/>
      <c r="V59" s="1"/>
      <c r="W59" s="1"/>
    </row>
    <row r="60" spans="1:23" s="28" customFormat="1" ht="12.75" customHeight="1" x14ac:dyDescent="0.2">
      <c r="A60" s="435"/>
      <c r="B60" s="435"/>
      <c r="C60" s="435"/>
      <c r="D60" s="435"/>
      <c r="F60" s="863"/>
      <c r="G60" s="864"/>
      <c r="H60" s="864"/>
      <c r="I60" s="864"/>
      <c r="J60" s="864"/>
      <c r="K60" s="864"/>
      <c r="L60" s="864"/>
      <c r="M60" s="864"/>
      <c r="N60" s="864"/>
      <c r="O60" s="864"/>
      <c r="P60" s="864"/>
      <c r="Q60" s="864"/>
      <c r="R60" s="864"/>
      <c r="S60" s="865"/>
      <c r="U60" s="1"/>
      <c r="V60" s="1"/>
      <c r="W60" s="1"/>
    </row>
    <row r="61" spans="1:23" s="28" customFormat="1" ht="12.75" customHeight="1" x14ac:dyDescent="0.2">
      <c r="A61" s="435"/>
      <c r="B61" s="435"/>
      <c r="C61" s="435"/>
      <c r="D61" s="435"/>
      <c r="F61" s="863"/>
      <c r="G61" s="864"/>
      <c r="H61" s="864"/>
      <c r="I61" s="864"/>
      <c r="J61" s="864"/>
      <c r="K61" s="864"/>
      <c r="L61" s="864"/>
      <c r="M61" s="864"/>
      <c r="N61" s="864"/>
      <c r="O61" s="864"/>
      <c r="P61" s="864"/>
      <c r="Q61" s="864"/>
      <c r="R61" s="864"/>
      <c r="S61" s="865"/>
      <c r="U61" s="1"/>
      <c r="V61" s="1"/>
      <c r="W61" s="1"/>
    </row>
    <row r="62" spans="1:23" s="28" customFormat="1" ht="12.75" customHeight="1" x14ac:dyDescent="0.2">
      <c r="A62" s="435"/>
      <c r="B62" s="435"/>
      <c r="C62" s="435"/>
      <c r="D62" s="435"/>
      <c r="F62" s="863"/>
      <c r="G62" s="864"/>
      <c r="H62" s="864"/>
      <c r="I62" s="864"/>
      <c r="J62" s="864"/>
      <c r="K62" s="864"/>
      <c r="L62" s="864"/>
      <c r="M62" s="864"/>
      <c r="N62" s="864"/>
      <c r="O62" s="864"/>
      <c r="P62" s="864"/>
      <c r="Q62" s="864"/>
      <c r="R62" s="864"/>
      <c r="S62" s="865"/>
      <c r="U62" s="1"/>
      <c r="V62" s="1"/>
      <c r="W62" s="1"/>
    </row>
    <row r="63" spans="1:23" s="28" customFormat="1" ht="12.75" customHeight="1" x14ac:dyDescent="0.2">
      <c r="A63" s="435"/>
      <c r="B63" s="435"/>
      <c r="C63" s="435"/>
      <c r="D63" s="435"/>
      <c r="F63" s="863"/>
      <c r="G63" s="864"/>
      <c r="H63" s="864"/>
      <c r="I63" s="864"/>
      <c r="J63" s="864"/>
      <c r="K63" s="864"/>
      <c r="L63" s="864"/>
      <c r="M63" s="864"/>
      <c r="N63" s="864"/>
      <c r="O63" s="864"/>
      <c r="P63" s="864"/>
      <c r="Q63" s="864"/>
      <c r="R63" s="864"/>
      <c r="S63" s="865"/>
      <c r="U63" s="1"/>
      <c r="V63" s="1"/>
      <c r="W63" s="1"/>
    </row>
    <row r="64" spans="1:23" s="28" customFormat="1" ht="12.75" customHeight="1" x14ac:dyDescent="0.2">
      <c r="A64" s="435"/>
      <c r="B64" s="435"/>
      <c r="C64" s="435"/>
      <c r="D64" s="435"/>
      <c r="F64" s="863"/>
      <c r="G64" s="864"/>
      <c r="H64" s="864"/>
      <c r="I64" s="864"/>
      <c r="J64" s="864"/>
      <c r="K64" s="864"/>
      <c r="L64" s="864"/>
      <c r="M64" s="864"/>
      <c r="N64" s="864"/>
      <c r="O64" s="864"/>
      <c r="P64" s="864"/>
      <c r="Q64" s="864"/>
      <c r="R64" s="864"/>
      <c r="S64" s="865"/>
      <c r="U64" s="1"/>
      <c r="V64" s="1"/>
      <c r="W64" s="1"/>
    </row>
    <row r="65" spans="1:23" s="28" customFormat="1" ht="12.75" customHeight="1" x14ac:dyDescent="0.2">
      <c r="A65" s="435"/>
      <c r="B65" s="435"/>
      <c r="C65" s="435"/>
      <c r="D65" s="435"/>
      <c r="F65" s="863"/>
      <c r="G65" s="864"/>
      <c r="H65" s="864"/>
      <c r="I65" s="864"/>
      <c r="J65" s="864"/>
      <c r="K65" s="864"/>
      <c r="L65" s="864"/>
      <c r="M65" s="864"/>
      <c r="N65" s="864"/>
      <c r="O65" s="864"/>
      <c r="P65" s="864"/>
      <c r="Q65" s="864"/>
      <c r="R65" s="864"/>
      <c r="S65" s="865"/>
      <c r="U65" s="1"/>
      <c r="V65" s="1"/>
      <c r="W65" s="1"/>
    </row>
    <row r="66" spans="1:23" s="28" customFormat="1" ht="12.75" customHeight="1" thickBot="1" x14ac:dyDescent="0.25">
      <c r="A66" s="435"/>
      <c r="B66" s="435"/>
      <c r="C66" s="435"/>
      <c r="D66" s="435"/>
      <c r="F66" s="866"/>
      <c r="G66" s="867"/>
      <c r="H66" s="867"/>
      <c r="I66" s="867"/>
      <c r="J66" s="867"/>
      <c r="K66" s="867"/>
      <c r="L66" s="867"/>
      <c r="M66" s="867"/>
      <c r="N66" s="867"/>
      <c r="O66" s="867"/>
      <c r="P66" s="867"/>
      <c r="Q66" s="867"/>
      <c r="R66" s="867"/>
      <c r="S66" s="868"/>
      <c r="U66" s="1"/>
      <c r="V66" s="1"/>
      <c r="W66" s="1"/>
    </row>
    <row r="67" spans="1:23" s="28" customFormat="1" ht="11.25" customHeight="1" x14ac:dyDescent="0.2">
      <c r="A67" s="435"/>
      <c r="B67" s="435"/>
      <c r="C67" s="435"/>
      <c r="D67" s="435"/>
      <c r="F67" s="32" t="s">
        <v>469</v>
      </c>
      <c r="G67" s="858">
        <f>(VLOOKUP($I$8,matriz!$C$4:$AZ$149,MATCH('POR DEPENDENCIA'!$F$68,matriz!$C$4:$AZ$4,0),0))</f>
        <v>0</v>
      </c>
      <c r="H67" s="858"/>
      <c r="I67" s="858"/>
      <c r="J67" s="858"/>
      <c r="K67" s="858"/>
      <c r="L67" s="858"/>
      <c r="M67" s="858"/>
      <c r="N67" s="858"/>
      <c r="O67" s="858"/>
      <c r="P67" s="858"/>
      <c r="Q67" s="858"/>
      <c r="R67" s="858"/>
      <c r="U67" s="1"/>
      <c r="V67" s="1"/>
      <c r="W67" s="1"/>
    </row>
    <row r="68" spans="1:23" s="4" customFormat="1" ht="10.5" hidden="1" customHeight="1" x14ac:dyDescent="0.2">
      <c r="A68" s="432"/>
      <c r="B68" s="432"/>
      <c r="C68" s="432"/>
      <c r="D68" s="432"/>
      <c r="E68" s="115"/>
      <c r="F68" s="198" t="str">
        <f>IF(I50="1er Trimestre","rad1",IF(I50="2do Trimestre","rad2",IF(I50="3er Trimestre","rad3",IF(I50="4to Trimestre","rad4"))))</f>
        <v>rad3</v>
      </c>
      <c r="G68" s="26"/>
      <c r="H68" s="26"/>
      <c r="I68" s="26"/>
      <c r="J68" s="26"/>
      <c r="K68" s="26"/>
      <c r="L68" s="26"/>
      <c r="M68" s="26"/>
      <c r="N68" s="26"/>
      <c r="O68" s="26"/>
      <c r="P68" s="26"/>
      <c r="Q68" s="26"/>
      <c r="R68" s="26"/>
      <c r="S68" s="26"/>
      <c r="T68" s="27"/>
    </row>
    <row r="69" spans="1:23" s="28" customFormat="1" ht="11.25" customHeight="1" x14ac:dyDescent="0.2">
      <c r="A69" s="435"/>
      <c r="B69" s="435"/>
      <c r="C69" s="435"/>
      <c r="D69" s="435"/>
      <c r="U69" s="1"/>
      <c r="V69" s="1"/>
      <c r="W69" s="1"/>
    </row>
    <row r="70" spans="1:23" s="28" customFormat="1" ht="11.25" customHeight="1" x14ac:dyDescent="0.2">
      <c r="A70" s="435"/>
      <c r="B70" s="435"/>
      <c r="C70" s="435"/>
      <c r="D70" s="435"/>
      <c r="F70" s="127" t="s">
        <v>355</v>
      </c>
      <c r="G70" s="899">
        <v>3</v>
      </c>
      <c r="H70" s="899"/>
      <c r="U70" s="1"/>
      <c r="V70" s="1"/>
      <c r="W70" s="1"/>
    </row>
    <row r="71" spans="1:23" ht="11.25" customHeight="1" x14ac:dyDescent="0.2"/>
    <row r="72" spans="1:23" ht="11.25" hidden="1" customHeight="1" x14ac:dyDescent="0.2"/>
    <row r="73" spans="1:23" ht="11.25" hidden="1" customHeight="1" x14ac:dyDescent="0.2"/>
    <row r="74" spans="1:23" ht="11.25" hidden="1" customHeight="1" x14ac:dyDescent="0.2"/>
    <row r="75" spans="1:23" ht="11.25" hidden="1" customHeight="1" x14ac:dyDescent="0.2"/>
    <row r="76" spans="1:23" ht="11.25" hidden="1" customHeight="1" x14ac:dyDescent="0.2"/>
    <row r="77" spans="1:23" ht="11.25" hidden="1" customHeight="1" x14ac:dyDescent="0.2"/>
    <row r="78" spans="1:23" ht="11.25" hidden="1" customHeight="1" x14ac:dyDescent="0.2"/>
    <row r="79" spans="1:23" ht="11.25" hidden="1" customHeight="1" x14ac:dyDescent="0.2"/>
    <row r="80" spans="1:23" ht="11.25" hidden="1" customHeight="1" x14ac:dyDescent="0.2"/>
    <row r="81" ht="11.25" hidden="1" customHeight="1" x14ac:dyDescent="0.2"/>
    <row r="82" ht="11.25" hidden="1" customHeight="1" x14ac:dyDescent="0.2"/>
    <row r="83" ht="11.25" hidden="1" customHeight="1" x14ac:dyDescent="0.2"/>
    <row r="84" ht="11.25" hidden="1" customHeight="1" x14ac:dyDescent="0.2"/>
    <row r="85" ht="11.25" hidden="1" customHeight="1" x14ac:dyDescent="0.2"/>
    <row r="86" ht="11.25" hidden="1"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sheetProtection selectLockedCells="1"/>
  <dataConsolidate/>
  <customSheetViews>
    <customSheetView guid="{7FB50B2F-45DA-4DA3-BDA5-580E793170E4}" scale="145" showGridLines="0" showRowCol="0" zeroValues="0">
      <pane ySplit="8" topLeftCell="A9" activePane="bottomLeft" state="frozen"/>
      <selection pane="bottomLeft" sqref="A1:P1"/>
    </customSheetView>
  </customSheetViews>
  <mergeCells count="47">
    <mergeCell ref="E1:T1"/>
    <mergeCell ref="E2:T2"/>
    <mergeCell ref="F4:S4"/>
    <mergeCell ref="F8:H8"/>
    <mergeCell ref="I8:S8"/>
    <mergeCell ref="F6:H6"/>
    <mergeCell ref="I6:S6"/>
    <mergeCell ref="F10:H10"/>
    <mergeCell ref="I10:S10"/>
    <mergeCell ref="F11:H11"/>
    <mergeCell ref="I11:S11"/>
    <mergeCell ref="F12:H12"/>
    <mergeCell ref="I12:S12"/>
    <mergeCell ref="F13:S13"/>
    <mergeCell ref="F14:H15"/>
    <mergeCell ref="I14:I15"/>
    <mergeCell ref="J14:L15"/>
    <mergeCell ref="M14:O15"/>
    <mergeCell ref="P14:Q15"/>
    <mergeCell ref="R14:S15"/>
    <mergeCell ref="F16:S16"/>
    <mergeCell ref="F17:G17"/>
    <mergeCell ref="H17:I17"/>
    <mergeCell ref="J17:M17"/>
    <mergeCell ref="N17:P17"/>
    <mergeCell ref="Q17:S17"/>
    <mergeCell ref="F18:G19"/>
    <mergeCell ref="H18:I19"/>
    <mergeCell ref="J18:M18"/>
    <mergeCell ref="N18:P18"/>
    <mergeCell ref="Q18:S18"/>
    <mergeCell ref="J19:M19"/>
    <mergeCell ref="N19:P19"/>
    <mergeCell ref="Q19:S19"/>
    <mergeCell ref="G70:H70"/>
    <mergeCell ref="G21:H21"/>
    <mergeCell ref="K21:L21"/>
    <mergeCell ref="O21:P21"/>
    <mergeCell ref="I23:J23"/>
    <mergeCell ref="N24:O24"/>
    <mergeCell ref="N25:O25"/>
    <mergeCell ref="N26:O26"/>
    <mergeCell ref="N27:O27"/>
    <mergeCell ref="F50:G50"/>
    <mergeCell ref="F51:S66"/>
    <mergeCell ref="I50:K50"/>
    <mergeCell ref="G67:R67"/>
  </mergeCells>
  <dataValidations xWindow="774" yWindow="425" count="12">
    <dataValidation type="list" allowBlank="1" showInputMessage="1" showErrorMessage="1" sqref="I50">
      <formula1>"1er Trimestre,2do Trimestre, 3er Trimestre, 4to Trimestre"</formula1>
    </dataValidation>
    <dataValidation allowBlank="1" showInputMessage="1" showErrorMessage="1" promptTitle="PROCESO" prompt="Identifica el nombre del proceso al cual pertenece el indicador." sqref="F10:H10 F6:H6"/>
    <dataValidation allowBlank="1" showInputMessage="1" showErrorMessage="1" promptTitle="PRODUCTO/SERVICIO" prompt="Identifica el nombre del producto o servicio." sqref="F12:H12 F14"/>
    <dataValidation allowBlank="1" showInputMessage="1" showErrorMessage="1" promptTitle="FORMULA DEL INDICADOR" prompt="Fórmula matemática utilizada para el cálculo del indicador._x000a_" sqref="F17:G17"/>
    <dataValidation allowBlank="1" showInputMessage="1" showErrorMessage="1" promptTitle="UNIDAD DE MEDIDA" prompt="Magnitud referencia para la medición. Ejemplo: Porcentaje, Número de asesorías." sqref="H17:I17"/>
    <dataValidation allowBlank="1" showInputMessage="1" showErrorMessage="1" promptTitle="NOMBRE VARIABLE" prompt="Nombre de las variables a utilizar, puede ser una sola_x000a_variable o dos dependiendo del indicador" sqref="J17:M17"/>
    <dataValidation allowBlank="1" showInputMessage="1" showErrorMessage="1" promptTitle="EXPLICACION DE LA VARIABLE" prompt="Opcional si la variable requiere explicación o idefinición_x000a_" sqref="N17:P17"/>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Q17:S17"/>
    <dataValidation allowBlank="1" showInputMessage="1" showErrorMessage="1" promptTitle="VARIABLES" prompt="Coloque las variables definidas en la sección formula del indicador" sqref="N23"/>
    <dataValidation allowBlank="1" showInputMessage="1" showErrorMessage="1" promptTitle="FUENTE DE INFORMACION LINEA BASE" prompt="Indique la fuente de origen de la línea base (histórico registrado)" sqref="G27"/>
    <dataValidation allowBlank="1" showInputMessage="1" showErrorMessage="1" promptTitle="NOMBRE DEL INDICADOR" prompt="Nombre que identifica al indicador." sqref="F7:H9 F11:H11"/>
    <dataValidation allowBlank="1" showInputMessage="1" showErrorMessage="1" promptTitle="META" prompt="Es el valor que se espera alcance el indicador." sqref="G24:G26"/>
  </dataValidations>
  <printOptions horizontalCentered="1"/>
  <pageMargins left="0.62992125984251968" right="0.23622047244094491" top="0.59055118110236227" bottom="0.51181102362204722" header="0.31496062992125984" footer="0.31496062992125984"/>
  <pageSetup scale="80" orientation="portrait" horizontalDpi="300" verticalDpi="300" r:id="rId1"/>
  <drawing r:id="rId2"/>
  <legacyDrawingHF r:id="rId3"/>
  <extLst>
    <ext xmlns:x14="http://schemas.microsoft.com/office/spreadsheetml/2009/9/main" uri="{CCE6A557-97BC-4b89-ADB6-D9C93CAAB3DF}">
      <x14:dataValidations xmlns:xm="http://schemas.microsoft.com/office/excel/2006/main" xWindow="774" yWindow="425" count="2">
        <x14:dataValidation type="list" allowBlank="1" showInputMessage="1" showErrorMessage="1">
          <x14:formula1>
            <xm:f>CONVEN!$B$3:$L$3</xm:f>
          </x14:formula1>
          <xm:sqref>I6:S6</xm:sqref>
        </x14:dataValidation>
        <x14:dataValidation type="list" allowBlank="1" showInputMessage="1" showErrorMessage="1" promptTitle="SELECCIONE EL INDICADOR">
          <x14:formula1>
            <xm:f>INDIRECT(HLOOKUP(I6,CONVEN!B3:P4,2,0))</xm:f>
          </x14:formula1>
          <xm:sqref>I8:S8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14999847407452621"/>
    <pageSetUpPr fitToPage="1"/>
  </sheetPr>
  <dimension ref="A1:Y88"/>
  <sheetViews>
    <sheetView showGridLines="0" showZeros="0" showWhiteSpace="0" zoomScaleNormal="100" workbookViewId="0">
      <pane ySplit="8" topLeftCell="A27" activePane="bottomLeft" state="frozen"/>
      <selection activeCell="O34" sqref="O34"/>
      <selection pane="bottomLeft" activeCell="K8" sqref="K8:U8"/>
    </sheetView>
  </sheetViews>
  <sheetFormatPr baseColWidth="10" defaultColWidth="0" defaultRowHeight="0" customHeight="1" zeroHeight="1" x14ac:dyDescent="0.2"/>
  <cols>
    <col min="1" max="6" width="11.42578125" style="431" customWidth="1"/>
    <col min="7" max="7" width="2.140625" style="28" customWidth="1"/>
    <col min="8" max="8" width="12.28515625" style="28" customWidth="1"/>
    <col min="9" max="9" width="5" style="28" customWidth="1"/>
    <col min="10" max="10" width="11.85546875" style="28" customWidth="1"/>
    <col min="11" max="11" width="6.28515625" style="28" customWidth="1"/>
    <col min="12" max="12" width="4.5703125" style="28" customWidth="1"/>
    <col min="13" max="13" width="5.5703125" style="28" customWidth="1"/>
    <col min="14" max="14" width="8" style="28" customWidth="1"/>
    <col min="15" max="15" width="4.85546875" style="28" customWidth="1"/>
    <col min="16" max="17" width="8.42578125" style="28" customWidth="1"/>
    <col min="18" max="18" width="8.140625" style="28" customWidth="1"/>
    <col min="19" max="19" width="8" style="28" customWidth="1"/>
    <col min="20" max="20" width="8.7109375" style="28" customWidth="1"/>
    <col min="21" max="21" width="8.42578125" style="28" customWidth="1"/>
    <col min="22" max="22" width="3" style="28" customWidth="1"/>
    <col min="23" max="23" width="6" style="1" hidden="1" customWidth="1"/>
    <col min="24" max="24" width="4.7109375" style="1" hidden="1" customWidth="1"/>
    <col min="25" max="25" width="8.42578125" style="1" hidden="1" customWidth="1"/>
    <col min="26" max="16384" width="11.42578125" style="1" hidden="1"/>
  </cols>
  <sheetData>
    <row r="1" spans="1:22" ht="11.25" x14ac:dyDescent="0.2"/>
    <row r="2" spans="1:22" ht="15" x14ac:dyDescent="0.25">
      <c r="G2" s="737" t="s">
        <v>0</v>
      </c>
      <c r="H2" s="737"/>
      <c r="I2" s="737"/>
      <c r="J2" s="737"/>
      <c r="K2" s="737"/>
      <c r="L2" s="737"/>
      <c r="M2" s="737"/>
      <c r="N2" s="737"/>
      <c r="O2" s="737"/>
      <c r="P2" s="737"/>
      <c r="Q2" s="737"/>
      <c r="R2" s="737"/>
      <c r="S2" s="737"/>
      <c r="T2" s="737"/>
      <c r="U2" s="737"/>
      <c r="V2" s="737"/>
    </row>
    <row r="3" spans="1:22" ht="15" customHeight="1" x14ac:dyDescent="0.2">
      <c r="G3" s="2"/>
      <c r="H3" s="2"/>
      <c r="I3" s="2"/>
      <c r="J3" s="2"/>
      <c r="K3" s="2"/>
      <c r="L3" s="2"/>
      <c r="M3" s="2"/>
      <c r="N3" s="2"/>
      <c r="O3" s="2"/>
      <c r="P3" s="2"/>
      <c r="Q3" s="2"/>
      <c r="R3" s="2"/>
      <c r="S3" s="2"/>
      <c r="T3" s="2"/>
      <c r="U3" s="2"/>
      <c r="V3" s="2"/>
    </row>
    <row r="4" spans="1:22" ht="21" customHeight="1" thickBot="1" x14ac:dyDescent="0.25">
      <c r="G4" s="206"/>
      <c r="H4" s="922" t="s">
        <v>448</v>
      </c>
      <c r="I4" s="922"/>
      <c r="J4" s="922"/>
      <c r="K4" s="922"/>
      <c r="L4" s="922"/>
      <c r="M4" s="922"/>
      <c r="N4" s="922"/>
      <c r="O4" s="922"/>
      <c r="P4" s="922"/>
      <c r="Q4" s="922"/>
      <c r="R4" s="922"/>
      <c r="S4" s="922"/>
      <c r="T4" s="922"/>
      <c r="U4" s="922"/>
      <c r="V4" s="206"/>
    </row>
    <row r="5" spans="1:22" customFormat="1" ht="9" customHeight="1" x14ac:dyDescent="0.25">
      <c r="A5" s="134"/>
      <c r="B5" s="134"/>
      <c r="C5" s="134"/>
      <c r="D5" s="134"/>
      <c r="E5" s="134"/>
      <c r="F5" s="134"/>
      <c r="G5" s="207"/>
      <c r="H5" s="34"/>
      <c r="I5" s="34"/>
      <c r="J5" s="34"/>
      <c r="K5" s="34"/>
      <c r="L5" s="34"/>
      <c r="M5" s="34"/>
      <c r="N5" s="34"/>
      <c r="O5" s="34"/>
      <c r="P5" s="34"/>
      <c r="Q5" s="34"/>
      <c r="R5" s="34"/>
      <c r="S5" s="34"/>
      <c r="T5" s="34"/>
      <c r="U5" s="34"/>
      <c r="V5" s="208"/>
    </row>
    <row r="6" spans="1:22" ht="24" customHeight="1" x14ac:dyDescent="0.2">
      <c r="G6" s="206"/>
      <c r="H6" s="935" t="s">
        <v>3</v>
      </c>
      <c r="I6" s="935"/>
      <c r="J6" s="936"/>
      <c r="K6" s="937" t="s">
        <v>444</v>
      </c>
      <c r="L6" s="938"/>
      <c r="M6" s="938"/>
      <c r="N6" s="938"/>
      <c r="O6" s="938"/>
      <c r="P6" s="938"/>
      <c r="Q6" s="938"/>
      <c r="R6" s="938"/>
      <c r="S6" s="938"/>
      <c r="T6" s="938"/>
      <c r="U6" s="938"/>
      <c r="V6" s="206"/>
    </row>
    <row r="7" spans="1:22" s="4" customFormat="1" ht="2.25" customHeight="1" x14ac:dyDescent="0.2">
      <c r="A7" s="432"/>
      <c r="B7" s="432"/>
      <c r="C7" s="432"/>
      <c r="D7" s="432"/>
      <c r="E7" s="432"/>
      <c r="F7" s="432"/>
      <c r="G7" s="206"/>
      <c r="H7" s="188"/>
      <c r="I7" s="189"/>
      <c r="J7" s="189"/>
      <c r="K7" s="198"/>
      <c r="L7" s="198"/>
      <c r="M7" s="198"/>
      <c r="N7" s="198"/>
      <c r="O7" s="198"/>
      <c r="P7" s="198"/>
      <c r="Q7" s="198"/>
      <c r="R7" s="198"/>
      <c r="S7" s="198"/>
      <c r="T7" s="198"/>
      <c r="U7" s="198"/>
      <c r="V7" s="206"/>
    </row>
    <row r="8" spans="1:22" ht="27.75" customHeight="1" x14ac:dyDescent="0.2">
      <c r="G8" s="206"/>
      <c r="H8" s="939" t="s">
        <v>1</v>
      </c>
      <c r="I8" s="939"/>
      <c r="J8" s="940"/>
      <c r="K8" s="941" t="s">
        <v>340</v>
      </c>
      <c r="L8" s="941"/>
      <c r="M8" s="941"/>
      <c r="N8" s="941"/>
      <c r="O8" s="941"/>
      <c r="P8" s="941"/>
      <c r="Q8" s="941"/>
      <c r="R8" s="941"/>
      <c r="S8" s="941"/>
      <c r="T8" s="941"/>
      <c r="U8" s="941"/>
      <c r="V8" s="206"/>
    </row>
    <row r="9" spans="1:22" ht="2.25" customHeight="1" x14ac:dyDescent="0.2">
      <c r="G9" s="206"/>
      <c r="H9" s="826"/>
      <c r="I9" s="826"/>
      <c r="J9" s="826"/>
      <c r="K9" s="826"/>
      <c r="L9" s="826"/>
      <c r="M9" s="826"/>
      <c r="N9" s="826"/>
      <c r="O9" s="826"/>
      <c r="P9" s="826"/>
      <c r="Q9" s="826"/>
      <c r="R9" s="826"/>
      <c r="S9" s="826"/>
      <c r="T9" s="826"/>
      <c r="U9" s="826"/>
      <c r="V9" s="206"/>
    </row>
    <row r="10" spans="1:22" ht="11.25" customHeight="1" x14ac:dyDescent="0.2">
      <c r="G10" s="206"/>
      <c r="H10" s="943" t="s">
        <v>5</v>
      </c>
      <c r="I10" s="944"/>
      <c r="J10" s="945"/>
      <c r="K10" s="942"/>
      <c r="L10" s="931" t="str">
        <f>IFERROR(VLOOKUP($K$8,matriz!$C$5:$AV$180,5,0),"")</f>
        <v/>
      </c>
      <c r="M10" s="931"/>
      <c r="N10" s="931"/>
      <c r="O10" s="931" t="str">
        <f>IFERROR(VLOOKUP($K$8,matriz!$C$5:$AV$180,6,0),"")</f>
        <v/>
      </c>
      <c r="P10" s="931"/>
      <c r="Q10" s="931"/>
      <c r="R10" s="931" t="str">
        <f>IFERROR(VLOOKUP($K$8,matriz!$C$5:$AV$180,7,0),"")</f>
        <v/>
      </c>
      <c r="S10" s="931"/>
      <c r="T10" s="931" t="str">
        <f>IFERROR(VLOOKUP($K$8,matriz!$C$5:$AV$180,8,0),"")</f>
        <v/>
      </c>
      <c r="U10" s="931"/>
      <c r="V10" s="206"/>
    </row>
    <row r="11" spans="1:22" ht="12" customHeight="1" x14ac:dyDescent="0.2">
      <c r="G11" s="206"/>
      <c r="H11" s="946"/>
      <c r="I11" s="947"/>
      <c r="J11" s="948"/>
      <c r="K11" s="942"/>
      <c r="L11" s="931"/>
      <c r="M11" s="931"/>
      <c r="N11" s="931"/>
      <c r="O11" s="931"/>
      <c r="P11" s="931"/>
      <c r="Q11" s="931"/>
      <c r="R11" s="931"/>
      <c r="S11" s="931"/>
      <c r="T11" s="931"/>
      <c r="U11" s="931"/>
      <c r="V11" s="206"/>
    </row>
    <row r="12" spans="1:22" ht="8.25" customHeight="1" thickBot="1" x14ac:dyDescent="0.25">
      <c r="G12" s="206"/>
      <c r="H12" s="950"/>
      <c r="I12" s="950"/>
      <c r="J12" s="950"/>
      <c r="K12" s="950"/>
      <c r="L12" s="950"/>
      <c r="M12" s="950"/>
      <c r="N12" s="950"/>
      <c r="O12" s="950"/>
      <c r="P12" s="950"/>
      <c r="Q12" s="950"/>
      <c r="R12" s="950"/>
      <c r="S12" s="950"/>
      <c r="T12" s="950"/>
      <c r="U12" s="950"/>
      <c r="V12" s="206"/>
    </row>
    <row r="13" spans="1:22" ht="26.25" customHeight="1" x14ac:dyDescent="0.2">
      <c r="G13" s="206"/>
      <c r="H13" s="909" t="s">
        <v>9</v>
      </c>
      <c r="I13" s="910"/>
      <c r="J13" s="911" t="s">
        <v>10</v>
      </c>
      <c r="K13" s="910"/>
      <c r="L13" s="911" t="s">
        <v>11</v>
      </c>
      <c r="M13" s="912"/>
      <c r="N13" s="912"/>
      <c r="O13" s="910"/>
      <c r="P13" s="911" t="s">
        <v>12</v>
      </c>
      <c r="Q13" s="912"/>
      <c r="R13" s="910"/>
      <c r="S13" s="911" t="s">
        <v>13</v>
      </c>
      <c r="T13" s="912"/>
      <c r="U13" s="913"/>
      <c r="V13" s="206"/>
    </row>
    <row r="14" spans="1:22" ht="45" customHeight="1" x14ac:dyDescent="0.2">
      <c r="G14" s="206"/>
      <c r="H14" s="902" t="str">
        <f>IFERROR(VLOOKUP($K$8,matriz!$C$5:$AV$180,9,0),"")</f>
        <v/>
      </c>
      <c r="I14" s="903" t="e">
        <f>VLOOKUP($K$8,matriz!$C$5:$AV$180,2,0)</f>
        <v>#N/A</v>
      </c>
      <c r="J14" s="823" t="str">
        <f>IFERROR(VLOOKUP($K$8,matriz!$C$5:$AV$180,10,0),"")</f>
        <v/>
      </c>
      <c r="K14" s="823" t="e">
        <f>VLOOKUP($K$8,matriz!$C$5:$AV$180,2,0)</f>
        <v>#N/A</v>
      </c>
      <c r="L14" s="887" t="str">
        <f>IFERROR(VLOOKUP($K$8,matriz!$C$5:$AV$180,11,0),"")</f>
        <v/>
      </c>
      <c r="M14" s="888" t="e">
        <f>VLOOKUP($K$8,matriz!$C$5:$AV$180,2,0)</f>
        <v>#N/A</v>
      </c>
      <c r="N14" s="888" t="e">
        <f>VLOOKUP($K$8,matriz!$C$5:$AV$180,10,0)</f>
        <v>#N/A</v>
      </c>
      <c r="O14" s="898" t="e">
        <f>VLOOKUP($K$8,matriz!$C$5:$AV$180,2,0)</f>
        <v>#N/A</v>
      </c>
      <c r="P14" s="932" t="str">
        <f>IFERROR(VLOOKUP($K$8,matriz!$C$5:$AV$180,13,0),"")</f>
        <v/>
      </c>
      <c r="Q14" s="932" t="e">
        <f>VLOOKUP($K$8,matriz!$C$5:$AV$180,2,0)</f>
        <v>#N/A</v>
      </c>
      <c r="R14" s="932" t="e">
        <f>VLOOKUP($K$8,matriz!$C$5:$AV$180,2,0)</f>
        <v>#N/A</v>
      </c>
      <c r="S14" s="887" t="str">
        <f>IFERROR(VLOOKUP($K$8,matriz!$C$5:$AV$180,15,0),"")</f>
        <v/>
      </c>
      <c r="T14" s="888" t="e">
        <f>VLOOKUP($K$8,matriz!$C$5:$AV$180,2,0)</f>
        <v>#N/A</v>
      </c>
      <c r="U14" s="889" t="e">
        <f>VLOOKUP($K$8,matriz!$C$5:$AV$180,2,0)</f>
        <v>#N/A</v>
      </c>
      <c r="V14" s="206"/>
    </row>
    <row r="15" spans="1:22" ht="45" customHeight="1" thickBot="1" x14ac:dyDescent="0.25">
      <c r="G15" s="206"/>
      <c r="H15" s="904" t="e">
        <f>VLOOKUP($K$8,matriz!$C$5:$AV$180,2,0)</f>
        <v>#N/A</v>
      </c>
      <c r="I15" s="905" t="e">
        <f>VLOOKUP($K$8,matriz!$C$5:$AV$180,2,0)</f>
        <v>#N/A</v>
      </c>
      <c r="J15" s="824" t="e">
        <f>VLOOKUP($K$8,matriz!$C$5:$AV$180,2,0)</f>
        <v>#N/A</v>
      </c>
      <c r="K15" s="824" t="e">
        <f>VLOOKUP($K$8,matriz!$C$5:$AV$180,2,0)</f>
        <v>#N/A</v>
      </c>
      <c r="L15" s="890" t="str">
        <f>IFERROR(VLOOKUP($K$8,matriz!$C$5:$AV$180,12,0),"")</f>
        <v/>
      </c>
      <c r="M15" s="891" t="e">
        <f>VLOOKUP($K$8,matriz!$C$5:$AV$180,2,0)</f>
        <v>#N/A</v>
      </c>
      <c r="N15" s="891" t="e">
        <f>VLOOKUP($K$8,matriz!$C$5:$AV$180,2,0)</f>
        <v>#N/A</v>
      </c>
      <c r="O15" s="892" t="e">
        <f>VLOOKUP($K$8,matriz!$C$5:$AV$180,2,0)</f>
        <v>#N/A</v>
      </c>
      <c r="P15" s="934" t="str">
        <f>IFERROR(VLOOKUP($K$8,matriz!$C$5:$AV$180,14,0),"")</f>
        <v/>
      </c>
      <c r="Q15" s="934" t="e">
        <f>VLOOKUP($K$8,matriz!$C$5:$AV$180,2,0)</f>
        <v>#N/A</v>
      </c>
      <c r="R15" s="934" t="e">
        <f>VLOOKUP($K$8,matriz!$C$5:$AV$180,2,0)</f>
        <v>#N/A</v>
      </c>
      <c r="S15" s="906" t="str">
        <f>IFERROR(VLOOKUP($K$8,matriz!$C$5:$AV$180,16,0),"")</f>
        <v/>
      </c>
      <c r="T15" s="907" t="e">
        <f>VLOOKUP($K$8,matriz!$C$5:$AV$180,2,0)</f>
        <v>#N/A</v>
      </c>
      <c r="U15" s="908" t="e">
        <f>VLOOKUP($K$8,matriz!$C$5:$AV$180,2,0)</f>
        <v>#N/A</v>
      </c>
      <c r="V15" s="206"/>
    </row>
    <row r="16" spans="1:22" ht="16.5" customHeight="1" x14ac:dyDescent="0.2">
      <c r="G16" s="26"/>
      <c r="H16" s="26"/>
      <c r="I16" s="26"/>
      <c r="J16" s="26"/>
      <c r="K16" s="26"/>
      <c r="L16" s="26"/>
      <c r="M16" s="26"/>
      <c r="N16" s="26"/>
      <c r="O16" s="26"/>
      <c r="P16" s="26"/>
      <c r="Q16" s="26"/>
      <c r="R16" s="26"/>
      <c r="S16" s="26"/>
      <c r="T16" s="26"/>
      <c r="U16" s="26"/>
      <c r="V16" s="26"/>
    </row>
    <row r="17" spans="1:22" s="24" customFormat="1" ht="15" customHeight="1" x14ac:dyDescent="0.25">
      <c r="A17" s="433"/>
      <c r="B17" s="433"/>
      <c r="C17" s="433"/>
      <c r="D17" s="433"/>
      <c r="E17" s="433"/>
      <c r="F17" s="433"/>
      <c r="G17" s="35"/>
      <c r="H17" s="35"/>
      <c r="I17" s="900" t="e">
        <f>VLOOKUP($K$8,matriz!$C$5:$AV$180,19,0)</f>
        <v>#N/A</v>
      </c>
      <c r="J17" s="900"/>
      <c r="K17" s="38"/>
      <c r="L17" s="35"/>
      <c r="M17" s="900" t="e">
        <f>VLOOKUP($K$8,matriz!$C$5:$AV$180,20,0)</f>
        <v>#N/A</v>
      </c>
      <c r="N17" s="900" t="e">
        <f>VLOOKUP($K$8,matriz!$C$5:$AV$180,2,0)</f>
        <v>#N/A</v>
      </c>
      <c r="O17" s="39"/>
      <c r="P17" s="39"/>
      <c r="Q17" s="900" t="e">
        <f>VLOOKUP($K$8,matriz!$C$5:$AV$180,21,0)</f>
        <v>#N/A</v>
      </c>
      <c r="R17" s="900"/>
      <c r="S17" s="37"/>
      <c r="T17" s="35"/>
      <c r="U17" s="35"/>
      <c r="V17" s="36"/>
    </row>
    <row r="18" spans="1:22" s="2" customFormat="1" ht="11.25" x14ac:dyDescent="0.2">
      <c r="A18" s="434"/>
      <c r="B18" s="434"/>
      <c r="C18" s="434"/>
      <c r="D18" s="434"/>
      <c r="E18" s="434"/>
      <c r="F18" s="434"/>
      <c r="G18" s="26"/>
      <c r="H18" s="26"/>
      <c r="I18" s="26"/>
      <c r="J18" s="26"/>
      <c r="K18" s="26"/>
      <c r="L18" s="26"/>
      <c r="M18" s="26"/>
      <c r="N18" s="26"/>
      <c r="O18" s="26"/>
      <c r="P18" s="26"/>
      <c r="Q18" s="26"/>
      <c r="R18" s="26"/>
      <c r="S18" s="26"/>
      <c r="T18" s="26"/>
      <c r="U18" s="26"/>
      <c r="V18" s="26"/>
    </row>
    <row r="19" spans="1:22" s="2" customFormat="1" ht="13.5" customHeight="1" thickBot="1" x14ac:dyDescent="0.25">
      <c r="A19" s="434"/>
      <c r="B19" s="434"/>
      <c r="C19" s="434"/>
      <c r="D19" s="434"/>
      <c r="E19" s="434"/>
      <c r="F19" s="434"/>
      <c r="G19" s="26"/>
      <c r="H19" s="28"/>
      <c r="I19" s="28"/>
      <c r="J19" s="29" t="s">
        <v>124</v>
      </c>
      <c r="K19" s="872" t="s">
        <v>125</v>
      </c>
      <c r="L19" s="872"/>
      <c r="M19" s="26"/>
      <c r="N19" s="26"/>
      <c r="O19" s="28"/>
      <c r="P19" s="30"/>
      <c r="Q19" s="31"/>
      <c r="R19" s="197" t="s">
        <v>122</v>
      </c>
      <c r="S19" s="197" t="s">
        <v>123</v>
      </c>
      <c r="T19" s="26"/>
      <c r="U19" s="26"/>
      <c r="V19" s="26"/>
    </row>
    <row r="20" spans="1:22" s="2" customFormat="1" ht="13.5" customHeight="1" x14ac:dyDescent="0.2">
      <c r="A20" s="434"/>
      <c r="B20" s="434"/>
      <c r="C20" s="434"/>
      <c r="D20" s="434"/>
      <c r="E20" s="434"/>
      <c r="F20" s="434"/>
      <c r="G20" s="26"/>
      <c r="H20" s="28"/>
      <c r="I20" s="40">
        <v>2016</v>
      </c>
      <c r="J20" s="194" t="str">
        <f>IFERROR(VLOOKUP($K$8,matriz!$C$5:$AV$180,25,0),"")</f>
        <v/>
      </c>
      <c r="K20" s="951" t="str">
        <f>IFERROR(VLOOKUP($K$8,matriz!$C$5:$AV$180,30,0),"")</f>
        <v/>
      </c>
      <c r="L20" s="952"/>
      <c r="M20" s="26"/>
      <c r="N20" s="26"/>
      <c r="O20" s="28"/>
      <c r="P20" s="874" t="s">
        <v>16</v>
      </c>
      <c r="Q20" s="874"/>
      <c r="R20" s="242" t="str">
        <f>IFERROR(VLOOKUP($K$8,matriz!$C$5:$AV$180,35,0),"")</f>
        <v/>
      </c>
      <c r="S20" s="118" t="str">
        <f>IFERROR(VLOOKUP($K$8,matriz!$C$5:$AV$180,39,0),"")</f>
        <v/>
      </c>
      <c r="T20" s="26"/>
      <c r="U20" s="26"/>
      <c r="V20" s="26"/>
    </row>
    <row r="21" spans="1:22" s="2" customFormat="1" ht="13.5" customHeight="1" x14ac:dyDescent="0.2">
      <c r="A21" s="434"/>
      <c r="B21" s="434"/>
      <c r="C21" s="434"/>
      <c r="D21" s="434"/>
      <c r="E21" s="434"/>
      <c r="F21" s="434"/>
      <c r="G21" s="26"/>
      <c r="H21" s="28"/>
      <c r="I21" s="40">
        <v>2017</v>
      </c>
      <c r="J21" s="195" t="str">
        <f>IFERROR(VLOOKUP($K$8,matriz!$C$5:$AV$180,26,0),"")</f>
        <v/>
      </c>
      <c r="K21" s="953" t="str">
        <f>IFERROR(VLOOKUP($K$8,matriz!$C$5:$AV$180,31,0),"")</f>
        <v/>
      </c>
      <c r="L21" s="954"/>
      <c r="M21" s="26"/>
      <c r="N21" s="26"/>
      <c r="O21" s="28"/>
      <c r="P21" s="874" t="s">
        <v>17</v>
      </c>
      <c r="Q21" s="874"/>
      <c r="R21" s="243" t="str">
        <f>IFERROR(VLOOKUP($K$8,matriz!$C$5:$AV$180,36,0),"")</f>
        <v/>
      </c>
      <c r="S21" s="119" t="str">
        <f>IFERROR(VLOOKUP($K$8,matriz!$C$5:$AV$180,40,0),"")</f>
        <v/>
      </c>
      <c r="T21" s="26"/>
      <c r="U21" s="26"/>
      <c r="V21" s="26"/>
    </row>
    <row r="22" spans="1:22" s="2" customFormat="1" ht="13.5" customHeight="1" x14ac:dyDescent="0.2">
      <c r="A22" s="434"/>
      <c r="B22" s="434"/>
      <c r="C22" s="434"/>
      <c r="D22" s="434"/>
      <c r="E22" s="434"/>
      <c r="F22" s="434"/>
      <c r="G22" s="26"/>
      <c r="H22" s="28"/>
      <c r="I22" s="40">
        <v>2018</v>
      </c>
      <c r="J22" s="195" t="str">
        <f>IFERROR(VLOOKUP($K$8,matriz!$C$5:$AV$180,27,0),"")</f>
        <v/>
      </c>
      <c r="K22" s="953" t="str">
        <f>IFERROR(VLOOKUP($K$8,matriz!$C$5:$AV$180,32,0),"")</f>
        <v/>
      </c>
      <c r="L22" s="954"/>
      <c r="M22" s="26"/>
      <c r="N22" s="26"/>
      <c r="O22" s="28"/>
      <c r="P22" s="874" t="s">
        <v>18</v>
      </c>
      <c r="Q22" s="874"/>
      <c r="R22" s="243" t="str">
        <f>IFERROR(VLOOKUP($K$8,matriz!$C$5:$AV$180,37,0),"")</f>
        <v/>
      </c>
      <c r="S22" s="119" t="str">
        <f>IFERROR(VLOOKUP($K$8,matriz!$C$5:$AV$180,41,0),"")</f>
        <v/>
      </c>
      <c r="T22" s="26"/>
      <c r="U22" s="26"/>
      <c r="V22" s="26"/>
    </row>
    <row r="23" spans="1:22" s="2" customFormat="1" ht="15" customHeight="1" thickBot="1" x14ac:dyDescent="0.25">
      <c r="A23" s="434"/>
      <c r="B23" s="434"/>
      <c r="C23" s="434"/>
      <c r="D23" s="434"/>
      <c r="E23" s="434"/>
      <c r="F23" s="434"/>
      <c r="G23" s="26"/>
      <c r="H23" s="28"/>
      <c r="I23" s="40">
        <v>2019</v>
      </c>
      <c r="J23" s="195" t="str">
        <f>IFERROR(VLOOKUP($K$8,matriz!$C$5:$AV$180,28,0),"")</f>
        <v/>
      </c>
      <c r="K23" s="953" t="str">
        <f>IFERROR(VLOOKUP($K$8,matriz!$C$5:$AV$180,333,0),"")</f>
        <v/>
      </c>
      <c r="L23" s="954"/>
      <c r="M23" s="26"/>
      <c r="N23" s="26"/>
      <c r="O23" s="28"/>
      <c r="P23" s="874" t="s">
        <v>19</v>
      </c>
      <c r="Q23" s="874"/>
      <c r="R23" s="244" t="str">
        <f>IFERROR(VLOOKUP($K$8,matriz!$C$5:$AV$180,38,0),"")</f>
        <v/>
      </c>
      <c r="S23" s="120" t="str">
        <f>IFERROR(VLOOKUP($K$8,matriz!$C$5:$AV$180,42,0),"")</f>
        <v/>
      </c>
      <c r="T23" s="26"/>
      <c r="U23" s="26" t="str">
        <f>MID(U22,1,4)</f>
        <v/>
      </c>
      <c r="V23" s="26"/>
    </row>
    <row r="24" spans="1:22" s="2" customFormat="1" ht="11.25" customHeight="1" thickBot="1" x14ac:dyDescent="0.25">
      <c r="A24" s="434"/>
      <c r="B24" s="434"/>
      <c r="C24" s="434"/>
      <c r="D24" s="434"/>
      <c r="E24" s="434"/>
      <c r="F24" s="434"/>
      <c r="G24" s="26"/>
      <c r="H24" s="28"/>
      <c r="I24" s="40">
        <v>2020</v>
      </c>
      <c r="J24" s="196" t="str">
        <f>IFERROR(VLOOKUP($K$8,matriz!$C$5:$AV$180,29,0),"")</f>
        <v/>
      </c>
      <c r="K24" s="955" t="str">
        <f>IFERROR(VLOOKUP($K$8,matriz!$C$5:$AV$180,34,0),"")</f>
        <v/>
      </c>
      <c r="L24" s="956"/>
      <c r="M24" s="26"/>
      <c r="N24" s="26"/>
      <c r="O24" s="28"/>
      <c r="P24" s="26"/>
      <c r="Q24" s="32" t="s">
        <v>20</v>
      </c>
      <c r="R24" s="245" t="str">
        <f>IFERROR(IF($I$17="Decreciente",MID(R23,1,4),IF($I$17="Suma",SUM(R20:R23),IF($I$17="Creciente",MID(R23,1,4),IF($I$17="Constante",MID(R23,1,4))))),"")</f>
        <v/>
      </c>
      <c r="S24" s="246" t="str">
        <f>IFERROR(IF($I$17="Decreciente",MID(S23,1,4),IF($I$17="Suma",SUM(S20:S23),IF($I$17="Creciente",MID(S23,1,4),IF($I$17="Constante",MID(S23,1,4))))),"")</f>
        <v/>
      </c>
      <c r="T24" s="26"/>
      <c r="U24" s="26"/>
      <c r="V24" s="26"/>
    </row>
    <row r="25" spans="1:22" s="2" customFormat="1" ht="15" customHeight="1" x14ac:dyDescent="0.2">
      <c r="A25" s="434"/>
      <c r="B25" s="434"/>
      <c r="C25" s="434"/>
      <c r="D25" s="434"/>
      <c r="E25" s="434"/>
      <c r="F25" s="434"/>
      <c r="G25" s="48"/>
      <c r="H25" s="48"/>
      <c r="I25" s="49" t="s">
        <v>581</v>
      </c>
      <c r="J25" s="50" t="str">
        <f>IFERROR(IF($I$17="Decreciente",MID(J24,1,4),IF($I$17="Suma",SUM(J20:J24),IF($I$17="Creciente",MID(J24,1,4),IF($I$17="Constante",MID(J24,1,4))))),"")</f>
        <v/>
      </c>
      <c r="K25" s="949" t="str">
        <f>IFERROR(IF($I$17="Decreciente",MID(K24,1,4),IF($I$17="Suma",SUM(K20:K24),IF($I$17="Creciente",MID(K24,1,4),IF($I$17="Constante",MID(K24,1,4))))),"")</f>
        <v/>
      </c>
      <c r="L25" s="949"/>
    </row>
    <row r="26" spans="1:22" s="2" customFormat="1" ht="11.25" x14ac:dyDescent="0.2">
      <c r="A26" s="434"/>
      <c r="B26" s="434"/>
      <c r="C26" s="434"/>
      <c r="D26" s="434"/>
      <c r="E26" s="434"/>
      <c r="F26" s="434"/>
      <c r="G26" s="26"/>
      <c r="H26" s="26"/>
      <c r="I26" s="28"/>
      <c r="J26" s="28"/>
      <c r="K26" s="26"/>
      <c r="L26" s="26"/>
      <c r="M26" s="26"/>
      <c r="N26" s="26"/>
      <c r="O26" s="26"/>
      <c r="P26" s="26"/>
      <c r="Q26" s="26"/>
      <c r="R26" s="26"/>
      <c r="S26" s="26"/>
      <c r="T26" s="26"/>
      <c r="U26" s="26"/>
      <c r="V26" s="27"/>
    </row>
    <row r="27" spans="1:22" s="2" customFormat="1" ht="11.25" x14ac:dyDescent="0.2">
      <c r="A27" s="434"/>
      <c r="B27" s="434"/>
      <c r="C27" s="434"/>
      <c r="D27" s="434"/>
      <c r="E27" s="434"/>
      <c r="F27" s="434"/>
      <c r="G27" s="26"/>
      <c r="H27" s="26"/>
      <c r="I27" s="28"/>
      <c r="J27" s="28"/>
      <c r="K27" s="26"/>
      <c r="L27" s="26"/>
      <c r="M27" s="26"/>
      <c r="N27" s="26"/>
      <c r="O27" s="26"/>
      <c r="P27" s="26"/>
      <c r="Q27" s="26"/>
      <c r="R27" s="26"/>
      <c r="S27" s="26"/>
      <c r="T27" s="26"/>
      <c r="U27" s="26"/>
      <c r="V27" s="27"/>
    </row>
    <row r="28" spans="1:22" s="2" customFormat="1" ht="11.25" x14ac:dyDescent="0.2">
      <c r="A28" s="434"/>
      <c r="B28" s="434"/>
      <c r="C28" s="434"/>
      <c r="D28" s="434"/>
      <c r="E28" s="434"/>
      <c r="F28" s="434"/>
      <c r="G28" s="26"/>
      <c r="H28" s="26"/>
      <c r="I28" s="28"/>
      <c r="J28" s="28"/>
      <c r="K28" s="26"/>
      <c r="L28" s="26"/>
      <c r="M28" s="26"/>
      <c r="N28" s="26"/>
      <c r="O28" s="26"/>
      <c r="P28" s="26"/>
      <c r="Q28" s="26"/>
      <c r="R28" s="26"/>
      <c r="S28" s="26"/>
      <c r="T28" s="26"/>
      <c r="U28" s="26"/>
      <c r="V28" s="27"/>
    </row>
    <row r="29" spans="1:22" s="2" customFormat="1" ht="15" x14ac:dyDescent="0.25">
      <c r="A29" s="434"/>
      <c r="B29" s="434"/>
      <c r="C29" s="434"/>
      <c r="D29" s="434"/>
      <c r="E29" s="434"/>
      <c r="F29" s="434"/>
      <c r="G29" s="26"/>
      <c r="H29" s="34"/>
      <c r="I29" s="34"/>
      <c r="J29" s="34"/>
      <c r="K29" s="34"/>
      <c r="L29" s="26"/>
      <c r="M29" s="26"/>
      <c r="N29" s="26"/>
      <c r="O29" s="26"/>
      <c r="P29" s="26"/>
      <c r="Q29" s="26"/>
      <c r="R29" s="26"/>
      <c r="S29" s="26"/>
      <c r="T29" s="26"/>
      <c r="U29" s="26"/>
      <c r="V29" s="27"/>
    </row>
    <row r="30" spans="1:22" s="2" customFormat="1" ht="15" x14ac:dyDescent="0.25">
      <c r="A30" s="434"/>
      <c r="B30" s="434"/>
      <c r="C30" s="434"/>
      <c r="D30" s="434"/>
      <c r="E30" s="434"/>
      <c r="F30" s="434"/>
      <c r="G30" s="26"/>
      <c r="H30" s="34"/>
      <c r="I30" s="34"/>
      <c r="J30" s="34"/>
      <c r="K30" s="34"/>
      <c r="L30" s="26"/>
      <c r="M30" s="26"/>
      <c r="N30" s="26"/>
      <c r="O30" s="26"/>
      <c r="P30" s="26"/>
      <c r="Q30" s="26"/>
      <c r="R30" s="26"/>
      <c r="S30" s="26"/>
      <c r="T30" s="26"/>
      <c r="U30" s="26"/>
      <c r="V30" s="27"/>
    </row>
    <row r="31" spans="1:22" s="2" customFormat="1" ht="11.25" x14ac:dyDescent="0.2">
      <c r="A31" s="434"/>
      <c r="B31" s="434"/>
      <c r="C31" s="434"/>
      <c r="D31" s="434"/>
      <c r="E31" s="434"/>
      <c r="F31" s="434"/>
      <c r="G31" s="26"/>
      <c r="H31" s="26"/>
      <c r="I31" s="26"/>
      <c r="J31" s="26"/>
      <c r="K31" s="26"/>
      <c r="L31" s="26"/>
      <c r="M31" s="26"/>
      <c r="N31" s="26"/>
      <c r="O31" s="26"/>
      <c r="P31" s="26"/>
      <c r="Q31" s="26"/>
      <c r="R31" s="26"/>
      <c r="S31" s="26"/>
      <c r="T31" s="26"/>
      <c r="U31" s="26"/>
      <c r="V31" s="27"/>
    </row>
    <row r="32" spans="1:22" s="2" customFormat="1" ht="11.25" x14ac:dyDescent="0.2">
      <c r="A32" s="434"/>
      <c r="B32" s="434"/>
      <c r="C32" s="434"/>
      <c r="D32" s="434"/>
      <c r="E32" s="434"/>
      <c r="F32" s="434"/>
      <c r="G32" s="26"/>
      <c r="H32" s="26"/>
      <c r="I32" s="26"/>
      <c r="J32" s="26"/>
      <c r="K32" s="26"/>
      <c r="L32" s="26"/>
      <c r="M32" s="26"/>
      <c r="N32" s="26"/>
      <c r="O32" s="26"/>
      <c r="P32" s="26"/>
      <c r="Q32" s="26"/>
      <c r="R32" s="26"/>
      <c r="S32" s="26"/>
      <c r="T32" s="26"/>
      <c r="U32" s="26"/>
      <c r="V32" s="26"/>
    </row>
    <row r="33" spans="8:22" ht="11.25" x14ac:dyDescent="0.2"/>
    <row r="34" spans="8:22" ht="11.25" x14ac:dyDescent="0.2"/>
    <row r="35" spans="8:22" ht="11.25" x14ac:dyDescent="0.2"/>
    <row r="36" spans="8:22" ht="11.25" x14ac:dyDescent="0.2"/>
    <row r="37" spans="8:22" ht="11.25" x14ac:dyDescent="0.2"/>
    <row r="38" spans="8:22" ht="11.25" x14ac:dyDescent="0.2"/>
    <row r="39" spans="8:22" ht="11.25" x14ac:dyDescent="0.2"/>
    <row r="40" spans="8:22" ht="11.25" hidden="1" customHeight="1" x14ac:dyDescent="0.2"/>
    <row r="41" spans="8:22" ht="11.25" customHeight="1" x14ac:dyDescent="0.2"/>
    <row r="42" spans="8:22" ht="11.25" customHeight="1" x14ac:dyDescent="0.2"/>
    <row r="43" spans="8:22" ht="10.5" customHeight="1" x14ac:dyDescent="0.2">
      <c r="I43" s="235" t="s">
        <v>204</v>
      </c>
      <c r="L43" s="235" t="s">
        <v>205</v>
      </c>
      <c r="R43" s="235" t="s">
        <v>204</v>
      </c>
      <c r="U43" s="235" t="s">
        <v>205</v>
      </c>
    </row>
    <row r="44" spans="8:22" ht="10.5" customHeight="1" x14ac:dyDescent="0.2"/>
    <row r="45" spans="8:22" ht="11.25" customHeight="1" x14ac:dyDescent="0.2"/>
    <row r="46" spans="8:22" ht="11.25" customHeight="1" thickBot="1" x14ac:dyDescent="0.25">
      <c r="H46" s="901"/>
      <c r="I46" s="871"/>
      <c r="K46" s="856" t="s">
        <v>208</v>
      </c>
      <c r="L46" s="857"/>
      <c r="M46" s="857"/>
    </row>
    <row r="47" spans="8:22" ht="12.75" customHeight="1" x14ac:dyDescent="0.2">
      <c r="H47" s="860" t="e">
        <f>(VLOOKUP($K$8,matriz!$C$4:$AV$149,MATCH('POR PROCESO'!$K$46,matriz!$C$4:$AV$4,0),0))</f>
        <v>#N/A</v>
      </c>
      <c r="I47" s="861"/>
      <c r="J47" s="861"/>
      <c r="K47" s="861"/>
      <c r="L47" s="861"/>
      <c r="M47" s="861"/>
      <c r="N47" s="861"/>
      <c r="O47" s="861"/>
      <c r="P47" s="861"/>
      <c r="Q47" s="861"/>
      <c r="R47" s="861"/>
      <c r="S47" s="861"/>
      <c r="T47" s="861"/>
      <c r="U47" s="862"/>
      <c r="V47" s="117"/>
    </row>
    <row r="48" spans="8:22" ht="12.75" customHeight="1" x14ac:dyDescent="0.2">
      <c r="H48" s="863"/>
      <c r="I48" s="864"/>
      <c r="J48" s="864"/>
      <c r="K48" s="864"/>
      <c r="L48" s="864"/>
      <c r="M48" s="864"/>
      <c r="N48" s="864"/>
      <c r="O48" s="864"/>
      <c r="P48" s="864"/>
      <c r="Q48" s="864"/>
      <c r="R48" s="864"/>
      <c r="S48" s="864"/>
      <c r="T48" s="864"/>
      <c r="U48" s="865"/>
      <c r="V48" s="117"/>
    </row>
    <row r="49" spans="1:25" ht="12.75" customHeight="1" x14ac:dyDescent="0.2">
      <c r="H49" s="863"/>
      <c r="I49" s="864"/>
      <c r="J49" s="864"/>
      <c r="K49" s="864"/>
      <c r="L49" s="864"/>
      <c r="M49" s="864"/>
      <c r="N49" s="864"/>
      <c r="O49" s="864"/>
      <c r="P49" s="864"/>
      <c r="Q49" s="864"/>
      <c r="R49" s="864"/>
      <c r="S49" s="864"/>
      <c r="T49" s="864"/>
      <c r="U49" s="865"/>
      <c r="V49" s="117"/>
    </row>
    <row r="50" spans="1:25" ht="12.75" customHeight="1" x14ac:dyDescent="0.2">
      <c r="H50" s="863"/>
      <c r="I50" s="864"/>
      <c r="J50" s="864"/>
      <c r="K50" s="864"/>
      <c r="L50" s="864"/>
      <c r="M50" s="864"/>
      <c r="N50" s="864"/>
      <c r="O50" s="864"/>
      <c r="P50" s="864"/>
      <c r="Q50" s="864"/>
      <c r="R50" s="864"/>
      <c r="S50" s="864"/>
      <c r="T50" s="864"/>
      <c r="U50" s="865"/>
      <c r="V50" s="117"/>
    </row>
    <row r="51" spans="1:25" ht="12.75" customHeight="1" x14ac:dyDescent="0.2">
      <c r="H51" s="863"/>
      <c r="I51" s="864"/>
      <c r="J51" s="864"/>
      <c r="K51" s="864"/>
      <c r="L51" s="864"/>
      <c r="M51" s="864"/>
      <c r="N51" s="864"/>
      <c r="O51" s="864"/>
      <c r="P51" s="864"/>
      <c r="Q51" s="864"/>
      <c r="R51" s="864"/>
      <c r="S51" s="864"/>
      <c r="T51" s="864"/>
      <c r="U51" s="865"/>
      <c r="V51" s="117"/>
    </row>
    <row r="52" spans="1:25" ht="12.75" customHeight="1" x14ac:dyDescent="0.2">
      <c r="H52" s="863"/>
      <c r="I52" s="864"/>
      <c r="J52" s="864"/>
      <c r="K52" s="864"/>
      <c r="L52" s="864"/>
      <c r="M52" s="864"/>
      <c r="N52" s="864"/>
      <c r="O52" s="864"/>
      <c r="P52" s="864"/>
      <c r="Q52" s="864"/>
      <c r="R52" s="864"/>
      <c r="S52" s="864"/>
      <c r="T52" s="864"/>
      <c r="U52" s="865"/>
      <c r="V52" s="117"/>
    </row>
    <row r="53" spans="1:25" ht="12.75" customHeight="1" x14ac:dyDescent="0.2">
      <c r="H53" s="863"/>
      <c r="I53" s="864"/>
      <c r="J53" s="864"/>
      <c r="K53" s="864"/>
      <c r="L53" s="864"/>
      <c r="M53" s="864"/>
      <c r="N53" s="864"/>
      <c r="O53" s="864"/>
      <c r="P53" s="864"/>
      <c r="Q53" s="864"/>
      <c r="R53" s="864"/>
      <c r="S53" s="864"/>
      <c r="T53" s="864"/>
      <c r="U53" s="865"/>
      <c r="V53" s="117"/>
    </row>
    <row r="54" spans="1:25" ht="12.75" customHeight="1" x14ac:dyDescent="0.2">
      <c r="H54" s="863"/>
      <c r="I54" s="864"/>
      <c r="J54" s="864"/>
      <c r="K54" s="864"/>
      <c r="L54" s="864"/>
      <c r="M54" s="864"/>
      <c r="N54" s="864"/>
      <c r="O54" s="864"/>
      <c r="P54" s="864"/>
      <c r="Q54" s="864"/>
      <c r="R54" s="864"/>
      <c r="S54" s="864"/>
      <c r="T54" s="864"/>
      <c r="U54" s="865"/>
    </row>
    <row r="55" spans="1:25" ht="12.75" customHeight="1" x14ac:dyDescent="0.2">
      <c r="H55" s="863"/>
      <c r="I55" s="864"/>
      <c r="J55" s="864"/>
      <c r="K55" s="864"/>
      <c r="L55" s="864"/>
      <c r="M55" s="864"/>
      <c r="N55" s="864"/>
      <c r="O55" s="864"/>
      <c r="P55" s="864"/>
      <c r="Q55" s="864"/>
      <c r="R55" s="864"/>
      <c r="S55" s="864"/>
      <c r="T55" s="864"/>
      <c r="U55" s="865"/>
    </row>
    <row r="56" spans="1:25" ht="12.75" customHeight="1" x14ac:dyDescent="0.2">
      <c r="H56" s="863"/>
      <c r="I56" s="864"/>
      <c r="J56" s="864"/>
      <c r="K56" s="864"/>
      <c r="L56" s="864"/>
      <c r="M56" s="864"/>
      <c r="N56" s="864"/>
      <c r="O56" s="864"/>
      <c r="P56" s="864"/>
      <c r="Q56" s="864"/>
      <c r="R56" s="864"/>
      <c r="S56" s="864"/>
      <c r="T56" s="864"/>
      <c r="U56" s="865"/>
    </row>
    <row r="57" spans="1:25" ht="12.75" customHeight="1" x14ac:dyDescent="0.2">
      <c r="H57" s="863"/>
      <c r="I57" s="864"/>
      <c r="J57" s="864"/>
      <c r="K57" s="864"/>
      <c r="L57" s="864"/>
      <c r="M57" s="864"/>
      <c r="N57" s="864"/>
      <c r="O57" s="864"/>
      <c r="P57" s="864"/>
      <c r="Q57" s="864"/>
      <c r="R57" s="864"/>
      <c r="S57" s="864"/>
      <c r="T57" s="864"/>
      <c r="U57" s="865"/>
    </row>
    <row r="58" spans="1:25" ht="12.75" customHeight="1" x14ac:dyDescent="0.2">
      <c r="H58" s="863"/>
      <c r="I58" s="864"/>
      <c r="J58" s="864"/>
      <c r="K58" s="864"/>
      <c r="L58" s="864"/>
      <c r="M58" s="864"/>
      <c r="N58" s="864"/>
      <c r="O58" s="864"/>
      <c r="P58" s="864"/>
      <c r="Q58" s="864"/>
      <c r="R58" s="864"/>
      <c r="S58" s="864"/>
      <c r="T58" s="864"/>
      <c r="U58" s="865"/>
    </row>
    <row r="59" spans="1:25" ht="12.75" customHeight="1" x14ac:dyDescent="0.2">
      <c r="H59" s="863"/>
      <c r="I59" s="864"/>
      <c r="J59" s="864"/>
      <c r="K59" s="864"/>
      <c r="L59" s="864"/>
      <c r="M59" s="864"/>
      <c r="N59" s="864"/>
      <c r="O59" s="864"/>
      <c r="P59" s="864"/>
      <c r="Q59" s="864"/>
      <c r="R59" s="864"/>
      <c r="S59" s="864"/>
      <c r="T59" s="864"/>
      <c r="U59" s="865"/>
    </row>
    <row r="60" spans="1:25" ht="12.75" customHeight="1" x14ac:dyDescent="0.2">
      <c r="H60" s="863"/>
      <c r="I60" s="864"/>
      <c r="J60" s="864"/>
      <c r="K60" s="864"/>
      <c r="L60" s="864"/>
      <c r="M60" s="864"/>
      <c r="N60" s="864"/>
      <c r="O60" s="864"/>
      <c r="P60" s="864"/>
      <c r="Q60" s="864"/>
      <c r="R60" s="864"/>
      <c r="S60" s="864"/>
      <c r="T60" s="864"/>
      <c r="U60" s="865"/>
    </row>
    <row r="61" spans="1:25" s="28" customFormat="1" ht="12.75" customHeight="1" x14ac:dyDescent="0.2">
      <c r="A61" s="435"/>
      <c r="B61" s="435"/>
      <c r="C61" s="435"/>
      <c r="D61" s="435"/>
      <c r="E61" s="435"/>
      <c r="F61" s="435"/>
      <c r="H61" s="863"/>
      <c r="I61" s="864"/>
      <c r="J61" s="864"/>
      <c r="K61" s="864"/>
      <c r="L61" s="864"/>
      <c r="M61" s="864"/>
      <c r="N61" s="864"/>
      <c r="O61" s="864"/>
      <c r="P61" s="864"/>
      <c r="Q61" s="864"/>
      <c r="R61" s="864"/>
      <c r="S61" s="864"/>
      <c r="T61" s="864"/>
      <c r="U61" s="865"/>
      <c r="W61" s="1"/>
      <c r="X61" s="1"/>
      <c r="Y61" s="1"/>
    </row>
    <row r="62" spans="1:25" s="28" customFormat="1" ht="12.75" customHeight="1" x14ac:dyDescent="0.2">
      <c r="A62" s="435"/>
      <c r="B62" s="435"/>
      <c r="C62" s="435"/>
      <c r="D62" s="435"/>
      <c r="E62" s="435"/>
      <c r="F62" s="435"/>
      <c r="H62" s="863"/>
      <c r="I62" s="864"/>
      <c r="J62" s="864"/>
      <c r="K62" s="864"/>
      <c r="L62" s="864"/>
      <c r="M62" s="864"/>
      <c r="N62" s="864"/>
      <c r="O62" s="864"/>
      <c r="P62" s="864"/>
      <c r="Q62" s="864"/>
      <c r="R62" s="864"/>
      <c r="S62" s="864"/>
      <c r="T62" s="864"/>
      <c r="U62" s="865"/>
      <c r="W62" s="1"/>
      <c r="X62" s="1"/>
      <c r="Y62" s="1"/>
    </row>
    <row r="63" spans="1:25" s="28" customFormat="1" ht="12.75" customHeight="1" x14ac:dyDescent="0.2">
      <c r="A63" s="435"/>
      <c r="B63" s="435"/>
      <c r="C63" s="435"/>
      <c r="D63" s="435"/>
      <c r="E63" s="435"/>
      <c r="F63" s="435"/>
      <c r="H63" s="863"/>
      <c r="I63" s="864"/>
      <c r="J63" s="864"/>
      <c r="K63" s="864"/>
      <c r="L63" s="864"/>
      <c r="M63" s="864"/>
      <c r="N63" s="864"/>
      <c r="O63" s="864"/>
      <c r="P63" s="864"/>
      <c r="Q63" s="864"/>
      <c r="R63" s="864"/>
      <c r="S63" s="864"/>
      <c r="T63" s="864"/>
      <c r="U63" s="865"/>
      <c r="W63" s="1"/>
      <c r="X63" s="1"/>
      <c r="Y63" s="1"/>
    </row>
    <row r="64" spans="1:25" s="28" customFormat="1" ht="12.75" customHeight="1" x14ac:dyDescent="0.2">
      <c r="A64" s="435"/>
      <c r="B64" s="435"/>
      <c r="C64" s="435"/>
      <c r="D64" s="435"/>
      <c r="E64" s="435"/>
      <c r="F64" s="435"/>
      <c r="H64" s="863"/>
      <c r="I64" s="864"/>
      <c r="J64" s="864"/>
      <c r="K64" s="864"/>
      <c r="L64" s="864"/>
      <c r="M64" s="864"/>
      <c r="N64" s="864"/>
      <c r="O64" s="864"/>
      <c r="P64" s="864"/>
      <c r="Q64" s="864"/>
      <c r="R64" s="864"/>
      <c r="S64" s="864"/>
      <c r="T64" s="864"/>
      <c r="U64" s="865"/>
      <c r="W64" s="1"/>
      <c r="X64" s="1"/>
      <c r="Y64" s="1"/>
    </row>
    <row r="65" spans="1:25" s="28" customFormat="1" ht="12.75" customHeight="1" x14ac:dyDescent="0.2">
      <c r="A65" s="435"/>
      <c r="B65" s="435"/>
      <c r="C65" s="435"/>
      <c r="D65" s="435"/>
      <c r="E65" s="435"/>
      <c r="F65" s="435"/>
      <c r="H65" s="863"/>
      <c r="I65" s="864"/>
      <c r="J65" s="864"/>
      <c r="K65" s="864"/>
      <c r="L65" s="864"/>
      <c r="M65" s="864"/>
      <c r="N65" s="864"/>
      <c r="O65" s="864"/>
      <c r="P65" s="864"/>
      <c r="Q65" s="864"/>
      <c r="R65" s="864"/>
      <c r="S65" s="864"/>
      <c r="T65" s="864"/>
      <c r="U65" s="865"/>
      <c r="W65" s="1"/>
      <c r="X65" s="1"/>
      <c r="Y65" s="1"/>
    </row>
    <row r="66" spans="1:25" s="28" customFormat="1" ht="12.75" customHeight="1" x14ac:dyDescent="0.2">
      <c r="A66" s="435"/>
      <c r="B66" s="435"/>
      <c r="C66" s="435"/>
      <c r="D66" s="435"/>
      <c r="E66" s="435"/>
      <c r="F66" s="435"/>
      <c r="H66" s="863"/>
      <c r="I66" s="864"/>
      <c r="J66" s="864"/>
      <c r="K66" s="864"/>
      <c r="L66" s="864"/>
      <c r="M66" s="864"/>
      <c r="N66" s="864"/>
      <c r="O66" s="864"/>
      <c r="P66" s="864"/>
      <c r="Q66" s="864"/>
      <c r="R66" s="864"/>
      <c r="S66" s="864"/>
      <c r="T66" s="864"/>
      <c r="U66" s="865"/>
      <c r="W66" s="1"/>
      <c r="X66" s="1"/>
      <c r="Y66" s="1"/>
    </row>
    <row r="67" spans="1:25" s="28" customFormat="1" ht="12.75" customHeight="1" x14ac:dyDescent="0.2">
      <c r="A67" s="435"/>
      <c r="B67" s="435"/>
      <c r="C67" s="435"/>
      <c r="D67" s="435"/>
      <c r="E67" s="435"/>
      <c r="F67" s="435"/>
      <c r="H67" s="863"/>
      <c r="I67" s="864"/>
      <c r="J67" s="864"/>
      <c r="K67" s="864"/>
      <c r="L67" s="864"/>
      <c r="M67" s="864"/>
      <c r="N67" s="864"/>
      <c r="O67" s="864"/>
      <c r="P67" s="864"/>
      <c r="Q67" s="864"/>
      <c r="R67" s="864"/>
      <c r="S67" s="864"/>
      <c r="T67" s="864"/>
      <c r="U67" s="865"/>
      <c r="W67" s="1"/>
      <c r="X67" s="1"/>
      <c r="Y67" s="1"/>
    </row>
    <row r="68" spans="1:25" s="28" customFormat="1" ht="12.75" customHeight="1" thickBot="1" x14ac:dyDescent="0.25">
      <c r="A68" s="435"/>
      <c r="B68" s="435"/>
      <c r="C68" s="435"/>
      <c r="D68" s="435"/>
      <c r="E68" s="435"/>
      <c r="F68" s="435"/>
      <c r="H68" s="866"/>
      <c r="I68" s="867"/>
      <c r="J68" s="867"/>
      <c r="K68" s="867"/>
      <c r="L68" s="867"/>
      <c r="M68" s="867"/>
      <c r="N68" s="867"/>
      <c r="O68" s="867"/>
      <c r="P68" s="867"/>
      <c r="Q68" s="867"/>
      <c r="R68" s="867"/>
      <c r="S68" s="867"/>
      <c r="T68" s="867"/>
      <c r="U68" s="868"/>
      <c r="W68" s="1"/>
      <c r="X68" s="1"/>
      <c r="Y68" s="1"/>
    </row>
    <row r="69" spans="1:25" s="28" customFormat="1" ht="11.25" customHeight="1" x14ac:dyDescent="0.2">
      <c r="A69" s="435"/>
      <c r="B69" s="435"/>
      <c r="C69" s="435"/>
      <c r="D69" s="435"/>
      <c r="E69" s="435"/>
      <c r="F69" s="435"/>
      <c r="H69" s="32" t="s">
        <v>469</v>
      </c>
      <c r="I69" s="858" t="e">
        <f>(VLOOKUP($K$8,matriz!$C$4:$AZ$149,MATCH('POR PROCESO'!$H$70,matriz!$C$4:$AZ$4,0),0))</f>
        <v>#N/A</v>
      </c>
      <c r="J69" s="858"/>
      <c r="W69" s="1"/>
      <c r="X69" s="1"/>
      <c r="Y69" s="1"/>
    </row>
    <row r="70" spans="1:25" s="28" customFormat="1" ht="11.25" hidden="1" customHeight="1" x14ac:dyDescent="0.2">
      <c r="A70" s="435"/>
      <c r="B70" s="435"/>
      <c r="C70" s="435"/>
      <c r="D70" s="435"/>
      <c r="E70" s="435"/>
      <c r="F70" s="435"/>
      <c r="H70" s="198" t="str">
        <f>IF(K46="1er Trimestre","rad1",IF(K46="2do Trimestre","rad2",IF(K46="3er Trimestre","rad3",IF(K46="4to Trimestre","rad4"))))</f>
        <v>rad3</v>
      </c>
      <c r="I70" s="26"/>
      <c r="J70" s="26"/>
      <c r="W70" s="1"/>
      <c r="X70" s="1"/>
      <c r="Y70" s="1"/>
    </row>
    <row r="71" spans="1:25" s="28" customFormat="1" ht="11.25" customHeight="1" x14ac:dyDescent="0.2">
      <c r="A71" s="435"/>
      <c r="B71" s="435"/>
      <c r="C71" s="435"/>
      <c r="D71" s="435"/>
      <c r="E71" s="435"/>
      <c r="F71" s="435"/>
      <c r="W71" s="1"/>
      <c r="X71" s="1"/>
      <c r="Y71" s="1"/>
    </row>
    <row r="72" spans="1:25" s="28" customFormat="1" ht="11.25" customHeight="1" x14ac:dyDescent="0.2">
      <c r="A72" s="435"/>
      <c r="B72" s="435"/>
      <c r="C72" s="435"/>
      <c r="D72" s="435"/>
      <c r="E72" s="435"/>
      <c r="F72" s="435"/>
      <c r="H72" s="127" t="s">
        <v>355</v>
      </c>
      <c r="I72" s="933">
        <v>42913</v>
      </c>
      <c r="J72" s="933"/>
      <c r="W72" s="1"/>
      <c r="X72" s="1"/>
      <c r="Y72" s="1"/>
    </row>
    <row r="73" spans="1:25" ht="11.25" customHeight="1" x14ac:dyDescent="0.2"/>
    <row r="74" spans="1:25" ht="11.25" hidden="1" customHeight="1" x14ac:dyDescent="0.2"/>
    <row r="75" spans="1:25" ht="11.25" hidden="1" customHeight="1" x14ac:dyDescent="0.2"/>
    <row r="76" spans="1:25" ht="11.25" hidden="1" customHeight="1" x14ac:dyDescent="0.2"/>
    <row r="77" spans="1:25" s="28" customFormat="1" ht="11.25" hidden="1" customHeight="1" x14ac:dyDescent="0.2">
      <c r="A77" s="435"/>
      <c r="B77" s="435"/>
      <c r="C77" s="435"/>
      <c r="D77" s="435"/>
      <c r="E77" s="435"/>
      <c r="F77" s="435"/>
      <c r="W77" s="1"/>
      <c r="X77" s="1"/>
      <c r="Y77" s="1"/>
    </row>
    <row r="78" spans="1:25" s="28" customFormat="1" ht="11.25" hidden="1" customHeight="1" x14ac:dyDescent="0.2">
      <c r="A78" s="435"/>
      <c r="B78" s="435"/>
      <c r="C78" s="435"/>
      <c r="D78" s="435"/>
      <c r="E78" s="435"/>
      <c r="F78" s="435"/>
      <c r="W78" s="1"/>
      <c r="X78" s="1"/>
      <c r="Y78" s="1"/>
    </row>
    <row r="79" spans="1:25" s="28" customFormat="1" ht="11.25" hidden="1" customHeight="1" x14ac:dyDescent="0.2">
      <c r="A79" s="435"/>
      <c r="B79" s="435"/>
      <c r="C79" s="435"/>
      <c r="D79" s="435"/>
      <c r="E79" s="435"/>
      <c r="F79" s="435"/>
      <c r="W79" s="1"/>
      <c r="X79" s="1"/>
      <c r="Y79" s="1"/>
    </row>
    <row r="80" spans="1:25" s="28" customFormat="1" ht="11.25" hidden="1" customHeight="1" x14ac:dyDescent="0.2">
      <c r="A80" s="435"/>
      <c r="B80" s="435"/>
      <c r="C80" s="435"/>
      <c r="D80" s="435"/>
      <c r="E80" s="435"/>
      <c r="F80" s="435"/>
      <c r="W80" s="1"/>
      <c r="X80" s="1"/>
      <c r="Y80" s="1"/>
    </row>
    <row r="81" spans="1:25" s="28" customFormat="1" ht="11.25" hidden="1" customHeight="1" x14ac:dyDescent="0.2">
      <c r="A81" s="435"/>
      <c r="B81" s="435"/>
      <c r="C81" s="435"/>
      <c r="D81" s="435"/>
      <c r="E81" s="435"/>
      <c r="F81" s="435"/>
      <c r="W81" s="1"/>
      <c r="X81" s="1"/>
      <c r="Y81" s="1"/>
    </row>
    <row r="82" spans="1:25" s="28" customFormat="1" ht="11.25" hidden="1" customHeight="1" x14ac:dyDescent="0.2">
      <c r="A82" s="435"/>
      <c r="B82" s="435"/>
      <c r="C82" s="435"/>
      <c r="D82" s="435"/>
      <c r="E82" s="435"/>
      <c r="F82" s="435"/>
      <c r="W82" s="1"/>
      <c r="X82" s="1"/>
      <c r="Y82" s="1"/>
    </row>
    <row r="83" spans="1:25" s="28" customFormat="1" ht="11.25" hidden="1" customHeight="1" x14ac:dyDescent="0.2">
      <c r="A83" s="435"/>
      <c r="B83" s="435"/>
      <c r="C83" s="435"/>
      <c r="D83" s="435"/>
      <c r="E83" s="435"/>
      <c r="F83" s="435"/>
      <c r="W83" s="1"/>
      <c r="X83" s="1"/>
      <c r="Y83" s="1"/>
    </row>
    <row r="84" spans="1:25" s="28" customFormat="1" ht="11.25" hidden="1" customHeight="1" x14ac:dyDescent="0.2">
      <c r="A84" s="435"/>
      <c r="B84" s="435"/>
      <c r="C84" s="435"/>
      <c r="D84" s="435"/>
      <c r="E84" s="435"/>
      <c r="F84" s="435"/>
      <c r="W84" s="1"/>
      <c r="X84" s="1"/>
      <c r="Y84" s="1"/>
    </row>
    <row r="85" spans="1:25" s="28" customFormat="1" ht="11.25" hidden="1" customHeight="1" x14ac:dyDescent="0.2">
      <c r="A85" s="435"/>
      <c r="B85" s="435"/>
      <c r="C85" s="435"/>
      <c r="D85" s="435"/>
      <c r="E85" s="435"/>
      <c r="F85" s="435"/>
      <c r="W85" s="1"/>
      <c r="X85" s="1"/>
      <c r="Y85" s="1"/>
    </row>
    <row r="86" spans="1:25" s="28" customFormat="1" ht="11.25" hidden="1" customHeight="1" x14ac:dyDescent="0.2">
      <c r="A86" s="435"/>
      <c r="B86" s="435"/>
      <c r="C86" s="435"/>
      <c r="D86" s="435"/>
      <c r="E86" s="435"/>
      <c r="F86" s="435"/>
      <c r="W86" s="1"/>
      <c r="X86" s="1"/>
      <c r="Y86" s="1"/>
    </row>
    <row r="87" spans="1:25" s="28" customFormat="1" ht="11.25" hidden="1" customHeight="1" x14ac:dyDescent="0.2">
      <c r="A87" s="435"/>
      <c r="B87" s="435"/>
      <c r="C87" s="435"/>
      <c r="D87" s="435"/>
      <c r="E87" s="435"/>
      <c r="F87" s="435"/>
      <c r="W87" s="1"/>
      <c r="X87" s="1"/>
      <c r="Y87" s="1"/>
    </row>
    <row r="88" spans="1:25" s="28" customFormat="1" ht="11.25" hidden="1" customHeight="1" x14ac:dyDescent="0.2">
      <c r="A88" s="435"/>
      <c r="B88" s="435"/>
      <c r="C88" s="435"/>
      <c r="D88" s="435"/>
      <c r="E88" s="435"/>
      <c r="F88" s="435"/>
      <c r="W88" s="1"/>
      <c r="X88" s="1"/>
      <c r="Y88" s="1"/>
    </row>
  </sheetData>
  <sheetProtection algorithmName="SHA-512" hashValue="H2fQK/QMksnh27c6gH4NW7DiyLogIYQdKybyqkX+8VFga1tmVAZjOyItNOxLf4oh3TbGp12FUg0BMUKxoSwKGg==" saltValue="RfigNusMbbhKxQ16o538aQ==" spinCount="100000" sheet="1" selectLockedCells="1"/>
  <dataConsolidate/>
  <mergeCells count="46">
    <mergeCell ref="K20:L20"/>
    <mergeCell ref="K21:L21"/>
    <mergeCell ref="K22:L22"/>
    <mergeCell ref="K23:L23"/>
    <mergeCell ref="K24:L24"/>
    <mergeCell ref="I69:J69"/>
    <mergeCell ref="H9:U9"/>
    <mergeCell ref="H6:J6"/>
    <mergeCell ref="G2:V2"/>
    <mergeCell ref="H4:U4"/>
    <mergeCell ref="K6:U6"/>
    <mergeCell ref="H8:J8"/>
    <mergeCell ref="K8:U8"/>
    <mergeCell ref="L10:N11"/>
    <mergeCell ref="K10:K11"/>
    <mergeCell ref="H10:J11"/>
    <mergeCell ref="K25:L25"/>
    <mergeCell ref="H46:I46"/>
    <mergeCell ref="I17:J17"/>
    <mergeCell ref="M17:N17"/>
    <mergeCell ref="H12:U12"/>
    <mergeCell ref="I72:J72"/>
    <mergeCell ref="H47:U68"/>
    <mergeCell ref="P13:R13"/>
    <mergeCell ref="S13:U13"/>
    <mergeCell ref="K19:L19"/>
    <mergeCell ref="P20:Q20"/>
    <mergeCell ref="P21:Q21"/>
    <mergeCell ref="K46:M46"/>
    <mergeCell ref="S14:U14"/>
    <mergeCell ref="L15:O15"/>
    <mergeCell ref="P15:R15"/>
    <mergeCell ref="S15:U15"/>
    <mergeCell ref="H13:I13"/>
    <mergeCell ref="J13:K13"/>
    <mergeCell ref="P22:Q22"/>
    <mergeCell ref="P23:Q23"/>
    <mergeCell ref="T10:U11"/>
    <mergeCell ref="R10:S11"/>
    <mergeCell ref="O10:Q11"/>
    <mergeCell ref="Q17:R17"/>
    <mergeCell ref="H14:I15"/>
    <mergeCell ref="J14:K15"/>
    <mergeCell ref="L14:O14"/>
    <mergeCell ref="P14:R14"/>
    <mergeCell ref="L13:O13"/>
  </mergeCells>
  <dataValidations count="12">
    <dataValidation allowBlank="1" showInputMessage="1" showErrorMessage="1" promptTitle="META" prompt="Es el valor que se espera alcance el indicador." sqref="I20:I22"/>
    <dataValidation allowBlank="1" showInputMessage="1" showErrorMessage="1" promptTitle="NOMBRE DEL INDICADOR" prompt="Nombre que identifica al indicador." sqref="H7:J8"/>
    <dataValidation allowBlank="1" showInputMessage="1" showErrorMessage="1" promptTitle="FUENTE DE INFORMACION LINEA BASE" prompt="Indique la fuente de origen de la línea base (histórico registrado)" sqref="I23"/>
    <dataValidation allowBlank="1" showInputMessage="1" showErrorMessage="1" promptTitle="VARIABLES" prompt="Coloque las variables definidas en la sección formula del indicador" sqref="P19"/>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S13:U13"/>
    <dataValidation allowBlank="1" showInputMessage="1" showErrorMessage="1" promptTitle="EXPLICACION DE LA VARIABLE" prompt="Opcional si la variable requiere explicación o idefinición_x000a_" sqref="P13:R13"/>
    <dataValidation allowBlank="1" showInputMessage="1" showErrorMessage="1" promptTitle="NOMBRE VARIABLE" prompt="Nombre de las variables a utilizar, puede ser una sola_x000a_variable o dos dependiendo del indicador" sqref="L13:O13"/>
    <dataValidation allowBlank="1" showInputMessage="1" showErrorMessage="1" promptTitle="UNIDAD DE MEDIDA" prompt="Magnitud referencia para la medición. Ejemplo: Porcentaje, Número de asesorías." sqref="J13:K13"/>
    <dataValidation allowBlank="1" showInputMessage="1" showErrorMessage="1" promptTitle="FORMULA DEL INDICADOR" prompt="Fórmula matemática utilizada para el cálculo del indicador._x000a_" sqref="H13:I13"/>
    <dataValidation allowBlank="1" showInputMessage="1" showErrorMessage="1" promptTitle="PRODUCTO/SERVICIO" prompt="Identifica el nombre del producto o servicio." sqref="H10"/>
    <dataValidation allowBlank="1" showInputMessage="1" showErrorMessage="1" promptTitle="PROCESO" prompt="Identifica el nombre del proceso al cual pertenece el indicador." sqref="H6:J6"/>
    <dataValidation type="list" allowBlank="1" showInputMessage="1" showErrorMessage="1" sqref="K46">
      <formula1>"1er Trimestre,2do Trimestre, 3er Trimestre, 4to Trimestre"</formula1>
    </dataValidation>
  </dataValidations>
  <printOptions horizontalCentered="1"/>
  <pageMargins left="0.43307086614173229" right="0.23622047244094491" top="0.59055118110236227" bottom="0.51181102362204722" header="0.31496062992125984" footer="0.31496062992125984"/>
  <pageSetup scale="77" orientation="portrait" r:id="rId1"/>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CONVEN!$A$22:$A$38</xm:f>
          </x14:formula1>
          <xm:sqref>K6:U6</xm:sqref>
        </x14:dataValidation>
        <x14:dataValidation type="list" showInputMessage="1" showErrorMessage="1">
          <x14:formula1>
            <xm:f>INDIRECT(HLOOKUP($K$6,CONVEN!$B$20:$R$40,2,0))</xm:f>
          </x14:formula1>
          <xm:sqref>K8:U8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XFD195"/>
  <sheetViews>
    <sheetView showGridLines="0" showZeros="0" topLeftCell="B1" zoomScale="125" zoomScaleNormal="125" workbookViewId="0">
      <selection activeCell="I33" sqref="I33"/>
    </sheetView>
  </sheetViews>
  <sheetFormatPr baseColWidth="10" defaultColWidth="11" defaultRowHeight="0" customHeight="1" zeroHeight="1" x14ac:dyDescent="0.25"/>
  <cols>
    <col min="1" max="1" width="29.7109375" style="58" customWidth="1"/>
    <col min="2" max="2" width="100" style="420" bestFit="1" customWidth="1"/>
    <col min="3" max="3" width="10.28515625" style="58" customWidth="1"/>
    <col min="4" max="4" width="9.5703125" style="58" bestFit="1" customWidth="1"/>
    <col min="5" max="5" width="10.5703125" style="58" bestFit="1" customWidth="1"/>
    <col min="6" max="6" width="9.5703125" style="58" bestFit="1" customWidth="1"/>
    <col min="7" max="7" width="10.5703125" style="58" bestFit="1" customWidth="1"/>
    <col min="8" max="8" width="9.5703125" style="58" bestFit="1" customWidth="1"/>
    <col min="9" max="9" width="10.5703125" style="58" bestFit="1" customWidth="1"/>
    <col min="10" max="10" width="9.5703125" style="58" bestFit="1" customWidth="1"/>
    <col min="11" max="11" width="10.5703125" style="58" bestFit="1" customWidth="1"/>
    <col min="12" max="12" width="9.5703125" style="58" bestFit="1" customWidth="1"/>
    <col min="13" max="13" width="0.85546875" style="58" customWidth="1"/>
    <col min="14" max="16384" width="11" style="58"/>
  </cols>
  <sheetData>
    <row r="1" spans="1:16384" s="410" customFormat="1" ht="15" x14ac:dyDescent="0.25">
      <c r="A1" s="408"/>
      <c r="B1" s="409"/>
      <c r="C1" s="408"/>
      <c r="D1" s="408"/>
      <c r="E1" s="408"/>
      <c r="F1" s="408"/>
      <c r="G1" s="408"/>
      <c r="H1" s="408"/>
      <c r="I1" s="408"/>
      <c r="J1" s="408"/>
      <c r="K1" s="408"/>
      <c r="L1" s="408"/>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58"/>
      <c r="EV1" s="58"/>
      <c r="EW1" s="58"/>
      <c r="EX1" s="58"/>
      <c r="EY1" s="58"/>
      <c r="EZ1" s="58"/>
      <c r="FA1" s="58"/>
      <c r="FB1" s="58"/>
      <c r="FC1" s="58"/>
      <c r="FD1" s="58"/>
      <c r="FE1" s="58"/>
      <c r="FF1" s="58"/>
      <c r="FG1" s="58"/>
      <c r="FH1" s="58"/>
      <c r="FI1" s="58"/>
      <c r="FJ1" s="58"/>
      <c r="FK1" s="58"/>
      <c r="FL1" s="58"/>
      <c r="FM1" s="58"/>
      <c r="FN1" s="58"/>
      <c r="FO1" s="58"/>
      <c r="FP1" s="58"/>
      <c r="FQ1" s="58"/>
      <c r="FR1" s="58"/>
      <c r="FS1" s="58"/>
      <c r="FT1" s="58"/>
      <c r="FU1" s="58"/>
      <c r="FV1" s="58"/>
      <c r="FW1" s="58"/>
      <c r="FX1" s="58"/>
      <c r="FY1" s="58"/>
      <c r="FZ1" s="58"/>
      <c r="GA1" s="58"/>
      <c r="GB1" s="58"/>
      <c r="GC1" s="58"/>
      <c r="GD1" s="58"/>
      <c r="GE1" s="58"/>
      <c r="GF1" s="58"/>
      <c r="GG1" s="58"/>
      <c r="GH1" s="58"/>
      <c r="GI1" s="58"/>
      <c r="GJ1" s="58"/>
      <c r="GK1" s="58"/>
      <c r="GL1" s="58"/>
      <c r="GM1" s="58"/>
      <c r="GN1" s="58"/>
      <c r="GO1" s="58"/>
      <c r="GP1" s="58"/>
      <c r="GQ1" s="58"/>
      <c r="GR1" s="58"/>
      <c r="GS1" s="58"/>
      <c r="GT1" s="58"/>
      <c r="GU1" s="58"/>
      <c r="GV1" s="58"/>
      <c r="GW1" s="58"/>
      <c r="GX1" s="58"/>
      <c r="GY1" s="58"/>
      <c r="GZ1" s="58"/>
      <c r="HA1" s="58"/>
      <c r="HB1" s="58"/>
      <c r="HC1" s="58"/>
      <c r="HD1" s="58"/>
      <c r="HE1" s="58"/>
      <c r="HF1" s="58"/>
      <c r="HG1" s="58"/>
      <c r="HH1" s="58"/>
      <c r="HI1" s="58"/>
      <c r="HJ1" s="58"/>
      <c r="HK1" s="58"/>
      <c r="HL1" s="58"/>
      <c r="HM1" s="58"/>
      <c r="HN1" s="58"/>
      <c r="HO1" s="58"/>
      <c r="HP1" s="58"/>
      <c r="HQ1" s="58"/>
      <c r="HR1" s="58"/>
      <c r="HS1" s="58"/>
      <c r="HT1" s="58"/>
      <c r="HU1" s="58"/>
      <c r="HV1" s="58"/>
      <c r="HW1" s="58"/>
      <c r="HX1" s="58"/>
      <c r="HY1" s="58"/>
      <c r="HZ1" s="58"/>
      <c r="IA1" s="58"/>
      <c r="IB1" s="58"/>
      <c r="IC1" s="58"/>
      <c r="ID1" s="58"/>
      <c r="IE1" s="58"/>
      <c r="IF1" s="58"/>
      <c r="IG1" s="58"/>
      <c r="IH1" s="58"/>
      <c r="II1" s="58"/>
      <c r="IJ1" s="58"/>
      <c r="IK1" s="58"/>
      <c r="IL1" s="58"/>
      <c r="IM1" s="58"/>
      <c r="IN1" s="58"/>
      <c r="IO1" s="58"/>
      <c r="IP1" s="58"/>
      <c r="IQ1" s="58"/>
      <c r="IR1" s="58"/>
      <c r="IS1" s="58"/>
      <c r="IT1" s="58"/>
      <c r="IU1" s="58"/>
      <c r="IV1" s="58"/>
      <c r="IW1" s="58"/>
      <c r="IX1" s="58"/>
      <c r="IY1" s="58"/>
      <c r="IZ1" s="58"/>
      <c r="JA1" s="58"/>
      <c r="JB1" s="58"/>
      <c r="JC1" s="58"/>
      <c r="JD1" s="58"/>
      <c r="JE1" s="58"/>
      <c r="JF1" s="58"/>
      <c r="JG1" s="58"/>
      <c r="JH1" s="58"/>
      <c r="JI1" s="58"/>
      <c r="JJ1" s="58"/>
      <c r="JK1" s="58"/>
      <c r="JL1" s="58"/>
      <c r="JM1" s="58"/>
      <c r="JN1" s="58"/>
      <c r="JO1" s="58"/>
      <c r="JP1" s="58"/>
      <c r="JQ1" s="58"/>
      <c r="JR1" s="58"/>
      <c r="JS1" s="58"/>
      <c r="JT1" s="58"/>
      <c r="JU1" s="58"/>
      <c r="JV1" s="58"/>
      <c r="JW1" s="58"/>
      <c r="JX1" s="58"/>
      <c r="JY1" s="58"/>
      <c r="JZ1" s="58"/>
      <c r="KA1" s="58"/>
      <c r="KB1" s="58"/>
      <c r="KC1" s="58"/>
      <c r="KD1" s="58"/>
      <c r="KE1" s="58"/>
      <c r="KF1" s="58"/>
      <c r="KG1" s="58"/>
      <c r="KH1" s="58"/>
      <c r="KI1" s="58"/>
      <c r="KJ1" s="58"/>
      <c r="KK1" s="58"/>
      <c r="KL1" s="58"/>
      <c r="KM1" s="58"/>
      <c r="KN1" s="58"/>
      <c r="KO1" s="58"/>
      <c r="KP1" s="58"/>
      <c r="KQ1" s="58"/>
      <c r="KR1" s="58"/>
      <c r="KS1" s="58"/>
      <c r="KT1" s="58"/>
      <c r="KU1" s="58"/>
      <c r="KV1" s="58"/>
      <c r="KW1" s="58"/>
      <c r="KX1" s="58"/>
      <c r="KY1" s="58"/>
      <c r="KZ1" s="58"/>
      <c r="LA1" s="58"/>
      <c r="LB1" s="58"/>
      <c r="LC1" s="58"/>
      <c r="LD1" s="58"/>
      <c r="LE1" s="58"/>
      <c r="LF1" s="58"/>
      <c r="LG1" s="58"/>
      <c r="LH1" s="58"/>
      <c r="LI1" s="58"/>
      <c r="LJ1" s="58"/>
      <c r="LK1" s="58"/>
      <c r="LL1" s="58"/>
      <c r="LM1" s="58"/>
      <c r="LN1" s="58"/>
      <c r="LO1" s="58"/>
      <c r="LP1" s="58"/>
      <c r="LQ1" s="58"/>
      <c r="LR1" s="58"/>
      <c r="LS1" s="58"/>
      <c r="LT1" s="58"/>
      <c r="LU1" s="58"/>
      <c r="LV1" s="58"/>
      <c r="LW1" s="58"/>
      <c r="LX1" s="58"/>
      <c r="LY1" s="58"/>
      <c r="LZ1" s="58"/>
      <c r="MA1" s="58"/>
      <c r="MB1" s="58"/>
      <c r="MC1" s="58"/>
      <c r="MD1" s="58"/>
      <c r="ME1" s="58"/>
      <c r="MF1" s="58"/>
      <c r="MG1" s="58"/>
      <c r="MH1" s="58"/>
      <c r="MI1" s="58"/>
      <c r="MJ1" s="58"/>
      <c r="MK1" s="58"/>
      <c r="ML1" s="58"/>
      <c r="MM1" s="58"/>
      <c r="MN1" s="58"/>
      <c r="MO1" s="58"/>
      <c r="MP1" s="58"/>
      <c r="MQ1" s="58"/>
      <c r="MR1" s="58"/>
      <c r="MS1" s="58"/>
      <c r="MT1" s="58"/>
      <c r="MU1" s="58"/>
      <c r="MV1" s="58"/>
      <c r="MW1" s="58"/>
      <c r="MX1" s="58"/>
      <c r="MY1" s="58"/>
      <c r="MZ1" s="58"/>
      <c r="NA1" s="58"/>
      <c r="NB1" s="58"/>
      <c r="NC1" s="58"/>
      <c r="ND1" s="58"/>
      <c r="NE1" s="58"/>
      <c r="NF1" s="58"/>
      <c r="NG1" s="58"/>
      <c r="NH1" s="58"/>
      <c r="NI1" s="58"/>
      <c r="NJ1" s="58"/>
      <c r="NK1" s="58"/>
      <c r="NL1" s="58"/>
      <c r="NM1" s="58"/>
      <c r="NN1" s="58"/>
      <c r="NO1" s="58"/>
      <c r="NP1" s="58"/>
      <c r="NQ1" s="58"/>
      <c r="NR1" s="58"/>
      <c r="NS1" s="58"/>
      <c r="NT1" s="58"/>
      <c r="NU1" s="58"/>
      <c r="NV1" s="58"/>
      <c r="NW1" s="58"/>
      <c r="NX1" s="58"/>
      <c r="NY1" s="58"/>
      <c r="NZ1" s="58"/>
      <c r="OA1" s="58"/>
      <c r="OB1" s="58"/>
      <c r="OC1" s="58"/>
      <c r="OD1" s="58"/>
      <c r="OE1" s="58"/>
      <c r="OF1" s="58"/>
      <c r="OG1" s="58"/>
      <c r="OH1" s="58"/>
      <c r="OI1" s="58"/>
      <c r="OJ1" s="58"/>
      <c r="OK1" s="58"/>
      <c r="OL1" s="58"/>
      <c r="OM1" s="58"/>
      <c r="ON1" s="58"/>
      <c r="OO1" s="58"/>
      <c r="OP1" s="58"/>
      <c r="OQ1" s="58"/>
      <c r="OR1" s="58"/>
      <c r="OS1" s="58"/>
      <c r="OT1" s="58"/>
      <c r="OU1" s="58"/>
      <c r="OV1" s="58"/>
      <c r="OW1" s="58"/>
      <c r="OX1" s="58"/>
      <c r="OY1" s="58"/>
      <c r="OZ1" s="58"/>
      <c r="PA1" s="58"/>
      <c r="PB1" s="58"/>
      <c r="PC1" s="58"/>
      <c r="PD1" s="58"/>
      <c r="PE1" s="58"/>
      <c r="PF1" s="58"/>
      <c r="PG1" s="58"/>
      <c r="PH1" s="58"/>
      <c r="PI1" s="58"/>
      <c r="PJ1" s="58"/>
      <c r="PK1" s="58"/>
      <c r="PL1" s="58"/>
      <c r="PM1" s="58"/>
      <c r="PN1" s="58"/>
      <c r="PO1" s="58"/>
      <c r="PP1" s="58"/>
      <c r="PQ1" s="58"/>
      <c r="PR1" s="58"/>
      <c r="PS1" s="58"/>
      <c r="PT1" s="58"/>
      <c r="PU1" s="58"/>
      <c r="PV1" s="58"/>
      <c r="PW1" s="58"/>
      <c r="PX1" s="58"/>
      <c r="PY1" s="58"/>
      <c r="PZ1" s="58"/>
      <c r="QA1" s="58"/>
      <c r="QB1" s="58"/>
      <c r="QC1" s="58"/>
      <c r="QD1" s="58"/>
      <c r="QE1" s="58"/>
      <c r="QF1" s="58"/>
      <c r="QG1" s="58"/>
      <c r="QH1" s="58"/>
      <c r="QI1" s="58"/>
      <c r="QJ1" s="58"/>
      <c r="QK1" s="58"/>
      <c r="QL1" s="58"/>
      <c r="QM1" s="58"/>
      <c r="QN1" s="58"/>
      <c r="QO1" s="58"/>
      <c r="QP1" s="58"/>
      <c r="QQ1" s="58"/>
      <c r="QR1" s="58"/>
      <c r="QS1" s="58"/>
      <c r="QT1" s="58"/>
      <c r="QU1" s="58"/>
      <c r="QV1" s="58"/>
      <c r="QW1" s="58"/>
      <c r="QX1" s="58"/>
      <c r="QY1" s="58"/>
      <c r="QZ1" s="58"/>
      <c r="RA1" s="58"/>
      <c r="RB1" s="58"/>
      <c r="RC1" s="58"/>
      <c r="RD1" s="58"/>
      <c r="RE1" s="58"/>
      <c r="RF1" s="58"/>
      <c r="RG1" s="58"/>
      <c r="RH1" s="58"/>
      <c r="RI1" s="58"/>
      <c r="RJ1" s="58"/>
      <c r="RK1" s="58"/>
      <c r="RL1" s="58"/>
      <c r="RM1" s="58"/>
      <c r="RN1" s="58"/>
      <c r="RO1" s="58"/>
      <c r="RP1" s="58"/>
      <c r="RQ1" s="58"/>
      <c r="RR1" s="58"/>
      <c r="RS1" s="58"/>
      <c r="RT1" s="58"/>
      <c r="RU1" s="58"/>
      <c r="RV1" s="58"/>
      <c r="RW1" s="58"/>
      <c r="RX1" s="58"/>
      <c r="RY1" s="58"/>
      <c r="RZ1" s="58"/>
      <c r="SA1" s="58"/>
      <c r="SB1" s="58"/>
      <c r="SC1" s="58"/>
      <c r="SD1" s="58"/>
      <c r="SE1" s="58"/>
      <c r="SF1" s="58"/>
      <c r="SG1" s="58"/>
      <c r="SH1" s="58"/>
      <c r="SI1" s="58"/>
      <c r="SJ1" s="58"/>
      <c r="SK1" s="58"/>
      <c r="SL1" s="58"/>
      <c r="SM1" s="58"/>
      <c r="SN1" s="58"/>
      <c r="SO1" s="58"/>
      <c r="SP1" s="58"/>
      <c r="SQ1" s="58"/>
      <c r="SR1" s="58"/>
      <c r="SS1" s="58"/>
      <c r="ST1" s="58"/>
      <c r="SU1" s="58"/>
      <c r="SV1" s="58"/>
      <c r="SW1" s="58"/>
      <c r="SX1" s="58"/>
      <c r="SY1" s="58"/>
      <c r="SZ1" s="58"/>
      <c r="TA1" s="58"/>
      <c r="TB1" s="58"/>
      <c r="TC1" s="58"/>
      <c r="TD1" s="58"/>
      <c r="TE1" s="58"/>
      <c r="TF1" s="58"/>
      <c r="TG1" s="58"/>
      <c r="TH1" s="58"/>
      <c r="TI1" s="58"/>
      <c r="TJ1" s="58"/>
      <c r="TK1" s="58"/>
      <c r="TL1" s="58"/>
      <c r="TM1" s="58"/>
      <c r="TN1" s="58"/>
      <c r="TO1" s="58"/>
      <c r="TP1" s="58"/>
      <c r="TQ1" s="58"/>
      <c r="TR1" s="58"/>
      <c r="TS1" s="58"/>
      <c r="TT1" s="58"/>
      <c r="TU1" s="58"/>
      <c r="TV1" s="58"/>
      <c r="TW1" s="58"/>
      <c r="TX1" s="58"/>
      <c r="TY1" s="58"/>
      <c r="TZ1" s="58"/>
      <c r="UA1" s="58"/>
      <c r="UB1" s="58"/>
      <c r="UC1" s="58"/>
      <c r="UD1" s="58"/>
      <c r="UE1" s="58"/>
      <c r="UF1" s="58"/>
      <c r="UG1" s="58"/>
      <c r="UH1" s="58"/>
      <c r="UI1" s="58"/>
      <c r="UJ1" s="58"/>
      <c r="UK1" s="58"/>
      <c r="UL1" s="58"/>
      <c r="UM1" s="58"/>
      <c r="UN1" s="58"/>
      <c r="UO1" s="58"/>
      <c r="UP1" s="58"/>
      <c r="UQ1" s="58"/>
      <c r="UR1" s="58"/>
      <c r="US1" s="58"/>
      <c r="UT1" s="58"/>
      <c r="UU1" s="58"/>
      <c r="UV1" s="58"/>
      <c r="UW1" s="58"/>
      <c r="UX1" s="58"/>
      <c r="UY1" s="58"/>
      <c r="UZ1" s="58"/>
      <c r="VA1" s="58"/>
      <c r="VB1" s="58"/>
      <c r="VC1" s="58"/>
      <c r="VD1" s="58"/>
      <c r="VE1" s="58"/>
      <c r="VF1" s="58"/>
      <c r="VG1" s="58"/>
      <c r="VH1" s="58"/>
      <c r="VI1" s="58"/>
      <c r="VJ1" s="58"/>
      <c r="VK1" s="58"/>
      <c r="VL1" s="58"/>
      <c r="VM1" s="58"/>
      <c r="VN1" s="58"/>
      <c r="VO1" s="58"/>
      <c r="VP1" s="58"/>
      <c r="VQ1" s="58"/>
      <c r="VR1" s="58"/>
      <c r="VS1" s="58"/>
      <c r="VT1" s="58"/>
      <c r="VU1" s="58"/>
      <c r="VV1" s="58"/>
      <c r="VW1" s="58"/>
      <c r="VX1" s="58"/>
      <c r="VY1" s="58"/>
      <c r="VZ1" s="58"/>
      <c r="WA1" s="58"/>
      <c r="WB1" s="58"/>
      <c r="WC1" s="58"/>
      <c r="WD1" s="58"/>
      <c r="WE1" s="58"/>
      <c r="WF1" s="58"/>
      <c r="WG1" s="58"/>
      <c r="WH1" s="58"/>
      <c r="WI1" s="58"/>
      <c r="WJ1" s="58"/>
      <c r="WK1" s="58"/>
      <c r="WL1" s="58"/>
      <c r="WM1" s="58"/>
      <c r="WN1" s="58"/>
      <c r="WO1" s="58"/>
      <c r="WP1" s="58"/>
      <c r="WQ1" s="58"/>
      <c r="WR1" s="58"/>
      <c r="WS1" s="58"/>
      <c r="WT1" s="58"/>
      <c r="WU1" s="58"/>
      <c r="WV1" s="58"/>
      <c r="WW1" s="58"/>
      <c r="WX1" s="58"/>
      <c r="WY1" s="58"/>
      <c r="WZ1" s="58"/>
      <c r="XA1" s="58"/>
      <c r="XB1" s="58"/>
      <c r="XC1" s="58"/>
      <c r="XD1" s="58"/>
      <c r="XE1" s="58"/>
      <c r="XF1" s="58"/>
      <c r="XG1" s="58"/>
      <c r="XH1" s="58"/>
      <c r="XI1" s="58"/>
      <c r="XJ1" s="58"/>
      <c r="XK1" s="58"/>
      <c r="XL1" s="58"/>
      <c r="XM1" s="58"/>
      <c r="XN1" s="58"/>
      <c r="XO1" s="58"/>
      <c r="XP1" s="58"/>
      <c r="XQ1" s="58"/>
      <c r="XR1" s="58"/>
      <c r="XS1" s="58"/>
      <c r="XT1" s="58"/>
      <c r="XU1" s="58"/>
      <c r="XV1" s="58"/>
      <c r="XW1" s="58"/>
      <c r="XX1" s="58"/>
      <c r="XY1" s="58"/>
      <c r="XZ1" s="58"/>
      <c r="YA1" s="58"/>
      <c r="YB1" s="58"/>
      <c r="YC1" s="58"/>
      <c r="YD1" s="58"/>
      <c r="YE1" s="58"/>
      <c r="YF1" s="58"/>
      <c r="YG1" s="58"/>
      <c r="YH1" s="58"/>
      <c r="YI1" s="58"/>
      <c r="YJ1" s="58"/>
      <c r="YK1" s="58"/>
      <c r="YL1" s="58"/>
      <c r="YM1" s="58"/>
      <c r="YN1" s="58"/>
      <c r="YO1" s="58"/>
      <c r="YP1" s="58"/>
      <c r="YQ1" s="58"/>
      <c r="YR1" s="58"/>
      <c r="YS1" s="58"/>
      <c r="YT1" s="58"/>
      <c r="YU1" s="58"/>
      <c r="YV1" s="58"/>
      <c r="YW1" s="58"/>
      <c r="YX1" s="58"/>
      <c r="YY1" s="58"/>
      <c r="YZ1" s="58"/>
      <c r="ZA1" s="58"/>
      <c r="ZB1" s="58"/>
      <c r="ZC1" s="58"/>
      <c r="ZD1" s="58"/>
      <c r="ZE1" s="58"/>
      <c r="ZF1" s="58"/>
      <c r="ZG1" s="58"/>
      <c r="ZH1" s="58"/>
      <c r="ZI1" s="58"/>
      <c r="ZJ1" s="58"/>
      <c r="ZK1" s="58"/>
      <c r="ZL1" s="58"/>
      <c r="ZM1" s="58"/>
      <c r="ZN1" s="58"/>
      <c r="ZO1" s="58"/>
      <c r="ZP1" s="58"/>
      <c r="ZQ1" s="58"/>
      <c r="ZR1" s="58"/>
      <c r="ZS1" s="58"/>
      <c r="ZT1" s="58"/>
      <c r="ZU1" s="58"/>
      <c r="ZV1" s="58"/>
      <c r="ZW1" s="58"/>
      <c r="ZX1" s="58"/>
      <c r="ZY1" s="58"/>
      <c r="ZZ1" s="58"/>
      <c r="AAA1" s="58"/>
      <c r="AAB1" s="58"/>
      <c r="AAC1" s="58"/>
      <c r="AAD1" s="58"/>
      <c r="AAE1" s="58"/>
      <c r="AAF1" s="58"/>
      <c r="AAG1" s="58"/>
      <c r="AAH1" s="58"/>
      <c r="AAI1" s="58"/>
      <c r="AAJ1" s="58"/>
      <c r="AAK1" s="58"/>
      <c r="AAL1" s="58"/>
      <c r="AAM1" s="58"/>
      <c r="AAN1" s="58"/>
      <c r="AAO1" s="58"/>
      <c r="AAP1" s="58"/>
      <c r="AAQ1" s="58"/>
      <c r="AAR1" s="58"/>
      <c r="AAS1" s="58"/>
      <c r="AAT1" s="58"/>
      <c r="AAU1" s="58"/>
      <c r="AAV1" s="58"/>
      <c r="AAW1" s="58"/>
      <c r="AAX1" s="58"/>
      <c r="AAY1" s="58"/>
      <c r="AAZ1" s="58"/>
      <c r="ABA1" s="58"/>
      <c r="ABB1" s="58"/>
      <c r="ABC1" s="58"/>
      <c r="ABD1" s="58"/>
      <c r="ABE1" s="58"/>
      <c r="ABF1" s="58"/>
      <c r="ABG1" s="58"/>
      <c r="ABH1" s="58"/>
      <c r="ABI1" s="58"/>
      <c r="ABJ1" s="58"/>
      <c r="ABK1" s="58"/>
      <c r="ABL1" s="58"/>
      <c r="ABM1" s="58"/>
      <c r="ABN1" s="58"/>
      <c r="ABO1" s="58"/>
      <c r="ABP1" s="58"/>
      <c r="ABQ1" s="58"/>
      <c r="ABR1" s="58"/>
      <c r="ABS1" s="58"/>
      <c r="ABT1" s="58"/>
      <c r="ABU1" s="58"/>
      <c r="ABV1" s="58"/>
      <c r="ABW1" s="58"/>
      <c r="ABX1" s="58"/>
      <c r="ABY1" s="58"/>
      <c r="ABZ1" s="58"/>
      <c r="ACA1" s="58"/>
      <c r="ACB1" s="58"/>
      <c r="ACC1" s="58"/>
      <c r="ACD1" s="58"/>
      <c r="ACE1" s="58"/>
      <c r="ACF1" s="58"/>
      <c r="ACG1" s="58"/>
      <c r="ACH1" s="58"/>
      <c r="ACI1" s="58"/>
      <c r="ACJ1" s="58"/>
      <c r="ACK1" s="58"/>
      <c r="ACL1" s="58"/>
      <c r="ACM1" s="58"/>
      <c r="ACN1" s="58"/>
      <c r="ACO1" s="58"/>
      <c r="ACP1" s="58"/>
      <c r="ACQ1" s="58"/>
      <c r="ACR1" s="58"/>
      <c r="ACS1" s="58"/>
      <c r="ACT1" s="58"/>
      <c r="ACU1" s="58"/>
      <c r="ACV1" s="58"/>
      <c r="ACW1" s="58"/>
      <c r="ACX1" s="58"/>
      <c r="ACY1" s="58"/>
      <c r="ACZ1" s="58"/>
      <c r="ADA1" s="58"/>
      <c r="ADB1" s="58"/>
      <c r="ADC1" s="58"/>
      <c r="ADD1" s="58"/>
      <c r="ADE1" s="58"/>
      <c r="ADF1" s="58"/>
      <c r="ADG1" s="58"/>
      <c r="ADH1" s="58"/>
      <c r="ADI1" s="58"/>
      <c r="ADJ1" s="58"/>
      <c r="ADK1" s="58"/>
      <c r="ADL1" s="58"/>
      <c r="ADM1" s="58"/>
      <c r="ADN1" s="58"/>
      <c r="ADO1" s="58"/>
      <c r="ADP1" s="58"/>
      <c r="ADQ1" s="58"/>
      <c r="ADR1" s="58"/>
      <c r="ADS1" s="58"/>
      <c r="ADT1" s="58"/>
      <c r="ADU1" s="58"/>
      <c r="ADV1" s="58"/>
      <c r="ADW1" s="58"/>
      <c r="ADX1" s="58"/>
      <c r="ADY1" s="58"/>
      <c r="ADZ1" s="58"/>
      <c r="AEA1" s="58"/>
      <c r="AEB1" s="58"/>
      <c r="AEC1" s="58"/>
      <c r="AED1" s="58"/>
      <c r="AEE1" s="58"/>
      <c r="AEF1" s="58"/>
      <c r="AEG1" s="58"/>
      <c r="AEH1" s="58"/>
      <c r="AEI1" s="58"/>
      <c r="AEJ1" s="58"/>
      <c r="AEK1" s="58"/>
      <c r="AEL1" s="58"/>
      <c r="AEM1" s="58"/>
      <c r="AEN1" s="58"/>
      <c r="AEO1" s="58"/>
      <c r="AEP1" s="58"/>
      <c r="AEQ1" s="58"/>
      <c r="AER1" s="58"/>
      <c r="AES1" s="58"/>
      <c r="AET1" s="58"/>
      <c r="AEU1" s="58"/>
      <c r="AEV1" s="58"/>
      <c r="AEW1" s="58"/>
      <c r="AEX1" s="58"/>
      <c r="AEY1" s="58"/>
      <c r="AEZ1" s="58"/>
      <c r="AFA1" s="58"/>
      <c r="AFB1" s="58"/>
      <c r="AFC1" s="58"/>
      <c r="AFD1" s="58"/>
      <c r="AFE1" s="58"/>
      <c r="AFF1" s="58"/>
      <c r="AFG1" s="58"/>
      <c r="AFH1" s="58"/>
      <c r="AFI1" s="58"/>
      <c r="AFJ1" s="58"/>
      <c r="AFK1" s="58"/>
      <c r="AFL1" s="58"/>
      <c r="AFM1" s="58"/>
      <c r="AFN1" s="58"/>
      <c r="AFO1" s="58"/>
      <c r="AFP1" s="58"/>
      <c r="AFQ1" s="58"/>
      <c r="AFR1" s="58"/>
      <c r="AFS1" s="58"/>
      <c r="AFT1" s="58"/>
      <c r="AFU1" s="58"/>
      <c r="AFV1" s="58"/>
      <c r="AFW1" s="58"/>
      <c r="AFX1" s="58"/>
      <c r="AFY1" s="58"/>
      <c r="AFZ1" s="58"/>
      <c r="AGA1" s="58"/>
      <c r="AGB1" s="58"/>
      <c r="AGC1" s="58"/>
      <c r="AGD1" s="58"/>
      <c r="AGE1" s="58"/>
      <c r="AGF1" s="58"/>
      <c r="AGG1" s="58"/>
      <c r="AGH1" s="58"/>
      <c r="AGI1" s="58"/>
      <c r="AGJ1" s="58"/>
      <c r="AGK1" s="58"/>
      <c r="AGL1" s="58"/>
      <c r="AGM1" s="58"/>
      <c r="AGN1" s="58"/>
      <c r="AGO1" s="58"/>
      <c r="AGP1" s="58"/>
      <c r="AGQ1" s="58"/>
      <c r="AGR1" s="58"/>
      <c r="AGS1" s="58"/>
      <c r="AGT1" s="58"/>
      <c r="AGU1" s="58"/>
      <c r="AGV1" s="58"/>
      <c r="AGW1" s="58"/>
      <c r="AGX1" s="58"/>
      <c r="AGY1" s="58"/>
      <c r="AGZ1" s="58"/>
      <c r="AHA1" s="58"/>
      <c r="AHB1" s="58"/>
      <c r="AHC1" s="58"/>
      <c r="AHD1" s="58"/>
      <c r="AHE1" s="58"/>
      <c r="AHF1" s="58"/>
      <c r="AHG1" s="58"/>
      <c r="AHH1" s="58"/>
      <c r="AHI1" s="58"/>
      <c r="AHJ1" s="58"/>
      <c r="AHK1" s="58"/>
      <c r="AHL1" s="58"/>
      <c r="AHM1" s="58"/>
      <c r="AHN1" s="58"/>
      <c r="AHO1" s="58"/>
      <c r="AHP1" s="58"/>
      <c r="AHQ1" s="58"/>
      <c r="AHR1" s="58"/>
      <c r="AHS1" s="58"/>
      <c r="AHT1" s="58"/>
      <c r="AHU1" s="58"/>
      <c r="AHV1" s="58"/>
      <c r="AHW1" s="58"/>
      <c r="AHX1" s="58"/>
      <c r="AHY1" s="58"/>
      <c r="AHZ1" s="58"/>
      <c r="AIA1" s="58"/>
      <c r="AIB1" s="58"/>
      <c r="AIC1" s="58"/>
      <c r="AID1" s="58"/>
      <c r="AIE1" s="58"/>
      <c r="AIF1" s="58"/>
      <c r="AIG1" s="58"/>
      <c r="AIH1" s="58"/>
      <c r="AII1" s="58"/>
      <c r="AIJ1" s="58"/>
      <c r="AIK1" s="58"/>
      <c r="AIL1" s="58"/>
      <c r="AIM1" s="58"/>
      <c r="AIN1" s="58"/>
      <c r="AIO1" s="58"/>
      <c r="AIP1" s="58"/>
      <c r="AIQ1" s="58"/>
      <c r="AIR1" s="58"/>
      <c r="AIS1" s="58"/>
      <c r="AIT1" s="58"/>
      <c r="AIU1" s="58"/>
      <c r="AIV1" s="58"/>
      <c r="AIW1" s="58"/>
      <c r="AIX1" s="58"/>
      <c r="AIY1" s="58"/>
      <c r="AIZ1" s="58"/>
      <c r="AJA1" s="58"/>
      <c r="AJB1" s="58"/>
      <c r="AJC1" s="58"/>
      <c r="AJD1" s="58"/>
      <c r="AJE1" s="58"/>
      <c r="AJF1" s="58"/>
      <c r="AJG1" s="58"/>
      <c r="AJH1" s="58"/>
      <c r="AJI1" s="58"/>
      <c r="AJJ1" s="58"/>
      <c r="AJK1" s="58"/>
      <c r="AJL1" s="58"/>
      <c r="AJM1" s="58"/>
      <c r="AJN1" s="58"/>
      <c r="AJO1" s="58"/>
      <c r="AJP1" s="58"/>
      <c r="AJQ1" s="58"/>
      <c r="AJR1" s="58"/>
      <c r="AJS1" s="58"/>
      <c r="AJT1" s="58"/>
      <c r="AJU1" s="58"/>
      <c r="AJV1" s="58"/>
      <c r="AJW1" s="58"/>
      <c r="AJX1" s="58"/>
      <c r="AJY1" s="58"/>
      <c r="AJZ1" s="58"/>
      <c r="AKA1" s="58"/>
      <c r="AKB1" s="58"/>
      <c r="AKC1" s="58"/>
      <c r="AKD1" s="58"/>
      <c r="AKE1" s="58"/>
      <c r="AKF1" s="58"/>
      <c r="AKG1" s="58"/>
      <c r="AKH1" s="58"/>
      <c r="AKI1" s="58"/>
      <c r="AKJ1" s="58"/>
      <c r="AKK1" s="58"/>
      <c r="AKL1" s="58"/>
      <c r="AKM1" s="58"/>
      <c r="AKN1" s="58"/>
      <c r="AKO1" s="58"/>
      <c r="AKP1" s="58"/>
      <c r="AKQ1" s="58"/>
      <c r="AKR1" s="58"/>
      <c r="AKS1" s="58"/>
      <c r="AKT1" s="58"/>
      <c r="AKU1" s="58"/>
      <c r="AKV1" s="58"/>
      <c r="AKW1" s="58"/>
      <c r="AKX1" s="58"/>
      <c r="AKY1" s="58"/>
      <c r="AKZ1" s="58"/>
      <c r="ALA1" s="58"/>
      <c r="ALB1" s="58"/>
      <c r="ALC1" s="58"/>
      <c r="ALD1" s="58"/>
      <c r="ALE1" s="58"/>
      <c r="ALF1" s="58"/>
      <c r="ALG1" s="58"/>
      <c r="ALH1" s="58"/>
      <c r="ALI1" s="58"/>
      <c r="ALJ1" s="58"/>
      <c r="ALK1" s="58"/>
      <c r="ALL1" s="58"/>
      <c r="ALM1" s="58"/>
      <c r="ALN1" s="58"/>
      <c r="ALO1" s="58"/>
      <c r="ALP1" s="58"/>
      <c r="ALQ1" s="58"/>
      <c r="ALR1" s="58"/>
      <c r="ALS1" s="58"/>
      <c r="ALT1" s="58"/>
      <c r="ALU1" s="58"/>
      <c r="ALV1" s="58"/>
      <c r="ALW1" s="58"/>
      <c r="ALX1" s="58"/>
      <c r="ALY1" s="58"/>
      <c r="ALZ1" s="58"/>
      <c r="AMA1" s="58"/>
      <c r="AMB1" s="58"/>
      <c r="AMC1" s="58"/>
      <c r="AMD1" s="58"/>
      <c r="AME1" s="58"/>
      <c r="AMF1" s="58"/>
      <c r="AMG1" s="58"/>
      <c r="AMH1" s="58"/>
      <c r="AMI1" s="58"/>
      <c r="AMJ1" s="58"/>
      <c r="AMK1" s="58"/>
      <c r="AML1" s="58"/>
      <c r="AMM1" s="58"/>
      <c r="AMN1" s="58"/>
      <c r="AMO1" s="58"/>
      <c r="AMP1" s="58"/>
      <c r="AMQ1" s="58"/>
      <c r="AMR1" s="58"/>
      <c r="AMS1" s="58"/>
      <c r="AMT1" s="58"/>
      <c r="AMU1" s="58"/>
      <c r="AMV1" s="58"/>
      <c r="AMW1" s="58"/>
      <c r="AMX1" s="58"/>
      <c r="AMY1" s="58"/>
      <c r="AMZ1" s="58"/>
      <c r="ANA1" s="58"/>
      <c r="ANB1" s="58"/>
      <c r="ANC1" s="58"/>
      <c r="AND1" s="58"/>
      <c r="ANE1" s="58"/>
      <c r="ANF1" s="58"/>
      <c r="ANG1" s="58"/>
      <c r="ANH1" s="58"/>
      <c r="ANI1" s="58"/>
      <c r="ANJ1" s="58"/>
      <c r="ANK1" s="58"/>
      <c r="ANL1" s="58"/>
      <c r="ANM1" s="58"/>
      <c r="ANN1" s="58"/>
      <c r="ANO1" s="58"/>
      <c r="ANP1" s="58"/>
      <c r="ANQ1" s="58"/>
      <c r="ANR1" s="58"/>
      <c r="ANS1" s="58"/>
      <c r="ANT1" s="58"/>
      <c r="ANU1" s="58"/>
      <c r="ANV1" s="58"/>
      <c r="ANW1" s="58"/>
      <c r="ANX1" s="58"/>
      <c r="ANY1" s="58"/>
      <c r="ANZ1" s="58"/>
      <c r="AOA1" s="58"/>
      <c r="AOB1" s="58"/>
      <c r="AOC1" s="58"/>
      <c r="AOD1" s="58"/>
      <c r="AOE1" s="58"/>
      <c r="AOF1" s="58"/>
      <c r="AOG1" s="58"/>
      <c r="AOH1" s="58"/>
      <c r="AOI1" s="58"/>
      <c r="AOJ1" s="58"/>
      <c r="AOK1" s="58"/>
      <c r="AOL1" s="58"/>
      <c r="AOM1" s="58"/>
      <c r="AON1" s="58"/>
      <c r="AOO1" s="58"/>
      <c r="AOP1" s="58"/>
      <c r="AOQ1" s="58"/>
      <c r="AOR1" s="58"/>
      <c r="AOS1" s="58"/>
      <c r="AOT1" s="58"/>
      <c r="AOU1" s="58"/>
      <c r="AOV1" s="58"/>
      <c r="AOW1" s="58"/>
      <c r="AOX1" s="58"/>
      <c r="AOY1" s="58"/>
      <c r="AOZ1" s="58"/>
      <c r="APA1" s="58"/>
      <c r="APB1" s="58"/>
      <c r="APC1" s="58"/>
      <c r="APD1" s="58"/>
      <c r="APE1" s="58"/>
      <c r="APF1" s="58"/>
      <c r="APG1" s="58"/>
      <c r="APH1" s="58"/>
      <c r="API1" s="58"/>
      <c r="APJ1" s="58"/>
      <c r="APK1" s="58"/>
      <c r="APL1" s="58"/>
      <c r="APM1" s="58"/>
      <c r="APN1" s="58"/>
      <c r="APO1" s="58"/>
      <c r="APP1" s="58"/>
      <c r="APQ1" s="58"/>
      <c r="APR1" s="58"/>
      <c r="APS1" s="58"/>
      <c r="APT1" s="58"/>
      <c r="APU1" s="58"/>
      <c r="APV1" s="58"/>
      <c r="APW1" s="58"/>
      <c r="APX1" s="58"/>
      <c r="APY1" s="58"/>
      <c r="APZ1" s="58"/>
      <c r="AQA1" s="58"/>
      <c r="AQB1" s="58"/>
      <c r="AQC1" s="58"/>
      <c r="AQD1" s="58"/>
      <c r="AQE1" s="58"/>
      <c r="AQF1" s="58"/>
      <c r="AQG1" s="58"/>
      <c r="AQH1" s="58"/>
      <c r="AQI1" s="58"/>
      <c r="AQJ1" s="58"/>
      <c r="AQK1" s="58"/>
      <c r="AQL1" s="58"/>
      <c r="AQM1" s="58"/>
      <c r="AQN1" s="58"/>
      <c r="AQO1" s="58"/>
      <c r="AQP1" s="58"/>
      <c r="AQQ1" s="58"/>
      <c r="AQR1" s="58"/>
      <c r="AQS1" s="58"/>
      <c r="AQT1" s="58"/>
      <c r="AQU1" s="58"/>
      <c r="AQV1" s="58"/>
      <c r="AQW1" s="58"/>
      <c r="AQX1" s="58"/>
      <c r="AQY1" s="58"/>
      <c r="AQZ1" s="58"/>
      <c r="ARA1" s="58"/>
      <c r="ARB1" s="58"/>
      <c r="ARC1" s="58"/>
      <c r="ARD1" s="58"/>
      <c r="ARE1" s="58"/>
      <c r="ARF1" s="58"/>
      <c r="ARG1" s="58"/>
      <c r="ARH1" s="58"/>
      <c r="ARI1" s="58"/>
      <c r="ARJ1" s="58"/>
      <c r="ARK1" s="58"/>
      <c r="ARL1" s="58"/>
      <c r="ARM1" s="58"/>
      <c r="ARN1" s="58"/>
      <c r="ARO1" s="58"/>
      <c r="ARP1" s="58"/>
      <c r="ARQ1" s="58"/>
      <c r="ARR1" s="58"/>
      <c r="ARS1" s="58"/>
      <c r="ART1" s="58"/>
      <c r="ARU1" s="58"/>
      <c r="ARV1" s="58"/>
      <c r="ARW1" s="58"/>
      <c r="ARX1" s="58"/>
      <c r="ARY1" s="58"/>
      <c r="ARZ1" s="58"/>
      <c r="ASA1" s="58"/>
      <c r="ASB1" s="58"/>
      <c r="ASC1" s="58"/>
      <c r="ASD1" s="58"/>
      <c r="ASE1" s="58"/>
      <c r="ASF1" s="58"/>
      <c r="ASG1" s="58"/>
      <c r="ASH1" s="58"/>
      <c r="ASI1" s="58"/>
      <c r="ASJ1" s="58"/>
      <c r="ASK1" s="58"/>
      <c r="ASL1" s="58"/>
      <c r="ASM1" s="58"/>
      <c r="ASN1" s="58"/>
      <c r="ASO1" s="58"/>
      <c r="ASP1" s="58"/>
      <c r="ASQ1" s="58"/>
      <c r="ASR1" s="58"/>
      <c r="ASS1" s="58"/>
      <c r="AST1" s="58"/>
      <c r="ASU1" s="58"/>
      <c r="ASV1" s="58"/>
      <c r="ASW1" s="58"/>
      <c r="ASX1" s="58"/>
      <c r="ASY1" s="58"/>
      <c r="ASZ1" s="58"/>
      <c r="ATA1" s="58"/>
      <c r="ATB1" s="58"/>
      <c r="ATC1" s="58"/>
      <c r="ATD1" s="58"/>
      <c r="ATE1" s="58"/>
      <c r="ATF1" s="58"/>
      <c r="ATG1" s="58"/>
      <c r="ATH1" s="58"/>
      <c r="ATI1" s="58"/>
      <c r="ATJ1" s="58"/>
      <c r="ATK1" s="58"/>
      <c r="ATL1" s="58"/>
      <c r="ATM1" s="58"/>
      <c r="ATN1" s="58"/>
      <c r="ATO1" s="58"/>
      <c r="ATP1" s="58"/>
      <c r="ATQ1" s="58"/>
      <c r="ATR1" s="58"/>
      <c r="ATS1" s="58"/>
      <c r="ATT1" s="58"/>
      <c r="ATU1" s="58"/>
      <c r="ATV1" s="58"/>
      <c r="ATW1" s="58"/>
      <c r="ATX1" s="58"/>
      <c r="ATY1" s="58"/>
      <c r="ATZ1" s="58"/>
      <c r="AUA1" s="58"/>
      <c r="AUB1" s="58"/>
      <c r="AUC1" s="58"/>
      <c r="AUD1" s="58"/>
      <c r="AUE1" s="58"/>
      <c r="AUF1" s="58"/>
      <c r="AUG1" s="58"/>
      <c r="AUH1" s="58"/>
      <c r="AUI1" s="58"/>
      <c r="AUJ1" s="58"/>
      <c r="AUK1" s="58"/>
      <c r="AUL1" s="58"/>
      <c r="AUM1" s="58"/>
      <c r="AUN1" s="58"/>
      <c r="AUO1" s="58"/>
      <c r="AUP1" s="58"/>
      <c r="AUQ1" s="58"/>
      <c r="AUR1" s="58"/>
      <c r="AUS1" s="58"/>
      <c r="AUT1" s="58"/>
      <c r="AUU1" s="58"/>
      <c r="AUV1" s="58"/>
      <c r="AUW1" s="58"/>
      <c r="AUX1" s="58"/>
      <c r="AUY1" s="58"/>
      <c r="AUZ1" s="58"/>
      <c r="AVA1" s="58"/>
      <c r="AVB1" s="58"/>
      <c r="AVC1" s="58"/>
      <c r="AVD1" s="58"/>
      <c r="AVE1" s="58"/>
      <c r="AVF1" s="58"/>
      <c r="AVG1" s="58"/>
      <c r="AVH1" s="58"/>
      <c r="AVI1" s="58"/>
      <c r="AVJ1" s="58"/>
      <c r="AVK1" s="58"/>
      <c r="AVL1" s="58"/>
      <c r="AVM1" s="58"/>
      <c r="AVN1" s="58"/>
      <c r="AVO1" s="58"/>
      <c r="AVP1" s="58"/>
      <c r="AVQ1" s="58"/>
      <c r="AVR1" s="58"/>
      <c r="AVS1" s="58"/>
      <c r="AVT1" s="58"/>
      <c r="AVU1" s="58"/>
      <c r="AVV1" s="58"/>
      <c r="AVW1" s="58"/>
      <c r="AVX1" s="58"/>
      <c r="AVY1" s="58"/>
      <c r="AVZ1" s="58"/>
      <c r="AWA1" s="58"/>
      <c r="AWB1" s="58"/>
      <c r="AWC1" s="58"/>
      <c r="AWD1" s="58"/>
      <c r="AWE1" s="58"/>
      <c r="AWF1" s="58"/>
      <c r="AWG1" s="58"/>
      <c r="AWH1" s="58"/>
      <c r="AWI1" s="58"/>
      <c r="AWJ1" s="58"/>
      <c r="AWK1" s="58"/>
      <c r="AWL1" s="58"/>
      <c r="AWM1" s="58"/>
      <c r="AWN1" s="58"/>
      <c r="AWO1" s="58"/>
      <c r="AWP1" s="58"/>
      <c r="AWQ1" s="58"/>
      <c r="AWR1" s="58"/>
      <c r="AWS1" s="58"/>
      <c r="AWT1" s="58"/>
      <c r="AWU1" s="58"/>
      <c r="AWV1" s="58"/>
      <c r="AWW1" s="58"/>
      <c r="AWX1" s="58"/>
      <c r="AWY1" s="58"/>
      <c r="AWZ1" s="58"/>
      <c r="AXA1" s="58"/>
      <c r="AXB1" s="58"/>
      <c r="AXC1" s="58"/>
      <c r="AXD1" s="58"/>
      <c r="AXE1" s="58"/>
      <c r="AXF1" s="58"/>
      <c r="AXG1" s="58"/>
      <c r="AXH1" s="58"/>
      <c r="AXI1" s="58"/>
      <c r="AXJ1" s="58"/>
      <c r="AXK1" s="58"/>
      <c r="AXL1" s="58"/>
      <c r="AXM1" s="58"/>
      <c r="AXN1" s="58"/>
      <c r="AXO1" s="58"/>
      <c r="AXP1" s="58"/>
      <c r="AXQ1" s="58"/>
      <c r="AXR1" s="58"/>
      <c r="AXS1" s="58"/>
      <c r="AXT1" s="58"/>
      <c r="AXU1" s="58"/>
      <c r="AXV1" s="58"/>
      <c r="AXW1" s="58"/>
      <c r="AXX1" s="58"/>
      <c r="AXY1" s="58"/>
      <c r="AXZ1" s="58"/>
      <c r="AYA1" s="58"/>
      <c r="AYB1" s="58"/>
      <c r="AYC1" s="58"/>
      <c r="AYD1" s="58"/>
      <c r="AYE1" s="58"/>
      <c r="AYF1" s="58"/>
      <c r="AYG1" s="58"/>
      <c r="AYH1" s="58"/>
      <c r="AYI1" s="58"/>
      <c r="AYJ1" s="58"/>
      <c r="AYK1" s="58"/>
      <c r="AYL1" s="58"/>
      <c r="AYM1" s="58"/>
      <c r="AYN1" s="58"/>
      <c r="AYO1" s="58"/>
      <c r="AYP1" s="58"/>
      <c r="AYQ1" s="58"/>
      <c r="AYR1" s="58"/>
      <c r="AYS1" s="58"/>
      <c r="AYT1" s="58"/>
      <c r="AYU1" s="58"/>
      <c r="AYV1" s="58"/>
      <c r="AYW1" s="58"/>
      <c r="AYX1" s="58"/>
      <c r="AYY1" s="58"/>
      <c r="AYZ1" s="58"/>
      <c r="AZA1" s="58"/>
      <c r="AZB1" s="58"/>
      <c r="AZC1" s="58"/>
      <c r="AZD1" s="58"/>
      <c r="AZE1" s="58"/>
      <c r="AZF1" s="58"/>
      <c r="AZG1" s="58"/>
      <c r="AZH1" s="58"/>
      <c r="AZI1" s="58"/>
      <c r="AZJ1" s="58"/>
      <c r="AZK1" s="58"/>
      <c r="AZL1" s="58"/>
      <c r="AZM1" s="58"/>
      <c r="AZN1" s="58"/>
      <c r="AZO1" s="58"/>
      <c r="AZP1" s="58"/>
      <c r="AZQ1" s="58"/>
      <c r="AZR1" s="58"/>
      <c r="AZS1" s="58"/>
      <c r="AZT1" s="58"/>
      <c r="AZU1" s="58"/>
      <c r="AZV1" s="58"/>
      <c r="AZW1" s="58"/>
      <c r="AZX1" s="58"/>
      <c r="AZY1" s="58"/>
      <c r="AZZ1" s="58"/>
      <c r="BAA1" s="58"/>
      <c r="BAB1" s="58"/>
      <c r="BAC1" s="58"/>
      <c r="BAD1" s="58"/>
      <c r="BAE1" s="58"/>
      <c r="BAF1" s="58"/>
      <c r="BAG1" s="58"/>
      <c r="BAH1" s="58"/>
      <c r="BAI1" s="58"/>
      <c r="BAJ1" s="58"/>
      <c r="BAK1" s="58"/>
      <c r="BAL1" s="58"/>
      <c r="BAM1" s="58"/>
      <c r="BAN1" s="58"/>
      <c r="BAO1" s="58"/>
      <c r="BAP1" s="58"/>
      <c r="BAQ1" s="58"/>
      <c r="BAR1" s="58"/>
      <c r="BAS1" s="58"/>
      <c r="BAT1" s="58"/>
      <c r="BAU1" s="58"/>
      <c r="BAV1" s="58"/>
      <c r="BAW1" s="58"/>
      <c r="BAX1" s="58"/>
      <c r="BAY1" s="58"/>
      <c r="BAZ1" s="58"/>
      <c r="BBA1" s="58"/>
      <c r="BBB1" s="58"/>
      <c r="BBC1" s="58"/>
      <c r="BBD1" s="58"/>
      <c r="BBE1" s="58"/>
      <c r="BBF1" s="58"/>
      <c r="BBG1" s="58"/>
      <c r="BBH1" s="58"/>
      <c r="BBI1" s="58"/>
      <c r="BBJ1" s="58"/>
      <c r="BBK1" s="58"/>
      <c r="BBL1" s="58"/>
      <c r="BBM1" s="58"/>
      <c r="BBN1" s="58"/>
      <c r="BBO1" s="58"/>
      <c r="BBP1" s="58"/>
      <c r="BBQ1" s="58"/>
      <c r="BBR1" s="58"/>
      <c r="BBS1" s="58"/>
      <c r="BBT1" s="58"/>
      <c r="BBU1" s="58"/>
      <c r="BBV1" s="58"/>
      <c r="BBW1" s="58"/>
      <c r="BBX1" s="58"/>
      <c r="BBY1" s="58"/>
      <c r="BBZ1" s="58"/>
      <c r="BCA1" s="58"/>
      <c r="BCB1" s="58"/>
      <c r="BCC1" s="58"/>
      <c r="BCD1" s="58"/>
      <c r="BCE1" s="58"/>
      <c r="BCF1" s="58"/>
      <c r="BCG1" s="58"/>
      <c r="BCH1" s="58"/>
      <c r="BCI1" s="58"/>
      <c r="BCJ1" s="58"/>
      <c r="BCK1" s="58"/>
      <c r="BCL1" s="58"/>
      <c r="BCM1" s="58"/>
      <c r="BCN1" s="58"/>
      <c r="BCO1" s="58"/>
      <c r="BCP1" s="58"/>
      <c r="BCQ1" s="58"/>
      <c r="BCR1" s="58"/>
      <c r="BCS1" s="58"/>
      <c r="BCT1" s="58"/>
      <c r="BCU1" s="58"/>
      <c r="BCV1" s="58"/>
      <c r="BCW1" s="58"/>
      <c r="BCX1" s="58"/>
      <c r="BCY1" s="58"/>
      <c r="BCZ1" s="58"/>
      <c r="BDA1" s="58"/>
      <c r="BDB1" s="58"/>
      <c r="BDC1" s="58"/>
      <c r="BDD1" s="58"/>
      <c r="BDE1" s="58"/>
      <c r="BDF1" s="58"/>
      <c r="BDG1" s="58"/>
      <c r="BDH1" s="58"/>
      <c r="BDI1" s="58"/>
      <c r="BDJ1" s="58"/>
      <c r="BDK1" s="58"/>
      <c r="BDL1" s="58"/>
      <c r="BDM1" s="58"/>
      <c r="BDN1" s="58"/>
      <c r="BDO1" s="58"/>
      <c r="BDP1" s="58"/>
      <c r="BDQ1" s="58"/>
      <c r="BDR1" s="58"/>
      <c r="BDS1" s="58"/>
      <c r="BDT1" s="58"/>
      <c r="BDU1" s="58"/>
      <c r="BDV1" s="58"/>
      <c r="BDW1" s="58"/>
      <c r="BDX1" s="58"/>
      <c r="BDY1" s="58"/>
      <c r="BDZ1" s="58"/>
      <c r="BEA1" s="58"/>
      <c r="BEB1" s="58"/>
      <c r="BEC1" s="58"/>
      <c r="BED1" s="58"/>
      <c r="BEE1" s="58"/>
      <c r="BEF1" s="58"/>
      <c r="BEG1" s="58"/>
      <c r="BEH1" s="58"/>
      <c r="BEI1" s="58"/>
      <c r="BEJ1" s="58"/>
      <c r="BEK1" s="58"/>
      <c r="BEL1" s="58"/>
      <c r="BEM1" s="58"/>
      <c r="BEN1" s="58"/>
      <c r="BEO1" s="58"/>
      <c r="BEP1" s="58"/>
      <c r="BEQ1" s="58"/>
      <c r="BER1" s="58"/>
      <c r="BES1" s="58"/>
      <c r="BET1" s="58"/>
      <c r="BEU1" s="58"/>
      <c r="BEV1" s="58"/>
      <c r="BEW1" s="58"/>
      <c r="BEX1" s="58"/>
      <c r="BEY1" s="58"/>
      <c r="BEZ1" s="58"/>
      <c r="BFA1" s="58"/>
      <c r="BFB1" s="58"/>
      <c r="BFC1" s="58"/>
      <c r="BFD1" s="58"/>
      <c r="BFE1" s="58"/>
      <c r="BFF1" s="58"/>
      <c r="BFG1" s="58"/>
      <c r="BFH1" s="58"/>
      <c r="BFI1" s="58"/>
      <c r="BFJ1" s="58"/>
      <c r="BFK1" s="58"/>
      <c r="BFL1" s="58"/>
      <c r="BFM1" s="58"/>
      <c r="BFN1" s="58"/>
      <c r="BFO1" s="58"/>
      <c r="BFP1" s="58"/>
      <c r="BFQ1" s="58"/>
      <c r="BFR1" s="58"/>
      <c r="BFS1" s="58"/>
      <c r="BFT1" s="58"/>
      <c r="BFU1" s="58"/>
      <c r="BFV1" s="58"/>
      <c r="BFW1" s="58"/>
      <c r="BFX1" s="58"/>
      <c r="BFY1" s="58"/>
      <c r="BFZ1" s="58"/>
      <c r="BGA1" s="58"/>
      <c r="BGB1" s="58"/>
      <c r="BGC1" s="58"/>
      <c r="BGD1" s="58"/>
      <c r="BGE1" s="58"/>
      <c r="BGF1" s="58"/>
      <c r="BGG1" s="58"/>
      <c r="BGH1" s="58"/>
      <c r="BGI1" s="58"/>
      <c r="BGJ1" s="58"/>
      <c r="BGK1" s="58"/>
      <c r="BGL1" s="58"/>
      <c r="BGM1" s="58"/>
      <c r="BGN1" s="58"/>
      <c r="BGO1" s="58"/>
      <c r="BGP1" s="58"/>
      <c r="BGQ1" s="58"/>
      <c r="BGR1" s="58"/>
      <c r="BGS1" s="58"/>
      <c r="BGT1" s="58"/>
      <c r="BGU1" s="58"/>
      <c r="BGV1" s="58"/>
      <c r="BGW1" s="58"/>
      <c r="BGX1" s="58"/>
      <c r="BGY1" s="58"/>
      <c r="BGZ1" s="58"/>
      <c r="BHA1" s="58"/>
      <c r="BHB1" s="58"/>
      <c r="BHC1" s="58"/>
      <c r="BHD1" s="58"/>
      <c r="BHE1" s="58"/>
      <c r="BHF1" s="58"/>
      <c r="BHG1" s="58"/>
      <c r="BHH1" s="58"/>
      <c r="BHI1" s="58"/>
      <c r="BHJ1" s="58"/>
      <c r="BHK1" s="58"/>
      <c r="BHL1" s="58"/>
      <c r="BHM1" s="58"/>
      <c r="BHN1" s="58"/>
      <c r="BHO1" s="58"/>
      <c r="BHP1" s="58"/>
      <c r="BHQ1" s="58"/>
      <c r="BHR1" s="58"/>
      <c r="BHS1" s="58"/>
      <c r="BHT1" s="58"/>
      <c r="BHU1" s="58"/>
      <c r="BHV1" s="58"/>
      <c r="BHW1" s="58"/>
      <c r="BHX1" s="58"/>
      <c r="BHY1" s="58"/>
      <c r="BHZ1" s="58"/>
      <c r="BIA1" s="58"/>
      <c r="BIB1" s="58"/>
      <c r="BIC1" s="58"/>
      <c r="BID1" s="58"/>
      <c r="BIE1" s="58"/>
      <c r="BIF1" s="58"/>
      <c r="BIG1" s="58"/>
      <c r="BIH1" s="58"/>
      <c r="BII1" s="58"/>
      <c r="BIJ1" s="58"/>
      <c r="BIK1" s="58"/>
      <c r="BIL1" s="58"/>
      <c r="BIM1" s="58"/>
      <c r="BIN1" s="58"/>
      <c r="BIO1" s="58"/>
      <c r="BIP1" s="58"/>
      <c r="BIQ1" s="58"/>
      <c r="BIR1" s="58"/>
      <c r="BIS1" s="58"/>
      <c r="BIT1" s="58"/>
      <c r="BIU1" s="58"/>
      <c r="BIV1" s="58"/>
      <c r="BIW1" s="58"/>
      <c r="BIX1" s="58"/>
      <c r="BIY1" s="58"/>
      <c r="BIZ1" s="58"/>
      <c r="BJA1" s="58"/>
      <c r="BJB1" s="58"/>
      <c r="BJC1" s="58"/>
      <c r="BJD1" s="58"/>
      <c r="BJE1" s="58"/>
      <c r="BJF1" s="58"/>
      <c r="BJG1" s="58"/>
      <c r="BJH1" s="58"/>
      <c r="BJI1" s="58"/>
      <c r="BJJ1" s="58"/>
      <c r="BJK1" s="58"/>
      <c r="BJL1" s="58"/>
      <c r="BJM1" s="58"/>
      <c r="BJN1" s="58"/>
      <c r="BJO1" s="58"/>
      <c r="BJP1" s="58"/>
      <c r="BJQ1" s="58"/>
      <c r="BJR1" s="58"/>
      <c r="BJS1" s="58"/>
      <c r="BJT1" s="58"/>
      <c r="BJU1" s="58"/>
      <c r="BJV1" s="58"/>
      <c r="BJW1" s="58"/>
      <c r="BJX1" s="58"/>
      <c r="BJY1" s="58"/>
      <c r="BJZ1" s="58"/>
      <c r="BKA1" s="58"/>
      <c r="BKB1" s="58"/>
      <c r="BKC1" s="58"/>
      <c r="BKD1" s="58"/>
      <c r="BKE1" s="58"/>
      <c r="BKF1" s="58"/>
      <c r="BKG1" s="58"/>
      <c r="BKH1" s="58"/>
      <c r="BKI1" s="58"/>
      <c r="BKJ1" s="58"/>
      <c r="BKK1" s="58"/>
      <c r="BKL1" s="58"/>
      <c r="BKM1" s="58"/>
      <c r="BKN1" s="58"/>
      <c r="BKO1" s="58"/>
      <c r="BKP1" s="58"/>
      <c r="BKQ1" s="58"/>
      <c r="BKR1" s="58"/>
      <c r="BKS1" s="58"/>
      <c r="BKT1" s="58"/>
      <c r="BKU1" s="58"/>
      <c r="BKV1" s="58"/>
      <c r="BKW1" s="58"/>
      <c r="BKX1" s="58"/>
      <c r="BKY1" s="58"/>
      <c r="BKZ1" s="58"/>
      <c r="BLA1" s="58"/>
      <c r="BLB1" s="58"/>
      <c r="BLC1" s="58"/>
      <c r="BLD1" s="58"/>
      <c r="BLE1" s="58"/>
      <c r="BLF1" s="58"/>
      <c r="BLG1" s="58"/>
      <c r="BLH1" s="58"/>
      <c r="BLI1" s="58"/>
      <c r="BLJ1" s="58"/>
      <c r="BLK1" s="58"/>
      <c r="BLL1" s="58"/>
      <c r="BLM1" s="58"/>
      <c r="BLN1" s="58"/>
      <c r="BLO1" s="58"/>
      <c r="BLP1" s="58"/>
      <c r="BLQ1" s="58"/>
      <c r="BLR1" s="58"/>
      <c r="BLS1" s="58"/>
      <c r="BLT1" s="58"/>
      <c r="BLU1" s="58"/>
      <c r="BLV1" s="58"/>
      <c r="BLW1" s="58"/>
      <c r="BLX1" s="58"/>
      <c r="BLY1" s="58"/>
      <c r="BLZ1" s="58"/>
      <c r="BMA1" s="58"/>
      <c r="BMB1" s="58"/>
      <c r="BMC1" s="58"/>
      <c r="BMD1" s="58"/>
      <c r="BME1" s="58"/>
      <c r="BMF1" s="58"/>
      <c r="BMG1" s="58"/>
      <c r="BMH1" s="58"/>
      <c r="BMI1" s="58"/>
      <c r="BMJ1" s="58"/>
      <c r="BMK1" s="58"/>
      <c r="BML1" s="58"/>
      <c r="BMM1" s="58"/>
      <c r="BMN1" s="58"/>
      <c r="BMO1" s="58"/>
      <c r="BMP1" s="58"/>
      <c r="BMQ1" s="58"/>
      <c r="BMR1" s="58"/>
      <c r="BMS1" s="58"/>
      <c r="BMT1" s="58"/>
      <c r="BMU1" s="58"/>
      <c r="BMV1" s="58"/>
      <c r="BMW1" s="58"/>
      <c r="BMX1" s="58"/>
      <c r="BMY1" s="58"/>
      <c r="BMZ1" s="58"/>
      <c r="BNA1" s="58"/>
      <c r="BNB1" s="58"/>
      <c r="BNC1" s="58"/>
      <c r="BND1" s="58"/>
      <c r="BNE1" s="58"/>
      <c r="BNF1" s="58"/>
      <c r="BNG1" s="58"/>
      <c r="BNH1" s="58"/>
      <c r="BNI1" s="58"/>
      <c r="BNJ1" s="58"/>
      <c r="BNK1" s="58"/>
      <c r="BNL1" s="58"/>
      <c r="BNM1" s="58"/>
      <c r="BNN1" s="58"/>
      <c r="BNO1" s="58"/>
      <c r="BNP1" s="58"/>
      <c r="BNQ1" s="58"/>
      <c r="BNR1" s="58"/>
      <c r="BNS1" s="58"/>
      <c r="BNT1" s="58"/>
      <c r="BNU1" s="58"/>
      <c r="BNV1" s="58"/>
      <c r="BNW1" s="58"/>
      <c r="BNX1" s="58"/>
      <c r="BNY1" s="58"/>
      <c r="BNZ1" s="58"/>
      <c r="BOA1" s="58"/>
      <c r="BOB1" s="58"/>
      <c r="BOC1" s="58"/>
      <c r="BOD1" s="58"/>
      <c r="BOE1" s="58"/>
      <c r="BOF1" s="58"/>
      <c r="BOG1" s="58"/>
      <c r="BOH1" s="58"/>
      <c r="BOI1" s="58"/>
      <c r="BOJ1" s="58"/>
      <c r="BOK1" s="58"/>
      <c r="BOL1" s="58"/>
      <c r="BOM1" s="58"/>
      <c r="BON1" s="58"/>
      <c r="BOO1" s="58"/>
      <c r="BOP1" s="58"/>
      <c r="BOQ1" s="58"/>
      <c r="BOR1" s="58"/>
      <c r="BOS1" s="58"/>
      <c r="BOT1" s="58"/>
      <c r="BOU1" s="58"/>
      <c r="BOV1" s="58"/>
      <c r="BOW1" s="58"/>
      <c r="BOX1" s="58"/>
      <c r="BOY1" s="58"/>
      <c r="BOZ1" s="58"/>
      <c r="BPA1" s="58"/>
      <c r="BPB1" s="58"/>
      <c r="BPC1" s="58"/>
      <c r="BPD1" s="58"/>
      <c r="BPE1" s="58"/>
      <c r="BPF1" s="58"/>
      <c r="BPG1" s="58"/>
      <c r="BPH1" s="58"/>
      <c r="BPI1" s="58"/>
      <c r="BPJ1" s="58"/>
      <c r="BPK1" s="58"/>
      <c r="BPL1" s="58"/>
      <c r="BPM1" s="58"/>
      <c r="BPN1" s="58"/>
      <c r="BPO1" s="58"/>
      <c r="BPP1" s="58"/>
      <c r="BPQ1" s="58"/>
      <c r="BPR1" s="58"/>
      <c r="BPS1" s="58"/>
      <c r="BPT1" s="58"/>
      <c r="BPU1" s="58"/>
      <c r="BPV1" s="58"/>
      <c r="BPW1" s="58"/>
      <c r="BPX1" s="58"/>
      <c r="BPY1" s="58"/>
      <c r="BPZ1" s="58"/>
      <c r="BQA1" s="58"/>
      <c r="BQB1" s="58"/>
      <c r="BQC1" s="58"/>
      <c r="BQD1" s="58"/>
      <c r="BQE1" s="58"/>
      <c r="BQF1" s="58"/>
      <c r="BQG1" s="58"/>
      <c r="BQH1" s="58"/>
      <c r="BQI1" s="58"/>
      <c r="BQJ1" s="58"/>
      <c r="BQK1" s="58"/>
      <c r="BQL1" s="58"/>
      <c r="BQM1" s="58"/>
      <c r="BQN1" s="58"/>
      <c r="BQO1" s="58"/>
      <c r="BQP1" s="58"/>
      <c r="BQQ1" s="58"/>
      <c r="BQR1" s="58"/>
      <c r="BQS1" s="58"/>
      <c r="BQT1" s="58"/>
      <c r="BQU1" s="58"/>
      <c r="BQV1" s="58"/>
      <c r="BQW1" s="58"/>
      <c r="BQX1" s="58"/>
      <c r="BQY1" s="58"/>
      <c r="BQZ1" s="58"/>
      <c r="BRA1" s="58"/>
      <c r="BRB1" s="58"/>
      <c r="BRC1" s="58"/>
      <c r="BRD1" s="58"/>
      <c r="BRE1" s="58"/>
      <c r="BRF1" s="58"/>
      <c r="BRG1" s="58"/>
      <c r="BRH1" s="58"/>
      <c r="BRI1" s="58"/>
      <c r="BRJ1" s="58"/>
      <c r="BRK1" s="58"/>
      <c r="BRL1" s="58"/>
      <c r="BRM1" s="58"/>
      <c r="BRN1" s="58"/>
      <c r="BRO1" s="58"/>
      <c r="BRP1" s="58"/>
      <c r="BRQ1" s="58"/>
      <c r="BRR1" s="58"/>
      <c r="BRS1" s="58"/>
      <c r="BRT1" s="58"/>
      <c r="BRU1" s="58"/>
      <c r="BRV1" s="58"/>
      <c r="BRW1" s="58"/>
      <c r="BRX1" s="58"/>
      <c r="BRY1" s="58"/>
      <c r="BRZ1" s="58"/>
      <c r="BSA1" s="58"/>
      <c r="BSB1" s="58"/>
      <c r="BSC1" s="58"/>
      <c r="BSD1" s="58"/>
      <c r="BSE1" s="58"/>
      <c r="BSF1" s="58"/>
      <c r="BSG1" s="58"/>
      <c r="BSH1" s="58"/>
      <c r="BSI1" s="58"/>
      <c r="BSJ1" s="58"/>
      <c r="BSK1" s="58"/>
      <c r="BSL1" s="58"/>
      <c r="BSM1" s="58"/>
      <c r="BSN1" s="58"/>
      <c r="BSO1" s="58"/>
      <c r="BSP1" s="58"/>
      <c r="BSQ1" s="58"/>
      <c r="BSR1" s="58"/>
      <c r="BSS1" s="58"/>
      <c r="BST1" s="58"/>
      <c r="BSU1" s="58"/>
      <c r="BSV1" s="58"/>
      <c r="BSW1" s="58"/>
      <c r="BSX1" s="58"/>
      <c r="BSY1" s="58"/>
      <c r="BSZ1" s="58"/>
      <c r="BTA1" s="58"/>
      <c r="BTB1" s="58"/>
      <c r="BTC1" s="58"/>
      <c r="BTD1" s="58"/>
      <c r="BTE1" s="58"/>
      <c r="BTF1" s="58"/>
      <c r="BTG1" s="58"/>
      <c r="BTH1" s="58"/>
      <c r="BTI1" s="58"/>
      <c r="BTJ1" s="58"/>
      <c r="BTK1" s="58"/>
      <c r="BTL1" s="58"/>
      <c r="BTM1" s="58"/>
      <c r="BTN1" s="58"/>
      <c r="BTO1" s="58"/>
      <c r="BTP1" s="58"/>
      <c r="BTQ1" s="58"/>
      <c r="BTR1" s="58"/>
      <c r="BTS1" s="58"/>
      <c r="BTT1" s="58"/>
      <c r="BTU1" s="58"/>
      <c r="BTV1" s="58"/>
      <c r="BTW1" s="58"/>
      <c r="BTX1" s="58"/>
      <c r="BTY1" s="58"/>
      <c r="BTZ1" s="58"/>
      <c r="BUA1" s="58"/>
      <c r="BUB1" s="58"/>
      <c r="BUC1" s="58"/>
      <c r="BUD1" s="58"/>
      <c r="BUE1" s="58"/>
      <c r="BUF1" s="58"/>
      <c r="BUG1" s="58"/>
      <c r="BUH1" s="58"/>
      <c r="BUI1" s="58"/>
      <c r="BUJ1" s="58"/>
      <c r="BUK1" s="58"/>
      <c r="BUL1" s="58"/>
      <c r="BUM1" s="58"/>
      <c r="BUN1" s="58"/>
      <c r="BUO1" s="58"/>
      <c r="BUP1" s="58"/>
      <c r="BUQ1" s="58"/>
      <c r="BUR1" s="58"/>
      <c r="BUS1" s="58"/>
      <c r="BUT1" s="58"/>
      <c r="BUU1" s="58"/>
      <c r="BUV1" s="58"/>
      <c r="BUW1" s="58"/>
      <c r="BUX1" s="58"/>
      <c r="BUY1" s="58"/>
      <c r="BUZ1" s="58"/>
      <c r="BVA1" s="58"/>
      <c r="BVB1" s="58"/>
      <c r="BVC1" s="58"/>
      <c r="BVD1" s="58"/>
      <c r="BVE1" s="58"/>
      <c r="BVF1" s="58"/>
      <c r="BVG1" s="58"/>
      <c r="BVH1" s="58"/>
      <c r="BVI1" s="58"/>
      <c r="BVJ1" s="58"/>
      <c r="BVK1" s="58"/>
      <c r="BVL1" s="58"/>
      <c r="BVM1" s="58"/>
      <c r="BVN1" s="58"/>
      <c r="BVO1" s="58"/>
      <c r="BVP1" s="58"/>
      <c r="BVQ1" s="58"/>
      <c r="BVR1" s="58"/>
      <c r="BVS1" s="58"/>
      <c r="BVT1" s="58"/>
      <c r="BVU1" s="58"/>
      <c r="BVV1" s="58"/>
      <c r="BVW1" s="58"/>
      <c r="BVX1" s="58"/>
      <c r="BVY1" s="58"/>
      <c r="BVZ1" s="58"/>
      <c r="BWA1" s="58"/>
      <c r="BWB1" s="58"/>
      <c r="BWC1" s="58"/>
      <c r="BWD1" s="58"/>
      <c r="BWE1" s="58"/>
      <c r="BWF1" s="58"/>
      <c r="BWG1" s="58"/>
      <c r="BWH1" s="58"/>
      <c r="BWI1" s="58"/>
      <c r="BWJ1" s="58"/>
      <c r="BWK1" s="58"/>
      <c r="BWL1" s="58"/>
      <c r="BWM1" s="58"/>
      <c r="BWN1" s="58"/>
      <c r="BWO1" s="58"/>
      <c r="BWP1" s="58"/>
      <c r="BWQ1" s="58"/>
      <c r="BWR1" s="58"/>
      <c r="BWS1" s="58"/>
      <c r="BWT1" s="58"/>
      <c r="BWU1" s="58"/>
      <c r="BWV1" s="58"/>
      <c r="BWW1" s="58"/>
      <c r="BWX1" s="58"/>
      <c r="BWY1" s="58"/>
      <c r="BWZ1" s="58"/>
      <c r="BXA1" s="58"/>
      <c r="BXB1" s="58"/>
      <c r="BXC1" s="58"/>
      <c r="BXD1" s="58"/>
      <c r="BXE1" s="58"/>
      <c r="BXF1" s="58"/>
      <c r="BXG1" s="58"/>
      <c r="BXH1" s="58"/>
      <c r="BXI1" s="58"/>
      <c r="BXJ1" s="58"/>
      <c r="BXK1" s="58"/>
      <c r="BXL1" s="58"/>
      <c r="BXM1" s="58"/>
      <c r="BXN1" s="58"/>
      <c r="BXO1" s="58"/>
      <c r="BXP1" s="58"/>
      <c r="BXQ1" s="58"/>
      <c r="BXR1" s="58"/>
      <c r="BXS1" s="58"/>
      <c r="BXT1" s="58"/>
      <c r="BXU1" s="58"/>
      <c r="BXV1" s="58"/>
      <c r="BXW1" s="58"/>
      <c r="BXX1" s="58"/>
      <c r="BXY1" s="58"/>
      <c r="BXZ1" s="58"/>
      <c r="BYA1" s="58"/>
      <c r="BYB1" s="58"/>
      <c r="BYC1" s="58"/>
      <c r="BYD1" s="58"/>
      <c r="BYE1" s="58"/>
      <c r="BYF1" s="58"/>
      <c r="BYG1" s="58"/>
      <c r="BYH1" s="58"/>
      <c r="BYI1" s="58"/>
      <c r="BYJ1" s="58"/>
      <c r="BYK1" s="58"/>
      <c r="BYL1" s="58"/>
      <c r="BYM1" s="58"/>
      <c r="BYN1" s="58"/>
      <c r="BYO1" s="58"/>
      <c r="BYP1" s="58"/>
      <c r="BYQ1" s="58"/>
      <c r="BYR1" s="58"/>
      <c r="BYS1" s="58"/>
      <c r="BYT1" s="58"/>
      <c r="BYU1" s="58"/>
      <c r="BYV1" s="58"/>
      <c r="BYW1" s="58"/>
      <c r="BYX1" s="58"/>
      <c r="BYY1" s="58"/>
      <c r="BYZ1" s="58"/>
      <c r="BZA1" s="58"/>
      <c r="BZB1" s="58"/>
      <c r="BZC1" s="58"/>
      <c r="BZD1" s="58"/>
      <c r="BZE1" s="58"/>
      <c r="BZF1" s="58"/>
      <c r="BZG1" s="58"/>
      <c r="BZH1" s="58"/>
      <c r="BZI1" s="58"/>
      <c r="BZJ1" s="58"/>
      <c r="BZK1" s="58"/>
      <c r="BZL1" s="58"/>
      <c r="BZM1" s="58"/>
      <c r="BZN1" s="58"/>
      <c r="BZO1" s="58"/>
      <c r="BZP1" s="58"/>
      <c r="BZQ1" s="58"/>
      <c r="BZR1" s="58"/>
      <c r="BZS1" s="58"/>
      <c r="BZT1" s="58"/>
      <c r="BZU1" s="58"/>
      <c r="BZV1" s="58"/>
      <c r="BZW1" s="58"/>
      <c r="BZX1" s="58"/>
      <c r="BZY1" s="58"/>
      <c r="BZZ1" s="58"/>
      <c r="CAA1" s="58"/>
      <c r="CAB1" s="58"/>
      <c r="CAC1" s="58"/>
      <c r="CAD1" s="58"/>
      <c r="CAE1" s="58"/>
      <c r="CAF1" s="58"/>
      <c r="CAG1" s="58"/>
      <c r="CAH1" s="58"/>
      <c r="CAI1" s="58"/>
      <c r="CAJ1" s="58"/>
      <c r="CAK1" s="58"/>
      <c r="CAL1" s="58"/>
      <c r="CAM1" s="58"/>
      <c r="CAN1" s="58"/>
      <c r="CAO1" s="58"/>
      <c r="CAP1" s="58"/>
      <c r="CAQ1" s="58"/>
      <c r="CAR1" s="58"/>
      <c r="CAS1" s="58"/>
      <c r="CAT1" s="58"/>
      <c r="CAU1" s="58"/>
      <c r="CAV1" s="58"/>
      <c r="CAW1" s="58"/>
      <c r="CAX1" s="58"/>
      <c r="CAY1" s="58"/>
      <c r="CAZ1" s="58"/>
      <c r="CBA1" s="58"/>
      <c r="CBB1" s="58"/>
      <c r="CBC1" s="58"/>
      <c r="CBD1" s="58"/>
      <c r="CBE1" s="58"/>
      <c r="CBF1" s="58"/>
      <c r="CBG1" s="58"/>
      <c r="CBH1" s="58"/>
      <c r="CBI1" s="58"/>
      <c r="CBJ1" s="58"/>
      <c r="CBK1" s="58"/>
      <c r="CBL1" s="58"/>
      <c r="CBM1" s="58"/>
      <c r="CBN1" s="58"/>
      <c r="CBO1" s="58"/>
      <c r="CBP1" s="58"/>
      <c r="CBQ1" s="58"/>
      <c r="CBR1" s="58"/>
      <c r="CBS1" s="58"/>
      <c r="CBT1" s="58"/>
      <c r="CBU1" s="58"/>
      <c r="CBV1" s="58"/>
      <c r="CBW1" s="58"/>
      <c r="CBX1" s="58"/>
      <c r="CBY1" s="58"/>
      <c r="CBZ1" s="58"/>
      <c r="CCA1" s="58"/>
      <c r="CCB1" s="58"/>
      <c r="CCC1" s="58"/>
      <c r="CCD1" s="58"/>
      <c r="CCE1" s="58"/>
      <c r="CCF1" s="58"/>
      <c r="CCG1" s="58"/>
      <c r="CCH1" s="58"/>
      <c r="CCI1" s="58"/>
      <c r="CCJ1" s="58"/>
      <c r="CCK1" s="58"/>
      <c r="CCL1" s="58"/>
      <c r="CCM1" s="58"/>
      <c r="CCN1" s="58"/>
      <c r="CCO1" s="58"/>
      <c r="CCP1" s="58"/>
      <c r="CCQ1" s="58"/>
      <c r="CCR1" s="58"/>
      <c r="CCS1" s="58"/>
      <c r="CCT1" s="58"/>
      <c r="CCU1" s="58"/>
      <c r="CCV1" s="58"/>
      <c r="CCW1" s="58"/>
      <c r="CCX1" s="58"/>
      <c r="CCY1" s="58"/>
      <c r="CCZ1" s="58"/>
      <c r="CDA1" s="58"/>
      <c r="CDB1" s="58"/>
      <c r="CDC1" s="58"/>
      <c r="CDD1" s="58"/>
      <c r="CDE1" s="58"/>
      <c r="CDF1" s="58"/>
      <c r="CDG1" s="58"/>
      <c r="CDH1" s="58"/>
      <c r="CDI1" s="58"/>
      <c r="CDJ1" s="58"/>
      <c r="CDK1" s="58"/>
      <c r="CDL1" s="58"/>
      <c r="CDM1" s="58"/>
      <c r="CDN1" s="58"/>
      <c r="CDO1" s="58"/>
      <c r="CDP1" s="58"/>
      <c r="CDQ1" s="58"/>
      <c r="CDR1" s="58"/>
      <c r="CDS1" s="58"/>
      <c r="CDT1" s="58"/>
      <c r="CDU1" s="58"/>
      <c r="CDV1" s="58"/>
      <c r="CDW1" s="58"/>
      <c r="CDX1" s="58"/>
      <c r="CDY1" s="58"/>
      <c r="CDZ1" s="58"/>
      <c r="CEA1" s="58"/>
      <c r="CEB1" s="58"/>
      <c r="CEC1" s="58"/>
      <c r="CED1" s="58"/>
      <c r="CEE1" s="58"/>
      <c r="CEF1" s="58"/>
      <c r="CEG1" s="58"/>
      <c r="CEH1" s="58"/>
      <c r="CEI1" s="58"/>
      <c r="CEJ1" s="58"/>
      <c r="CEK1" s="58"/>
      <c r="CEL1" s="58"/>
      <c r="CEM1" s="58"/>
      <c r="CEN1" s="58"/>
      <c r="CEO1" s="58"/>
      <c r="CEP1" s="58"/>
      <c r="CEQ1" s="58"/>
      <c r="CER1" s="58"/>
      <c r="CES1" s="58"/>
      <c r="CET1" s="58"/>
      <c r="CEU1" s="58"/>
      <c r="CEV1" s="58"/>
      <c r="CEW1" s="58"/>
      <c r="CEX1" s="58"/>
      <c r="CEY1" s="58"/>
      <c r="CEZ1" s="58"/>
      <c r="CFA1" s="58"/>
      <c r="CFB1" s="58"/>
      <c r="CFC1" s="58"/>
      <c r="CFD1" s="58"/>
      <c r="CFE1" s="58"/>
      <c r="CFF1" s="58"/>
      <c r="CFG1" s="58"/>
      <c r="CFH1" s="58"/>
      <c r="CFI1" s="58"/>
      <c r="CFJ1" s="58"/>
      <c r="CFK1" s="58"/>
      <c r="CFL1" s="58"/>
      <c r="CFM1" s="58"/>
      <c r="CFN1" s="58"/>
      <c r="CFO1" s="58"/>
      <c r="CFP1" s="58"/>
      <c r="CFQ1" s="58"/>
      <c r="CFR1" s="58"/>
      <c r="CFS1" s="58"/>
      <c r="CFT1" s="58"/>
      <c r="CFU1" s="58"/>
      <c r="CFV1" s="58"/>
      <c r="CFW1" s="58"/>
      <c r="CFX1" s="58"/>
      <c r="CFY1" s="58"/>
      <c r="CFZ1" s="58"/>
      <c r="CGA1" s="58"/>
      <c r="CGB1" s="58"/>
      <c r="CGC1" s="58"/>
      <c r="CGD1" s="58"/>
      <c r="CGE1" s="58"/>
      <c r="CGF1" s="58"/>
      <c r="CGG1" s="58"/>
      <c r="CGH1" s="58"/>
      <c r="CGI1" s="58"/>
      <c r="CGJ1" s="58"/>
      <c r="CGK1" s="58"/>
      <c r="CGL1" s="58"/>
      <c r="CGM1" s="58"/>
      <c r="CGN1" s="58"/>
      <c r="CGO1" s="58"/>
      <c r="CGP1" s="58"/>
      <c r="CGQ1" s="58"/>
      <c r="CGR1" s="58"/>
      <c r="CGS1" s="58"/>
      <c r="CGT1" s="58"/>
      <c r="CGU1" s="58"/>
      <c r="CGV1" s="58"/>
      <c r="CGW1" s="58"/>
      <c r="CGX1" s="58"/>
      <c r="CGY1" s="58"/>
      <c r="CGZ1" s="58"/>
      <c r="CHA1" s="58"/>
      <c r="CHB1" s="58"/>
      <c r="CHC1" s="58"/>
      <c r="CHD1" s="58"/>
      <c r="CHE1" s="58"/>
      <c r="CHF1" s="58"/>
      <c r="CHG1" s="58"/>
      <c r="CHH1" s="58"/>
      <c r="CHI1" s="58"/>
      <c r="CHJ1" s="58"/>
      <c r="CHK1" s="58"/>
      <c r="CHL1" s="58"/>
      <c r="CHM1" s="58"/>
      <c r="CHN1" s="58"/>
      <c r="CHO1" s="58"/>
      <c r="CHP1" s="58"/>
      <c r="CHQ1" s="58"/>
      <c r="CHR1" s="58"/>
      <c r="CHS1" s="58"/>
      <c r="CHT1" s="58"/>
      <c r="CHU1" s="58"/>
      <c r="CHV1" s="58"/>
      <c r="CHW1" s="58"/>
      <c r="CHX1" s="58"/>
      <c r="CHY1" s="58"/>
      <c r="CHZ1" s="58"/>
      <c r="CIA1" s="58"/>
      <c r="CIB1" s="58"/>
      <c r="CIC1" s="58"/>
      <c r="CID1" s="58"/>
      <c r="CIE1" s="58"/>
      <c r="CIF1" s="58"/>
      <c r="CIG1" s="58"/>
      <c r="CIH1" s="58"/>
      <c r="CII1" s="58"/>
      <c r="CIJ1" s="58"/>
      <c r="CIK1" s="58"/>
      <c r="CIL1" s="58"/>
      <c r="CIM1" s="58"/>
      <c r="CIN1" s="58"/>
      <c r="CIO1" s="58"/>
      <c r="CIP1" s="58"/>
      <c r="CIQ1" s="58"/>
      <c r="CIR1" s="58"/>
      <c r="CIS1" s="58"/>
      <c r="CIT1" s="58"/>
      <c r="CIU1" s="58"/>
      <c r="CIV1" s="58"/>
      <c r="CIW1" s="58"/>
      <c r="CIX1" s="58"/>
      <c r="CIY1" s="58"/>
      <c r="CIZ1" s="58"/>
      <c r="CJA1" s="58"/>
      <c r="CJB1" s="58"/>
      <c r="CJC1" s="58"/>
      <c r="CJD1" s="58"/>
      <c r="CJE1" s="58"/>
      <c r="CJF1" s="58"/>
      <c r="CJG1" s="58"/>
      <c r="CJH1" s="58"/>
      <c r="CJI1" s="58"/>
      <c r="CJJ1" s="58"/>
      <c r="CJK1" s="58"/>
      <c r="CJL1" s="58"/>
      <c r="CJM1" s="58"/>
      <c r="CJN1" s="58"/>
      <c r="CJO1" s="58"/>
      <c r="CJP1" s="58"/>
      <c r="CJQ1" s="58"/>
      <c r="CJR1" s="58"/>
      <c r="CJS1" s="58"/>
      <c r="CJT1" s="58"/>
      <c r="CJU1" s="58"/>
      <c r="CJV1" s="58"/>
      <c r="CJW1" s="58"/>
      <c r="CJX1" s="58"/>
      <c r="CJY1" s="58"/>
      <c r="CJZ1" s="58"/>
      <c r="CKA1" s="58"/>
      <c r="CKB1" s="58"/>
      <c r="CKC1" s="58"/>
      <c r="CKD1" s="58"/>
      <c r="CKE1" s="58"/>
      <c r="CKF1" s="58"/>
      <c r="CKG1" s="58"/>
      <c r="CKH1" s="58"/>
      <c r="CKI1" s="58"/>
      <c r="CKJ1" s="58"/>
      <c r="CKK1" s="58"/>
      <c r="CKL1" s="58"/>
      <c r="CKM1" s="58"/>
      <c r="CKN1" s="58"/>
      <c r="CKO1" s="58"/>
      <c r="CKP1" s="58"/>
      <c r="CKQ1" s="58"/>
      <c r="CKR1" s="58"/>
      <c r="CKS1" s="58"/>
      <c r="CKT1" s="58"/>
      <c r="CKU1" s="58"/>
      <c r="CKV1" s="58"/>
      <c r="CKW1" s="58"/>
      <c r="CKX1" s="58"/>
      <c r="CKY1" s="58"/>
      <c r="CKZ1" s="58"/>
      <c r="CLA1" s="58"/>
      <c r="CLB1" s="58"/>
      <c r="CLC1" s="58"/>
      <c r="CLD1" s="58"/>
      <c r="CLE1" s="58"/>
      <c r="CLF1" s="58"/>
      <c r="CLG1" s="58"/>
      <c r="CLH1" s="58"/>
      <c r="CLI1" s="58"/>
      <c r="CLJ1" s="58"/>
      <c r="CLK1" s="58"/>
      <c r="CLL1" s="58"/>
      <c r="CLM1" s="58"/>
      <c r="CLN1" s="58"/>
      <c r="CLO1" s="58"/>
      <c r="CLP1" s="58"/>
      <c r="CLQ1" s="58"/>
      <c r="CLR1" s="58"/>
      <c r="CLS1" s="58"/>
      <c r="CLT1" s="58"/>
      <c r="CLU1" s="58"/>
      <c r="CLV1" s="58"/>
      <c r="CLW1" s="58"/>
      <c r="CLX1" s="58"/>
      <c r="CLY1" s="58"/>
      <c r="CLZ1" s="58"/>
      <c r="CMA1" s="58"/>
      <c r="CMB1" s="58"/>
      <c r="CMC1" s="58"/>
      <c r="CMD1" s="58"/>
      <c r="CME1" s="58"/>
      <c r="CMF1" s="58"/>
      <c r="CMG1" s="58"/>
      <c r="CMH1" s="58"/>
      <c r="CMI1" s="58"/>
      <c r="CMJ1" s="58"/>
      <c r="CMK1" s="58"/>
      <c r="CML1" s="58"/>
      <c r="CMM1" s="58"/>
      <c r="CMN1" s="58"/>
      <c r="CMO1" s="58"/>
      <c r="CMP1" s="58"/>
      <c r="CMQ1" s="58"/>
      <c r="CMR1" s="58"/>
      <c r="CMS1" s="58"/>
      <c r="CMT1" s="58"/>
      <c r="CMU1" s="58"/>
      <c r="CMV1" s="58"/>
      <c r="CMW1" s="58"/>
      <c r="CMX1" s="58"/>
      <c r="CMY1" s="58"/>
      <c r="CMZ1" s="58"/>
      <c r="CNA1" s="58"/>
      <c r="CNB1" s="58"/>
      <c r="CNC1" s="58"/>
      <c r="CND1" s="58"/>
      <c r="CNE1" s="58"/>
      <c r="CNF1" s="58"/>
      <c r="CNG1" s="58"/>
      <c r="CNH1" s="58"/>
      <c r="CNI1" s="58"/>
      <c r="CNJ1" s="58"/>
      <c r="CNK1" s="58"/>
      <c r="CNL1" s="58"/>
      <c r="CNM1" s="58"/>
      <c r="CNN1" s="58"/>
      <c r="CNO1" s="58"/>
      <c r="CNP1" s="58"/>
      <c r="CNQ1" s="58"/>
      <c r="CNR1" s="58"/>
      <c r="CNS1" s="58"/>
      <c r="CNT1" s="58"/>
      <c r="CNU1" s="58"/>
      <c r="CNV1" s="58"/>
      <c r="CNW1" s="58"/>
      <c r="CNX1" s="58"/>
      <c r="CNY1" s="58"/>
      <c r="CNZ1" s="58"/>
      <c r="COA1" s="58"/>
      <c r="COB1" s="58"/>
      <c r="COC1" s="58"/>
      <c r="COD1" s="58"/>
      <c r="COE1" s="58"/>
      <c r="COF1" s="58"/>
      <c r="COG1" s="58"/>
      <c r="COH1" s="58"/>
      <c r="COI1" s="58"/>
      <c r="COJ1" s="58"/>
      <c r="COK1" s="58"/>
      <c r="COL1" s="58"/>
      <c r="COM1" s="58"/>
      <c r="CON1" s="58"/>
      <c r="COO1" s="58"/>
      <c r="COP1" s="58"/>
      <c r="COQ1" s="58"/>
      <c r="COR1" s="58"/>
      <c r="COS1" s="58"/>
      <c r="COT1" s="58"/>
      <c r="COU1" s="58"/>
      <c r="COV1" s="58"/>
      <c r="COW1" s="58"/>
      <c r="COX1" s="58"/>
      <c r="COY1" s="58"/>
      <c r="COZ1" s="58"/>
      <c r="CPA1" s="58"/>
      <c r="CPB1" s="58"/>
      <c r="CPC1" s="58"/>
      <c r="CPD1" s="58"/>
      <c r="CPE1" s="58"/>
      <c r="CPF1" s="58"/>
      <c r="CPG1" s="58"/>
      <c r="CPH1" s="58"/>
      <c r="CPI1" s="58"/>
      <c r="CPJ1" s="58"/>
      <c r="CPK1" s="58"/>
      <c r="CPL1" s="58"/>
      <c r="CPM1" s="58"/>
      <c r="CPN1" s="58"/>
      <c r="CPO1" s="58"/>
      <c r="CPP1" s="58"/>
      <c r="CPQ1" s="58"/>
      <c r="CPR1" s="58"/>
      <c r="CPS1" s="58"/>
      <c r="CPT1" s="58"/>
      <c r="CPU1" s="58"/>
      <c r="CPV1" s="58"/>
      <c r="CPW1" s="58"/>
      <c r="CPX1" s="58"/>
      <c r="CPY1" s="58"/>
      <c r="CPZ1" s="58"/>
      <c r="CQA1" s="58"/>
      <c r="CQB1" s="58"/>
      <c r="CQC1" s="58"/>
      <c r="CQD1" s="58"/>
      <c r="CQE1" s="58"/>
      <c r="CQF1" s="58"/>
      <c r="CQG1" s="58"/>
      <c r="CQH1" s="58"/>
      <c r="CQI1" s="58"/>
      <c r="CQJ1" s="58"/>
      <c r="CQK1" s="58"/>
      <c r="CQL1" s="58"/>
      <c r="CQM1" s="58"/>
      <c r="CQN1" s="58"/>
      <c r="CQO1" s="58"/>
      <c r="CQP1" s="58"/>
      <c r="CQQ1" s="58"/>
      <c r="CQR1" s="58"/>
      <c r="CQS1" s="58"/>
      <c r="CQT1" s="58"/>
      <c r="CQU1" s="58"/>
      <c r="CQV1" s="58"/>
      <c r="CQW1" s="58"/>
      <c r="CQX1" s="58"/>
      <c r="CQY1" s="58"/>
      <c r="CQZ1" s="58"/>
      <c r="CRA1" s="58"/>
      <c r="CRB1" s="58"/>
      <c r="CRC1" s="58"/>
      <c r="CRD1" s="58"/>
      <c r="CRE1" s="58"/>
      <c r="CRF1" s="58"/>
      <c r="CRG1" s="58"/>
      <c r="CRH1" s="58"/>
      <c r="CRI1" s="58"/>
      <c r="CRJ1" s="58"/>
      <c r="CRK1" s="58"/>
      <c r="CRL1" s="58"/>
      <c r="CRM1" s="58"/>
      <c r="CRN1" s="58"/>
      <c r="CRO1" s="58"/>
      <c r="CRP1" s="58"/>
      <c r="CRQ1" s="58"/>
      <c r="CRR1" s="58"/>
      <c r="CRS1" s="58"/>
      <c r="CRT1" s="58"/>
      <c r="CRU1" s="58"/>
      <c r="CRV1" s="58"/>
      <c r="CRW1" s="58"/>
      <c r="CRX1" s="58"/>
      <c r="CRY1" s="58"/>
      <c r="CRZ1" s="58"/>
      <c r="CSA1" s="58"/>
      <c r="CSB1" s="58"/>
      <c r="CSC1" s="58"/>
      <c r="CSD1" s="58"/>
      <c r="CSE1" s="58"/>
      <c r="CSF1" s="58"/>
      <c r="CSG1" s="58"/>
      <c r="CSH1" s="58"/>
      <c r="CSI1" s="58"/>
      <c r="CSJ1" s="58"/>
      <c r="CSK1" s="58"/>
      <c r="CSL1" s="58"/>
      <c r="CSM1" s="58"/>
      <c r="CSN1" s="58"/>
      <c r="CSO1" s="58"/>
      <c r="CSP1" s="58"/>
      <c r="CSQ1" s="58"/>
      <c r="CSR1" s="58"/>
      <c r="CSS1" s="58"/>
      <c r="CST1" s="58"/>
      <c r="CSU1" s="58"/>
      <c r="CSV1" s="58"/>
      <c r="CSW1" s="58"/>
      <c r="CSX1" s="58"/>
      <c r="CSY1" s="58"/>
      <c r="CSZ1" s="58"/>
      <c r="CTA1" s="58"/>
      <c r="CTB1" s="58"/>
      <c r="CTC1" s="58"/>
      <c r="CTD1" s="58"/>
      <c r="CTE1" s="58"/>
      <c r="CTF1" s="58"/>
      <c r="CTG1" s="58"/>
      <c r="CTH1" s="58"/>
      <c r="CTI1" s="58"/>
      <c r="CTJ1" s="58"/>
      <c r="CTK1" s="58"/>
      <c r="CTL1" s="58"/>
      <c r="CTM1" s="58"/>
      <c r="CTN1" s="58"/>
      <c r="CTO1" s="58"/>
      <c r="CTP1" s="58"/>
      <c r="CTQ1" s="58"/>
      <c r="CTR1" s="58"/>
      <c r="CTS1" s="58"/>
      <c r="CTT1" s="58"/>
      <c r="CTU1" s="58"/>
      <c r="CTV1" s="58"/>
      <c r="CTW1" s="58"/>
      <c r="CTX1" s="58"/>
      <c r="CTY1" s="58"/>
      <c r="CTZ1" s="58"/>
      <c r="CUA1" s="58"/>
      <c r="CUB1" s="58"/>
      <c r="CUC1" s="58"/>
      <c r="CUD1" s="58"/>
      <c r="CUE1" s="58"/>
      <c r="CUF1" s="58"/>
      <c r="CUG1" s="58"/>
      <c r="CUH1" s="58"/>
      <c r="CUI1" s="58"/>
      <c r="CUJ1" s="58"/>
      <c r="CUK1" s="58"/>
      <c r="CUL1" s="58"/>
      <c r="CUM1" s="58"/>
      <c r="CUN1" s="58"/>
      <c r="CUO1" s="58"/>
      <c r="CUP1" s="58"/>
      <c r="CUQ1" s="58"/>
      <c r="CUR1" s="58"/>
      <c r="CUS1" s="58"/>
      <c r="CUT1" s="58"/>
      <c r="CUU1" s="58"/>
      <c r="CUV1" s="58"/>
      <c r="CUW1" s="58"/>
      <c r="CUX1" s="58"/>
      <c r="CUY1" s="58"/>
      <c r="CUZ1" s="58"/>
      <c r="CVA1" s="58"/>
      <c r="CVB1" s="58"/>
      <c r="CVC1" s="58"/>
      <c r="CVD1" s="58"/>
      <c r="CVE1" s="58"/>
      <c r="CVF1" s="58"/>
      <c r="CVG1" s="58"/>
      <c r="CVH1" s="58"/>
      <c r="CVI1" s="58"/>
      <c r="CVJ1" s="58"/>
      <c r="CVK1" s="58"/>
      <c r="CVL1" s="58"/>
      <c r="CVM1" s="58"/>
      <c r="CVN1" s="58"/>
      <c r="CVO1" s="58"/>
      <c r="CVP1" s="58"/>
      <c r="CVQ1" s="58"/>
      <c r="CVR1" s="58"/>
      <c r="CVS1" s="58"/>
      <c r="CVT1" s="58"/>
      <c r="CVU1" s="58"/>
      <c r="CVV1" s="58"/>
      <c r="CVW1" s="58"/>
      <c r="CVX1" s="58"/>
      <c r="CVY1" s="58"/>
      <c r="CVZ1" s="58"/>
      <c r="CWA1" s="58"/>
      <c r="CWB1" s="58"/>
      <c r="CWC1" s="58"/>
      <c r="CWD1" s="58"/>
      <c r="CWE1" s="58"/>
      <c r="CWF1" s="58"/>
      <c r="CWG1" s="58"/>
      <c r="CWH1" s="58"/>
      <c r="CWI1" s="58"/>
      <c r="CWJ1" s="58"/>
      <c r="CWK1" s="58"/>
      <c r="CWL1" s="58"/>
      <c r="CWM1" s="58"/>
      <c r="CWN1" s="58"/>
      <c r="CWO1" s="58"/>
      <c r="CWP1" s="58"/>
      <c r="CWQ1" s="58"/>
      <c r="CWR1" s="58"/>
      <c r="CWS1" s="58"/>
      <c r="CWT1" s="58"/>
      <c r="CWU1" s="58"/>
      <c r="CWV1" s="58"/>
      <c r="CWW1" s="58"/>
      <c r="CWX1" s="58"/>
      <c r="CWY1" s="58"/>
      <c r="CWZ1" s="58"/>
      <c r="CXA1" s="58"/>
      <c r="CXB1" s="58"/>
      <c r="CXC1" s="58"/>
      <c r="CXD1" s="58"/>
      <c r="CXE1" s="58"/>
      <c r="CXF1" s="58"/>
      <c r="CXG1" s="58"/>
      <c r="CXH1" s="58"/>
      <c r="CXI1" s="58"/>
      <c r="CXJ1" s="58"/>
      <c r="CXK1" s="58"/>
      <c r="CXL1" s="58"/>
      <c r="CXM1" s="58"/>
      <c r="CXN1" s="58"/>
      <c r="CXO1" s="58"/>
      <c r="CXP1" s="58"/>
      <c r="CXQ1" s="58"/>
      <c r="CXR1" s="58"/>
      <c r="CXS1" s="58"/>
      <c r="CXT1" s="58"/>
      <c r="CXU1" s="58"/>
      <c r="CXV1" s="58"/>
      <c r="CXW1" s="58"/>
      <c r="CXX1" s="58"/>
      <c r="CXY1" s="58"/>
      <c r="CXZ1" s="58"/>
      <c r="CYA1" s="58"/>
      <c r="CYB1" s="58"/>
      <c r="CYC1" s="58"/>
      <c r="CYD1" s="58"/>
      <c r="CYE1" s="58"/>
      <c r="CYF1" s="58"/>
      <c r="CYG1" s="58"/>
      <c r="CYH1" s="58"/>
      <c r="CYI1" s="58"/>
      <c r="CYJ1" s="58"/>
      <c r="CYK1" s="58"/>
      <c r="CYL1" s="58"/>
      <c r="CYM1" s="58"/>
      <c r="CYN1" s="58"/>
      <c r="CYO1" s="58"/>
      <c r="CYP1" s="58"/>
      <c r="CYQ1" s="58"/>
      <c r="CYR1" s="58"/>
      <c r="CYS1" s="58"/>
      <c r="CYT1" s="58"/>
      <c r="CYU1" s="58"/>
      <c r="CYV1" s="58"/>
      <c r="CYW1" s="58"/>
      <c r="CYX1" s="58"/>
      <c r="CYY1" s="58"/>
      <c r="CYZ1" s="58"/>
      <c r="CZA1" s="58"/>
      <c r="CZB1" s="58"/>
      <c r="CZC1" s="58"/>
      <c r="CZD1" s="58"/>
      <c r="CZE1" s="58"/>
      <c r="CZF1" s="58"/>
      <c r="CZG1" s="58"/>
      <c r="CZH1" s="58"/>
      <c r="CZI1" s="58"/>
      <c r="CZJ1" s="58"/>
      <c r="CZK1" s="58"/>
      <c r="CZL1" s="58"/>
      <c r="CZM1" s="58"/>
      <c r="CZN1" s="58"/>
      <c r="CZO1" s="58"/>
      <c r="CZP1" s="58"/>
      <c r="CZQ1" s="58"/>
      <c r="CZR1" s="58"/>
      <c r="CZS1" s="58"/>
      <c r="CZT1" s="58"/>
      <c r="CZU1" s="58"/>
      <c r="CZV1" s="58"/>
      <c r="CZW1" s="58"/>
      <c r="CZX1" s="58"/>
      <c r="CZY1" s="58"/>
      <c r="CZZ1" s="58"/>
      <c r="DAA1" s="58"/>
      <c r="DAB1" s="58"/>
      <c r="DAC1" s="58"/>
      <c r="DAD1" s="58"/>
      <c r="DAE1" s="58"/>
      <c r="DAF1" s="58"/>
      <c r="DAG1" s="58"/>
      <c r="DAH1" s="58"/>
      <c r="DAI1" s="58"/>
      <c r="DAJ1" s="58"/>
      <c r="DAK1" s="58"/>
      <c r="DAL1" s="58"/>
      <c r="DAM1" s="58"/>
      <c r="DAN1" s="58"/>
      <c r="DAO1" s="58"/>
      <c r="DAP1" s="58"/>
      <c r="DAQ1" s="58"/>
      <c r="DAR1" s="58"/>
      <c r="DAS1" s="58"/>
      <c r="DAT1" s="58"/>
      <c r="DAU1" s="58"/>
      <c r="DAV1" s="58"/>
      <c r="DAW1" s="58"/>
      <c r="DAX1" s="58"/>
      <c r="DAY1" s="58"/>
      <c r="DAZ1" s="58"/>
      <c r="DBA1" s="58"/>
      <c r="DBB1" s="58"/>
      <c r="DBC1" s="58"/>
      <c r="DBD1" s="58"/>
      <c r="DBE1" s="58"/>
      <c r="DBF1" s="58"/>
      <c r="DBG1" s="58"/>
      <c r="DBH1" s="58"/>
      <c r="DBI1" s="58"/>
      <c r="DBJ1" s="58"/>
      <c r="DBK1" s="58"/>
      <c r="DBL1" s="58"/>
      <c r="DBM1" s="58"/>
      <c r="DBN1" s="58"/>
      <c r="DBO1" s="58"/>
      <c r="DBP1" s="58"/>
      <c r="DBQ1" s="58"/>
      <c r="DBR1" s="58"/>
      <c r="DBS1" s="58"/>
      <c r="DBT1" s="58"/>
      <c r="DBU1" s="58"/>
      <c r="DBV1" s="58"/>
      <c r="DBW1" s="58"/>
      <c r="DBX1" s="58"/>
      <c r="DBY1" s="58"/>
      <c r="DBZ1" s="58"/>
      <c r="DCA1" s="58"/>
      <c r="DCB1" s="58"/>
      <c r="DCC1" s="58"/>
      <c r="DCD1" s="58"/>
      <c r="DCE1" s="58"/>
      <c r="DCF1" s="58"/>
      <c r="DCG1" s="58"/>
      <c r="DCH1" s="58"/>
      <c r="DCI1" s="58"/>
      <c r="DCJ1" s="58"/>
      <c r="DCK1" s="58"/>
      <c r="DCL1" s="58"/>
      <c r="DCM1" s="58"/>
      <c r="DCN1" s="58"/>
      <c r="DCO1" s="58"/>
      <c r="DCP1" s="58"/>
      <c r="DCQ1" s="58"/>
      <c r="DCR1" s="58"/>
      <c r="DCS1" s="58"/>
      <c r="DCT1" s="58"/>
      <c r="DCU1" s="58"/>
      <c r="DCV1" s="58"/>
      <c r="DCW1" s="58"/>
      <c r="DCX1" s="58"/>
      <c r="DCY1" s="58"/>
      <c r="DCZ1" s="58"/>
      <c r="DDA1" s="58"/>
      <c r="DDB1" s="58"/>
      <c r="DDC1" s="58"/>
      <c r="DDD1" s="58"/>
      <c r="DDE1" s="58"/>
      <c r="DDF1" s="58"/>
      <c r="DDG1" s="58"/>
      <c r="DDH1" s="58"/>
      <c r="DDI1" s="58"/>
      <c r="DDJ1" s="58"/>
      <c r="DDK1" s="58"/>
      <c r="DDL1" s="58"/>
      <c r="DDM1" s="58"/>
      <c r="DDN1" s="58"/>
      <c r="DDO1" s="58"/>
      <c r="DDP1" s="58"/>
      <c r="DDQ1" s="58"/>
      <c r="DDR1" s="58"/>
      <c r="DDS1" s="58"/>
      <c r="DDT1" s="58"/>
      <c r="DDU1" s="58"/>
      <c r="DDV1" s="58"/>
      <c r="DDW1" s="58"/>
      <c r="DDX1" s="58"/>
      <c r="DDY1" s="58"/>
      <c r="DDZ1" s="58"/>
      <c r="DEA1" s="58"/>
      <c r="DEB1" s="58"/>
      <c r="DEC1" s="58"/>
      <c r="DED1" s="58"/>
      <c r="DEE1" s="58"/>
      <c r="DEF1" s="58"/>
      <c r="DEG1" s="58"/>
      <c r="DEH1" s="58"/>
      <c r="DEI1" s="58"/>
      <c r="DEJ1" s="58"/>
      <c r="DEK1" s="58"/>
      <c r="DEL1" s="58"/>
      <c r="DEM1" s="58"/>
      <c r="DEN1" s="58"/>
      <c r="DEO1" s="58"/>
      <c r="DEP1" s="58"/>
      <c r="DEQ1" s="58"/>
      <c r="DER1" s="58"/>
      <c r="DES1" s="58"/>
      <c r="DET1" s="58"/>
      <c r="DEU1" s="58"/>
      <c r="DEV1" s="58"/>
      <c r="DEW1" s="58"/>
      <c r="DEX1" s="58"/>
      <c r="DEY1" s="58"/>
      <c r="DEZ1" s="58"/>
      <c r="DFA1" s="58"/>
      <c r="DFB1" s="58"/>
      <c r="DFC1" s="58"/>
      <c r="DFD1" s="58"/>
      <c r="DFE1" s="58"/>
      <c r="DFF1" s="58"/>
      <c r="DFG1" s="58"/>
      <c r="DFH1" s="58"/>
      <c r="DFI1" s="58"/>
      <c r="DFJ1" s="58"/>
      <c r="DFK1" s="58"/>
      <c r="DFL1" s="58"/>
      <c r="DFM1" s="58"/>
      <c r="DFN1" s="58"/>
      <c r="DFO1" s="58"/>
      <c r="DFP1" s="58"/>
      <c r="DFQ1" s="58"/>
      <c r="DFR1" s="58"/>
      <c r="DFS1" s="58"/>
      <c r="DFT1" s="58"/>
      <c r="DFU1" s="58"/>
      <c r="DFV1" s="58"/>
      <c r="DFW1" s="58"/>
      <c r="DFX1" s="58"/>
      <c r="DFY1" s="58"/>
      <c r="DFZ1" s="58"/>
      <c r="DGA1" s="58"/>
      <c r="DGB1" s="58"/>
      <c r="DGC1" s="58"/>
      <c r="DGD1" s="58"/>
      <c r="DGE1" s="58"/>
      <c r="DGF1" s="58"/>
      <c r="DGG1" s="58"/>
      <c r="DGH1" s="58"/>
      <c r="DGI1" s="58"/>
      <c r="DGJ1" s="58"/>
      <c r="DGK1" s="58"/>
      <c r="DGL1" s="58"/>
      <c r="DGM1" s="58"/>
      <c r="DGN1" s="58"/>
      <c r="DGO1" s="58"/>
      <c r="DGP1" s="58"/>
      <c r="DGQ1" s="58"/>
      <c r="DGR1" s="58"/>
      <c r="DGS1" s="58"/>
      <c r="DGT1" s="58"/>
      <c r="DGU1" s="58"/>
      <c r="DGV1" s="58"/>
      <c r="DGW1" s="58"/>
      <c r="DGX1" s="58"/>
      <c r="DGY1" s="58"/>
      <c r="DGZ1" s="58"/>
      <c r="DHA1" s="58"/>
      <c r="DHB1" s="58"/>
      <c r="DHC1" s="58"/>
      <c r="DHD1" s="58"/>
      <c r="DHE1" s="58"/>
      <c r="DHF1" s="58"/>
      <c r="DHG1" s="58"/>
      <c r="DHH1" s="58"/>
      <c r="DHI1" s="58"/>
      <c r="DHJ1" s="58"/>
      <c r="DHK1" s="58"/>
      <c r="DHL1" s="58"/>
      <c r="DHM1" s="58"/>
      <c r="DHN1" s="58"/>
      <c r="DHO1" s="58"/>
      <c r="DHP1" s="58"/>
      <c r="DHQ1" s="58"/>
      <c r="DHR1" s="58"/>
      <c r="DHS1" s="58"/>
      <c r="DHT1" s="58"/>
      <c r="DHU1" s="58"/>
      <c r="DHV1" s="58"/>
      <c r="DHW1" s="58"/>
      <c r="DHX1" s="58"/>
      <c r="DHY1" s="58"/>
      <c r="DHZ1" s="58"/>
      <c r="DIA1" s="58"/>
      <c r="DIB1" s="58"/>
      <c r="DIC1" s="58"/>
      <c r="DID1" s="58"/>
      <c r="DIE1" s="58"/>
      <c r="DIF1" s="58"/>
      <c r="DIG1" s="58"/>
      <c r="DIH1" s="58"/>
      <c r="DII1" s="58"/>
      <c r="DIJ1" s="58"/>
      <c r="DIK1" s="58"/>
      <c r="DIL1" s="58"/>
      <c r="DIM1" s="58"/>
      <c r="DIN1" s="58"/>
      <c r="DIO1" s="58"/>
      <c r="DIP1" s="58"/>
      <c r="DIQ1" s="58"/>
      <c r="DIR1" s="58"/>
      <c r="DIS1" s="58"/>
      <c r="DIT1" s="58"/>
      <c r="DIU1" s="58"/>
      <c r="DIV1" s="58"/>
      <c r="DIW1" s="58"/>
      <c r="DIX1" s="58"/>
      <c r="DIY1" s="58"/>
      <c r="DIZ1" s="58"/>
      <c r="DJA1" s="58"/>
      <c r="DJB1" s="58"/>
      <c r="DJC1" s="58"/>
      <c r="DJD1" s="58"/>
      <c r="DJE1" s="58"/>
      <c r="DJF1" s="58"/>
      <c r="DJG1" s="58"/>
      <c r="DJH1" s="58"/>
      <c r="DJI1" s="58"/>
      <c r="DJJ1" s="58"/>
      <c r="DJK1" s="58"/>
      <c r="DJL1" s="58"/>
      <c r="DJM1" s="58"/>
      <c r="DJN1" s="58"/>
      <c r="DJO1" s="58"/>
      <c r="DJP1" s="58"/>
      <c r="DJQ1" s="58"/>
      <c r="DJR1" s="58"/>
      <c r="DJS1" s="58"/>
      <c r="DJT1" s="58"/>
      <c r="DJU1" s="58"/>
      <c r="DJV1" s="58"/>
      <c r="DJW1" s="58"/>
      <c r="DJX1" s="58"/>
      <c r="DJY1" s="58"/>
      <c r="DJZ1" s="58"/>
      <c r="DKA1" s="58"/>
      <c r="DKB1" s="58"/>
      <c r="DKC1" s="58"/>
      <c r="DKD1" s="58"/>
      <c r="DKE1" s="58"/>
      <c r="DKF1" s="58"/>
      <c r="DKG1" s="58"/>
      <c r="DKH1" s="58"/>
      <c r="DKI1" s="58"/>
      <c r="DKJ1" s="58"/>
      <c r="DKK1" s="58"/>
      <c r="DKL1" s="58"/>
      <c r="DKM1" s="58"/>
      <c r="DKN1" s="58"/>
      <c r="DKO1" s="58"/>
      <c r="DKP1" s="58"/>
      <c r="DKQ1" s="58"/>
      <c r="DKR1" s="58"/>
      <c r="DKS1" s="58"/>
      <c r="DKT1" s="58"/>
      <c r="DKU1" s="58"/>
      <c r="DKV1" s="58"/>
      <c r="DKW1" s="58"/>
      <c r="DKX1" s="58"/>
      <c r="DKY1" s="58"/>
      <c r="DKZ1" s="58"/>
      <c r="DLA1" s="58"/>
      <c r="DLB1" s="58"/>
      <c r="DLC1" s="58"/>
      <c r="DLD1" s="58"/>
      <c r="DLE1" s="58"/>
      <c r="DLF1" s="58"/>
      <c r="DLG1" s="58"/>
      <c r="DLH1" s="58"/>
      <c r="DLI1" s="58"/>
      <c r="DLJ1" s="58"/>
      <c r="DLK1" s="58"/>
      <c r="DLL1" s="58"/>
      <c r="DLM1" s="58"/>
      <c r="DLN1" s="58"/>
      <c r="DLO1" s="58"/>
      <c r="DLP1" s="58"/>
      <c r="DLQ1" s="58"/>
      <c r="DLR1" s="58"/>
      <c r="DLS1" s="58"/>
      <c r="DLT1" s="58"/>
      <c r="DLU1" s="58"/>
      <c r="DLV1" s="58"/>
      <c r="DLW1" s="58"/>
      <c r="DLX1" s="58"/>
      <c r="DLY1" s="58"/>
      <c r="DLZ1" s="58"/>
      <c r="DMA1" s="58"/>
      <c r="DMB1" s="58"/>
      <c r="DMC1" s="58"/>
      <c r="DMD1" s="58"/>
      <c r="DME1" s="58"/>
      <c r="DMF1" s="58"/>
      <c r="DMG1" s="58"/>
      <c r="DMH1" s="58"/>
      <c r="DMI1" s="58"/>
      <c r="DMJ1" s="58"/>
      <c r="DMK1" s="58"/>
      <c r="DML1" s="58"/>
      <c r="DMM1" s="58"/>
      <c r="DMN1" s="58"/>
      <c r="DMO1" s="58"/>
      <c r="DMP1" s="58"/>
      <c r="DMQ1" s="58"/>
      <c r="DMR1" s="58"/>
      <c r="DMS1" s="58"/>
      <c r="DMT1" s="58"/>
      <c r="DMU1" s="58"/>
      <c r="DMV1" s="58"/>
      <c r="DMW1" s="58"/>
      <c r="DMX1" s="58"/>
      <c r="DMY1" s="58"/>
      <c r="DMZ1" s="58"/>
      <c r="DNA1" s="58"/>
      <c r="DNB1" s="58"/>
      <c r="DNC1" s="58"/>
      <c r="DND1" s="58"/>
      <c r="DNE1" s="58"/>
      <c r="DNF1" s="58"/>
      <c r="DNG1" s="58"/>
      <c r="DNH1" s="58"/>
      <c r="DNI1" s="58"/>
      <c r="DNJ1" s="58"/>
      <c r="DNK1" s="58"/>
      <c r="DNL1" s="58"/>
      <c r="DNM1" s="58"/>
      <c r="DNN1" s="58"/>
      <c r="DNO1" s="58"/>
      <c r="DNP1" s="58"/>
      <c r="DNQ1" s="58"/>
      <c r="DNR1" s="58"/>
      <c r="DNS1" s="58"/>
      <c r="DNT1" s="58"/>
      <c r="DNU1" s="58"/>
      <c r="DNV1" s="58"/>
      <c r="DNW1" s="58"/>
      <c r="DNX1" s="58"/>
      <c r="DNY1" s="58"/>
      <c r="DNZ1" s="58"/>
      <c r="DOA1" s="58"/>
      <c r="DOB1" s="58"/>
      <c r="DOC1" s="58"/>
      <c r="DOD1" s="58"/>
      <c r="DOE1" s="58"/>
      <c r="DOF1" s="58"/>
      <c r="DOG1" s="58"/>
      <c r="DOH1" s="58"/>
      <c r="DOI1" s="58"/>
      <c r="DOJ1" s="58"/>
      <c r="DOK1" s="58"/>
      <c r="DOL1" s="58"/>
      <c r="DOM1" s="58"/>
      <c r="DON1" s="58"/>
      <c r="DOO1" s="58"/>
      <c r="DOP1" s="58"/>
      <c r="DOQ1" s="58"/>
      <c r="DOR1" s="58"/>
      <c r="DOS1" s="58"/>
      <c r="DOT1" s="58"/>
      <c r="DOU1" s="58"/>
      <c r="DOV1" s="58"/>
      <c r="DOW1" s="58"/>
      <c r="DOX1" s="58"/>
      <c r="DOY1" s="58"/>
      <c r="DOZ1" s="58"/>
      <c r="DPA1" s="58"/>
      <c r="DPB1" s="58"/>
      <c r="DPC1" s="58"/>
      <c r="DPD1" s="58"/>
      <c r="DPE1" s="58"/>
      <c r="DPF1" s="58"/>
      <c r="DPG1" s="58"/>
      <c r="DPH1" s="58"/>
      <c r="DPI1" s="58"/>
      <c r="DPJ1" s="58"/>
      <c r="DPK1" s="58"/>
      <c r="DPL1" s="58"/>
      <c r="DPM1" s="58"/>
      <c r="DPN1" s="58"/>
      <c r="DPO1" s="58"/>
      <c r="DPP1" s="58"/>
      <c r="DPQ1" s="58"/>
      <c r="DPR1" s="58"/>
      <c r="DPS1" s="58"/>
      <c r="DPT1" s="58"/>
      <c r="DPU1" s="58"/>
      <c r="DPV1" s="58"/>
      <c r="DPW1" s="58"/>
      <c r="DPX1" s="58"/>
      <c r="DPY1" s="58"/>
      <c r="DPZ1" s="58"/>
      <c r="DQA1" s="58"/>
      <c r="DQB1" s="58"/>
      <c r="DQC1" s="58"/>
      <c r="DQD1" s="58"/>
      <c r="DQE1" s="58"/>
      <c r="DQF1" s="58"/>
      <c r="DQG1" s="58"/>
      <c r="DQH1" s="58"/>
      <c r="DQI1" s="58"/>
      <c r="DQJ1" s="58"/>
      <c r="DQK1" s="58"/>
      <c r="DQL1" s="58"/>
      <c r="DQM1" s="58"/>
      <c r="DQN1" s="58"/>
      <c r="DQO1" s="58"/>
      <c r="DQP1" s="58"/>
      <c r="DQQ1" s="58"/>
      <c r="DQR1" s="58"/>
      <c r="DQS1" s="58"/>
      <c r="DQT1" s="58"/>
      <c r="DQU1" s="58"/>
      <c r="DQV1" s="58"/>
      <c r="DQW1" s="58"/>
      <c r="DQX1" s="58"/>
      <c r="DQY1" s="58"/>
      <c r="DQZ1" s="58"/>
      <c r="DRA1" s="58"/>
      <c r="DRB1" s="58"/>
      <c r="DRC1" s="58"/>
      <c r="DRD1" s="58"/>
      <c r="DRE1" s="58"/>
      <c r="DRF1" s="58"/>
      <c r="DRG1" s="58"/>
      <c r="DRH1" s="58"/>
      <c r="DRI1" s="58"/>
      <c r="DRJ1" s="58"/>
      <c r="DRK1" s="58"/>
      <c r="DRL1" s="58"/>
      <c r="DRM1" s="58"/>
      <c r="DRN1" s="58"/>
      <c r="DRO1" s="58"/>
      <c r="DRP1" s="58"/>
      <c r="DRQ1" s="58"/>
      <c r="DRR1" s="58"/>
      <c r="DRS1" s="58"/>
      <c r="DRT1" s="58"/>
      <c r="DRU1" s="58"/>
      <c r="DRV1" s="58"/>
      <c r="DRW1" s="58"/>
      <c r="DRX1" s="58"/>
      <c r="DRY1" s="58"/>
      <c r="DRZ1" s="58"/>
      <c r="DSA1" s="58"/>
      <c r="DSB1" s="58"/>
      <c r="DSC1" s="58"/>
      <c r="DSD1" s="58"/>
      <c r="DSE1" s="58"/>
      <c r="DSF1" s="58"/>
      <c r="DSG1" s="58"/>
      <c r="DSH1" s="58"/>
      <c r="DSI1" s="58"/>
      <c r="DSJ1" s="58"/>
      <c r="DSK1" s="58"/>
      <c r="DSL1" s="58"/>
      <c r="DSM1" s="58"/>
      <c r="DSN1" s="58"/>
      <c r="DSO1" s="58"/>
      <c r="DSP1" s="58"/>
      <c r="DSQ1" s="58"/>
      <c r="DSR1" s="58"/>
      <c r="DSS1" s="58"/>
      <c r="DST1" s="58"/>
      <c r="DSU1" s="58"/>
      <c r="DSV1" s="58"/>
      <c r="DSW1" s="58"/>
      <c r="DSX1" s="58"/>
      <c r="DSY1" s="58"/>
      <c r="DSZ1" s="58"/>
      <c r="DTA1" s="58"/>
      <c r="DTB1" s="58"/>
      <c r="DTC1" s="58"/>
      <c r="DTD1" s="58"/>
      <c r="DTE1" s="58"/>
      <c r="DTF1" s="58"/>
      <c r="DTG1" s="58"/>
      <c r="DTH1" s="58"/>
      <c r="DTI1" s="58"/>
      <c r="DTJ1" s="58"/>
      <c r="DTK1" s="58"/>
      <c r="DTL1" s="58"/>
      <c r="DTM1" s="58"/>
      <c r="DTN1" s="58"/>
      <c r="DTO1" s="58"/>
      <c r="DTP1" s="58"/>
      <c r="DTQ1" s="58"/>
      <c r="DTR1" s="58"/>
      <c r="DTS1" s="58"/>
      <c r="DTT1" s="58"/>
      <c r="DTU1" s="58"/>
      <c r="DTV1" s="58"/>
      <c r="DTW1" s="58"/>
      <c r="DTX1" s="58"/>
      <c r="DTY1" s="58"/>
      <c r="DTZ1" s="58"/>
      <c r="DUA1" s="58"/>
      <c r="DUB1" s="58"/>
      <c r="DUC1" s="58"/>
      <c r="DUD1" s="58"/>
      <c r="DUE1" s="58"/>
      <c r="DUF1" s="58"/>
      <c r="DUG1" s="58"/>
      <c r="DUH1" s="58"/>
      <c r="DUI1" s="58"/>
      <c r="DUJ1" s="58"/>
      <c r="DUK1" s="58"/>
      <c r="DUL1" s="58"/>
      <c r="DUM1" s="58"/>
      <c r="DUN1" s="58"/>
      <c r="DUO1" s="58"/>
      <c r="DUP1" s="58"/>
      <c r="DUQ1" s="58"/>
      <c r="DUR1" s="58"/>
      <c r="DUS1" s="58"/>
      <c r="DUT1" s="58"/>
      <c r="DUU1" s="58"/>
      <c r="DUV1" s="58"/>
      <c r="DUW1" s="58"/>
      <c r="DUX1" s="58"/>
      <c r="DUY1" s="58"/>
      <c r="DUZ1" s="58"/>
      <c r="DVA1" s="58"/>
      <c r="DVB1" s="58"/>
      <c r="DVC1" s="58"/>
      <c r="DVD1" s="58"/>
      <c r="DVE1" s="58"/>
      <c r="DVF1" s="58"/>
      <c r="DVG1" s="58"/>
      <c r="DVH1" s="58"/>
      <c r="DVI1" s="58"/>
      <c r="DVJ1" s="58"/>
      <c r="DVK1" s="58"/>
      <c r="DVL1" s="58"/>
      <c r="DVM1" s="58"/>
      <c r="DVN1" s="58"/>
      <c r="DVO1" s="58"/>
      <c r="DVP1" s="58"/>
      <c r="DVQ1" s="58"/>
      <c r="DVR1" s="58"/>
      <c r="DVS1" s="58"/>
      <c r="DVT1" s="58"/>
      <c r="DVU1" s="58"/>
      <c r="DVV1" s="58"/>
      <c r="DVW1" s="58"/>
      <c r="DVX1" s="58"/>
      <c r="DVY1" s="58"/>
      <c r="DVZ1" s="58"/>
      <c r="DWA1" s="58"/>
      <c r="DWB1" s="58"/>
      <c r="DWC1" s="58"/>
      <c r="DWD1" s="58"/>
      <c r="DWE1" s="58"/>
      <c r="DWF1" s="58"/>
      <c r="DWG1" s="58"/>
      <c r="DWH1" s="58"/>
      <c r="DWI1" s="58"/>
      <c r="DWJ1" s="58"/>
      <c r="DWK1" s="58"/>
      <c r="DWL1" s="58"/>
      <c r="DWM1" s="58"/>
      <c r="DWN1" s="58"/>
      <c r="DWO1" s="58"/>
      <c r="DWP1" s="58"/>
      <c r="DWQ1" s="58"/>
      <c r="DWR1" s="58"/>
      <c r="DWS1" s="58"/>
      <c r="DWT1" s="58"/>
      <c r="DWU1" s="58"/>
      <c r="DWV1" s="58"/>
      <c r="DWW1" s="58"/>
      <c r="DWX1" s="58"/>
      <c r="DWY1" s="58"/>
      <c r="DWZ1" s="58"/>
      <c r="DXA1" s="58"/>
      <c r="DXB1" s="58"/>
      <c r="DXC1" s="58"/>
      <c r="DXD1" s="58"/>
      <c r="DXE1" s="58"/>
      <c r="DXF1" s="58"/>
      <c r="DXG1" s="58"/>
      <c r="DXH1" s="58"/>
      <c r="DXI1" s="58"/>
      <c r="DXJ1" s="58"/>
      <c r="DXK1" s="58"/>
      <c r="DXL1" s="58"/>
      <c r="DXM1" s="58"/>
      <c r="DXN1" s="58"/>
      <c r="DXO1" s="58"/>
      <c r="DXP1" s="58"/>
      <c r="DXQ1" s="58"/>
      <c r="DXR1" s="58"/>
      <c r="DXS1" s="58"/>
      <c r="DXT1" s="58"/>
      <c r="DXU1" s="58"/>
      <c r="DXV1" s="58"/>
      <c r="DXW1" s="58"/>
      <c r="DXX1" s="58"/>
      <c r="DXY1" s="58"/>
      <c r="DXZ1" s="58"/>
      <c r="DYA1" s="58"/>
      <c r="DYB1" s="58"/>
      <c r="DYC1" s="58"/>
      <c r="DYD1" s="58"/>
      <c r="DYE1" s="58"/>
      <c r="DYF1" s="58"/>
      <c r="DYG1" s="58"/>
      <c r="DYH1" s="58"/>
      <c r="DYI1" s="58"/>
      <c r="DYJ1" s="58"/>
      <c r="DYK1" s="58"/>
      <c r="DYL1" s="58"/>
      <c r="DYM1" s="58"/>
      <c r="DYN1" s="58"/>
      <c r="DYO1" s="58"/>
      <c r="DYP1" s="58"/>
      <c r="DYQ1" s="58"/>
      <c r="DYR1" s="58"/>
      <c r="DYS1" s="58"/>
      <c r="DYT1" s="58"/>
      <c r="DYU1" s="58"/>
      <c r="DYV1" s="58"/>
      <c r="DYW1" s="58"/>
      <c r="DYX1" s="58"/>
      <c r="DYY1" s="58"/>
      <c r="DYZ1" s="58"/>
      <c r="DZA1" s="58"/>
      <c r="DZB1" s="58"/>
      <c r="DZC1" s="58"/>
      <c r="DZD1" s="58"/>
      <c r="DZE1" s="58"/>
      <c r="DZF1" s="58"/>
      <c r="DZG1" s="58"/>
      <c r="DZH1" s="58"/>
      <c r="DZI1" s="58"/>
      <c r="DZJ1" s="58"/>
      <c r="DZK1" s="58"/>
      <c r="DZL1" s="58"/>
      <c r="DZM1" s="58"/>
      <c r="DZN1" s="58"/>
      <c r="DZO1" s="58"/>
      <c r="DZP1" s="58"/>
      <c r="DZQ1" s="58"/>
      <c r="DZR1" s="58"/>
      <c r="DZS1" s="58"/>
      <c r="DZT1" s="58"/>
      <c r="DZU1" s="58"/>
      <c r="DZV1" s="58"/>
      <c r="DZW1" s="58"/>
      <c r="DZX1" s="58"/>
      <c r="DZY1" s="58"/>
      <c r="DZZ1" s="58"/>
      <c r="EAA1" s="58"/>
      <c r="EAB1" s="58"/>
      <c r="EAC1" s="58"/>
      <c r="EAD1" s="58"/>
      <c r="EAE1" s="58"/>
      <c r="EAF1" s="58"/>
      <c r="EAG1" s="58"/>
      <c r="EAH1" s="58"/>
      <c r="EAI1" s="58"/>
      <c r="EAJ1" s="58"/>
      <c r="EAK1" s="58"/>
      <c r="EAL1" s="58"/>
      <c r="EAM1" s="58"/>
      <c r="EAN1" s="58"/>
      <c r="EAO1" s="58"/>
      <c r="EAP1" s="58"/>
      <c r="EAQ1" s="58"/>
      <c r="EAR1" s="58"/>
      <c r="EAS1" s="58"/>
      <c r="EAT1" s="58"/>
      <c r="EAU1" s="58"/>
      <c r="EAV1" s="58"/>
      <c r="EAW1" s="58"/>
      <c r="EAX1" s="58"/>
      <c r="EAY1" s="58"/>
      <c r="EAZ1" s="58"/>
      <c r="EBA1" s="58"/>
      <c r="EBB1" s="58"/>
      <c r="EBC1" s="58"/>
      <c r="EBD1" s="58"/>
      <c r="EBE1" s="58"/>
      <c r="EBF1" s="58"/>
      <c r="EBG1" s="58"/>
      <c r="EBH1" s="58"/>
      <c r="EBI1" s="58"/>
      <c r="EBJ1" s="58"/>
      <c r="EBK1" s="58"/>
      <c r="EBL1" s="58"/>
      <c r="EBM1" s="58"/>
      <c r="EBN1" s="58"/>
      <c r="EBO1" s="58"/>
      <c r="EBP1" s="58"/>
      <c r="EBQ1" s="58"/>
      <c r="EBR1" s="58"/>
      <c r="EBS1" s="58"/>
      <c r="EBT1" s="58"/>
      <c r="EBU1" s="58"/>
      <c r="EBV1" s="58"/>
      <c r="EBW1" s="58"/>
      <c r="EBX1" s="58"/>
      <c r="EBY1" s="58"/>
      <c r="EBZ1" s="58"/>
      <c r="ECA1" s="58"/>
      <c r="ECB1" s="58"/>
      <c r="ECC1" s="58"/>
      <c r="ECD1" s="58"/>
      <c r="ECE1" s="58"/>
      <c r="ECF1" s="58"/>
      <c r="ECG1" s="58"/>
      <c r="ECH1" s="58"/>
      <c r="ECI1" s="58"/>
      <c r="ECJ1" s="58"/>
      <c r="ECK1" s="58"/>
      <c r="ECL1" s="58"/>
      <c r="ECM1" s="58"/>
      <c r="ECN1" s="58"/>
      <c r="ECO1" s="58"/>
      <c r="ECP1" s="58"/>
      <c r="ECQ1" s="58"/>
      <c r="ECR1" s="58"/>
      <c r="ECS1" s="58"/>
      <c r="ECT1" s="58"/>
      <c r="ECU1" s="58"/>
      <c r="ECV1" s="58"/>
      <c r="ECW1" s="58"/>
      <c r="ECX1" s="58"/>
      <c r="ECY1" s="58"/>
      <c r="ECZ1" s="58"/>
      <c r="EDA1" s="58"/>
      <c r="EDB1" s="58"/>
      <c r="EDC1" s="58"/>
      <c r="EDD1" s="58"/>
      <c r="EDE1" s="58"/>
      <c r="EDF1" s="58"/>
      <c r="EDG1" s="58"/>
      <c r="EDH1" s="58"/>
      <c r="EDI1" s="58"/>
      <c r="EDJ1" s="58"/>
      <c r="EDK1" s="58"/>
      <c r="EDL1" s="58"/>
      <c r="EDM1" s="58"/>
      <c r="EDN1" s="58"/>
      <c r="EDO1" s="58"/>
      <c r="EDP1" s="58"/>
      <c r="EDQ1" s="58"/>
      <c r="EDR1" s="58"/>
      <c r="EDS1" s="58"/>
      <c r="EDT1" s="58"/>
      <c r="EDU1" s="58"/>
      <c r="EDV1" s="58"/>
      <c r="EDW1" s="58"/>
      <c r="EDX1" s="58"/>
      <c r="EDY1" s="58"/>
      <c r="EDZ1" s="58"/>
      <c r="EEA1" s="58"/>
      <c r="EEB1" s="58"/>
      <c r="EEC1" s="58"/>
      <c r="EED1" s="58"/>
      <c r="EEE1" s="58"/>
      <c r="EEF1" s="58"/>
      <c r="EEG1" s="58"/>
      <c r="EEH1" s="58"/>
      <c r="EEI1" s="58"/>
      <c r="EEJ1" s="58"/>
      <c r="EEK1" s="58"/>
      <c r="EEL1" s="58"/>
      <c r="EEM1" s="58"/>
      <c r="EEN1" s="58"/>
      <c r="EEO1" s="58"/>
      <c r="EEP1" s="58"/>
      <c r="EEQ1" s="58"/>
      <c r="EER1" s="58"/>
      <c r="EES1" s="58"/>
      <c r="EET1" s="58"/>
      <c r="EEU1" s="58"/>
      <c r="EEV1" s="58"/>
      <c r="EEW1" s="58"/>
      <c r="EEX1" s="58"/>
      <c r="EEY1" s="58"/>
      <c r="EEZ1" s="58"/>
      <c r="EFA1" s="58"/>
      <c r="EFB1" s="58"/>
      <c r="EFC1" s="58"/>
      <c r="EFD1" s="58"/>
      <c r="EFE1" s="58"/>
      <c r="EFF1" s="58"/>
      <c r="EFG1" s="58"/>
      <c r="EFH1" s="58"/>
      <c r="EFI1" s="58"/>
      <c r="EFJ1" s="58"/>
      <c r="EFK1" s="58"/>
      <c r="EFL1" s="58"/>
      <c r="EFM1" s="58"/>
      <c r="EFN1" s="58"/>
      <c r="EFO1" s="58"/>
      <c r="EFP1" s="58"/>
      <c r="EFQ1" s="58"/>
      <c r="EFR1" s="58"/>
      <c r="EFS1" s="58"/>
      <c r="EFT1" s="58"/>
      <c r="EFU1" s="58"/>
      <c r="EFV1" s="58"/>
      <c r="EFW1" s="58"/>
      <c r="EFX1" s="58"/>
      <c r="EFY1" s="58"/>
      <c r="EFZ1" s="58"/>
      <c r="EGA1" s="58"/>
      <c r="EGB1" s="58"/>
      <c r="EGC1" s="58"/>
      <c r="EGD1" s="58"/>
      <c r="EGE1" s="58"/>
      <c r="EGF1" s="58"/>
      <c r="EGG1" s="58"/>
      <c r="EGH1" s="58"/>
      <c r="EGI1" s="58"/>
      <c r="EGJ1" s="58"/>
      <c r="EGK1" s="58"/>
      <c r="EGL1" s="58"/>
      <c r="EGM1" s="58"/>
      <c r="EGN1" s="58"/>
      <c r="EGO1" s="58"/>
      <c r="EGP1" s="58"/>
      <c r="EGQ1" s="58"/>
      <c r="EGR1" s="58"/>
      <c r="EGS1" s="58"/>
      <c r="EGT1" s="58"/>
      <c r="EGU1" s="58"/>
      <c r="EGV1" s="58"/>
      <c r="EGW1" s="58"/>
      <c r="EGX1" s="58"/>
      <c r="EGY1" s="58"/>
      <c r="EGZ1" s="58"/>
      <c r="EHA1" s="58"/>
      <c r="EHB1" s="58"/>
      <c r="EHC1" s="58"/>
      <c r="EHD1" s="58"/>
      <c r="EHE1" s="58"/>
      <c r="EHF1" s="58"/>
      <c r="EHG1" s="58"/>
      <c r="EHH1" s="58"/>
      <c r="EHI1" s="58"/>
      <c r="EHJ1" s="58"/>
      <c r="EHK1" s="58"/>
      <c r="EHL1" s="58"/>
      <c r="EHM1" s="58"/>
      <c r="EHN1" s="58"/>
      <c r="EHO1" s="58"/>
      <c r="EHP1" s="58"/>
      <c r="EHQ1" s="58"/>
      <c r="EHR1" s="58"/>
      <c r="EHS1" s="58"/>
      <c r="EHT1" s="58"/>
      <c r="EHU1" s="58"/>
      <c r="EHV1" s="58"/>
      <c r="EHW1" s="58"/>
      <c r="EHX1" s="58"/>
      <c r="EHY1" s="58"/>
      <c r="EHZ1" s="58"/>
      <c r="EIA1" s="58"/>
      <c r="EIB1" s="58"/>
      <c r="EIC1" s="58"/>
      <c r="EID1" s="58"/>
      <c r="EIE1" s="58"/>
      <c r="EIF1" s="58"/>
      <c r="EIG1" s="58"/>
      <c r="EIH1" s="58"/>
      <c r="EII1" s="58"/>
      <c r="EIJ1" s="58"/>
      <c r="EIK1" s="58"/>
      <c r="EIL1" s="58"/>
      <c r="EIM1" s="58"/>
      <c r="EIN1" s="58"/>
      <c r="EIO1" s="58"/>
      <c r="EIP1" s="58"/>
      <c r="EIQ1" s="58"/>
      <c r="EIR1" s="58"/>
      <c r="EIS1" s="58"/>
      <c r="EIT1" s="58"/>
      <c r="EIU1" s="58"/>
      <c r="EIV1" s="58"/>
      <c r="EIW1" s="58"/>
      <c r="EIX1" s="58"/>
      <c r="EIY1" s="58"/>
      <c r="EIZ1" s="58"/>
      <c r="EJA1" s="58"/>
      <c r="EJB1" s="58"/>
      <c r="EJC1" s="58"/>
      <c r="EJD1" s="58"/>
      <c r="EJE1" s="58"/>
      <c r="EJF1" s="58"/>
      <c r="EJG1" s="58"/>
      <c r="EJH1" s="58"/>
      <c r="EJI1" s="58"/>
      <c r="EJJ1" s="58"/>
      <c r="EJK1" s="58"/>
      <c r="EJL1" s="58"/>
      <c r="EJM1" s="58"/>
      <c r="EJN1" s="58"/>
      <c r="EJO1" s="58"/>
      <c r="EJP1" s="58"/>
      <c r="EJQ1" s="58"/>
      <c r="EJR1" s="58"/>
      <c r="EJS1" s="58"/>
      <c r="EJT1" s="58"/>
      <c r="EJU1" s="58"/>
      <c r="EJV1" s="58"/>
      <c r="EJW1" s="58"/>
      <c r="EJX1" s="58"/>
      <c r="EJY1" s="58"/>
      <c r="EJZ1" s="58"/>
      <c r="EKA1" s="58"/>
      <c r="EKB1" s="58"/>
      <c r="EKC1" s="58"/>
      <c r="EKD1" s="58"/>
      <c r="EKE1" s="58"/>
      <c r="EKF1" s="58"/>
      <c r="EKG1" s="58"/>
      <c r="EKH1" s="58"/>
      <c r="EKI1" s="58"/>
      <c r="EKJ1" s="58"/>
      <c r="EKK1" s="58"/>
      <c r="EKL1" s="58"/>
      <c r="EKM1" s="58"/>
      <c r="EKN1" s="58"/>
      <c r="EKO1" s="58"/>
      <c r="EKP1" s="58"/>
      <c r="EKQ1" s="58"/>
      <c r="EKR1" s="58"/>
      <c r="EKS1" s="58"/>
      <c r="EKT1" s="58"/>
      <c r="EKU1" s="58"/>
      <c r="EKV1" s="58"/>
      <c r="EKW1" s="58"/>
      <c r="EKX1" s="58"/>
      <c r="EKY1" s="58"/>
      <c r="EKZ1" s="58"/>
      <c r="ELA1" s="58"/>
      <c r="ELB1" s="58"/>
      <c r="ELC1" s="58"/>
      <c r="ELD1" s="58"/>
      <c r="ELE1" s="58"/>
      <c r="ELF1" s="58"/>
      <c r="ELG1" s="58"/>
      <c r="ELH1" s="58"/>
      <c r="ELI1" s="58"/>
      <c r="ELJ1" s="58"/>
      <c r="ELK1" s="58"/>
      <c r="ELL1" s="58"/>
      <c r="ELM1" s="58"/>
      <c r="ELN1" s="58"/>
      <c r="ELO1" s="58"/>
      <c r="ELP1" s="58"/>
      <c r="ELQ1" s="58"/>
      <c r="ELR1" s="58"/>
      <c r="ELS1" s="58"/>
      <c r="ELT1" s="58"/>
      <c r="ELU1" s="58"/>
      <c r="ELV1" s="58"/>
      <c r="ELW1" s="58"/>
      <c r="ELX1" s="58"/>
      <c r="ELY1" s="58"/>
      <c r="ELZ1" s="58"/>
      <c r="EMA1" s="58"/>
      <c r="EMB1" s="58"/>
      <c r="EMC1" s="58"/>
      <c r="EMD1" s="58"/>
      <c r="EME1" s="58"/>
      <c r="EMF1" s="58"/>
      <c r="EMG1" s="58"/>
      <c r="EMH1" s="58"/>
      <c r="EMI1" s="58"/>
      <c r="EMJ1" s="58"/>
      <c r="EMK1" s="58"/>
      <c r="EML1" s="58"/>
      <c r="EMM1" s="58"/>
      <c r="EMN1" s="58"/>
      <c r="EMO1" s="58"/>
      <c r="EMP1" s="58"/>
      <c r="EMQ1" s="58"/>
      <c r="EMR1" s="58"/>
      <c r="EMS1" s="58"/>
      <c r="EMT1" s="58"/>
      <c r="EMU1" s="58"/>
      <c r="EMV1" s="58"/>
      <c r="EMW1" s="58"/>
      <c r="EMX1" s="58"/>
      <c r="EMY1" s="58"/>
      <c r="EMZ1" s="58"/>
      <c r="ENA1" s="58"/>
      <c r="ENB1" s="58"/>
      <c r="ENC1" s="58"/>
      <c r="END1" s="58"/>
      <c r="ENE1" s="58"/>
      <c r="ENF1" s="58"/>
      <c r="ENG1" s="58"/>
      <c r="ENH1" s="58"/>
      <c r="ENI1" s="58"/>
      <c r="ENJ1" s="58"/>
      <c r="ENK1" s="58"/>
      <c r="ENL1" s="58"/>
      <c r="ENM1" s="58"/>
      <c r="ENN1" s="58"/>
      <c r="ENO1" s="58"/>
      <c r="ENP1" s="58"/>
      <c r="ENQ1" s="58"/>
      <c r="ENR1" s="58"/>
      <c r="ENS1" s="58"/>
      <c r="ENT1" s="58"/>
      <c r="ENU1" s="58"/>
      <c r="ENV1" s="58"/>
      <c r="ENW1" s="58"/>
      <c r="ENX1" s="58"/>
      <c r="ENY1" s="58"/>
      <c r="ENZ1" s="58"/>
      <c r="EOA1" s="58"/>
      <c r="EOB1" s="58"/>
      <c r="EOC1" s="58"/>
      <c r="EOD1" s="58"/>
      <c r="EOE1" s="58"/>
      <c r="EOF1" s="58"/>
      <c r="EOG1" s="58"/>
      <c r="EOH1" s="58"/>
      <c r="EOI1" s="58"/>
      <c r="EOJ1" s="58"/>
      <c r="EOK1" s="58"/>
      <c r="EOL1" s="58"/>
      <c r="EOM1" s="58"/>
      <c r="EON1" s="58"/>
      <c r="EOO1" s="58"/>
      <c r="EOP1" s="58"/>
      <c r="EOQ1" s="58"/>
      <c r="EOR1" s="58"/>
      <c r="EOS1" s="58"/>
      <c r="EOT1" s="58"/>
      <c r="EOU1" s="58"/>
      <c r="EOV1" s="58"/>
      <c r="EOW1" s="58"/>
      <c r="EOX1" s="58"/>
      <c r="EOY1" s="58"/>
      <c r="EOZ1" s="58"/>
      <c r="EPA1" s="58"/>
      <c r="EPB1" s="58"/>
      <c r="EPC1" s="58"/>
      <c r="EPD1" s="58"/>
      <c r="EPE1" s="58"/>
      <c r="EPF1" s="58"/>
      <c r="EPG1" s="58"/>
      <c r="EPH1" s="58"/>
      <c r="EPI1" s="58"/>
      <c r="EPJ1" s="58"/>
      <c r="EPK1" s="58"/>
      <c r="EPL1" s="58"/>
      <c r="EPM1" s="58"/>
      <c r="EPN1" s="58"/>
      <c r="EPO1" s="58"/>
      <c r="EPP1" s="58"/>
      <c r="EPQ1" s="58"/>
      <c r="EPR1" s="58"/>
      <c r="EPS1" s="58"/>
      <c r="EPT1" s="58"/>
      <c r="EPU1" s="58"/>
      <c r="EPV1" s="58"/>
      <c r="EPW1" s="58"/>
      <c r="EPX1" s="58"/>
      <c r="EPY1" s="58"/>
      <c r="EPZ1" s="58"/>
      <c r="EQA1" s="58"/>
      <c r="EQB1" s="58"/>
      <c r="EQC1" s="58"/>
      <c r="EQD1" s="58"/>
      <c r="EQE1" s="58"/>
      <c r="EQF1" s="58"/>
      <c r="EQG1" s="58"/>
      <c r="EQH1" s="58"/>
      <c r="EQI1" s="58"/>
      <c r="EQJ1" s="58"/>
      <c r="EQK1" s="58"/>
      <c r="EQL1" s="58"/>
      <c r="EQM1" s="58"/>
      <c r="EQN1" s="58"/>
      <c r="EQO1" s="58"/>
      <c r="EQP1" s="58"/>
      <c r="EQQ1" s="58"/>
      <c r="EQR1" s="58"/>
      <c r="EQS1" s="58"/>
      <c r="EQT1" s="58"/>
      <c r="EQU1" s="58"/>
      <c r="EQV1" s="58"/>
      <c r="EQW1" s="58"/>
      <c r="EQX1" s="58"/>
      <c r="EQY1" s="58"/>
      <c r="EQZ1" s="58"/>
      <c r="ERA1" s="58"/>
      <c r="ERB1" s="58"/>
      <c r="ERC1" s="58"/>
      <c r="ERD1" s="58"/>
      <c r="ERE1" s="58"/>
      <c r="ERF1" s="58"/>
      <c r="ERG1" s="58"/>
      <c r="ERH1" s="58"/>
      <c r="ERI1" s="58"/>
      <c r="ERJ1" s="58"/>
      <c r="ERK1" s="58"/>
      <c r="ERL1" s="58"/>
      <c r="ERM1" s="58"/>
      <c r="ERN1" s="58"/>
      <c r="ERO1" s="58"/>
      <c r="ERP1" s="58"/>
      <c r="ERQ1" s="58"/>
      <c r="ERR1" s="58"/>
      <c r="ERS1" s="58"/>
      <c r="ERT1" s="58"/>
      <c r="ERU1" s="58"/>
      <c r="ERV1" s="58"/>
      <c r="ERW1" s="58"/>
      <c r="ERX1" s="58"/>
      <c r="ERY1" s="58"/>
      <c r="ERZ1" s="58"/>
      <c r="ESA1" s="58"/>
      <c r="ESB1" s="58"/>
      <c r="ESC1" s="58"/>
      <c r="ESD1" s="58"/>
      <c r="ESE1" s="58"/>
      <c r="ESF1" s="58"/>
      <c r="ESG1" s="58"/>
      <c r="ESH1" s="58"/>
      <c r="ESI1" s="58"/>
      <c r="ESJ1" s="58"/>
      <c r="ESK1" s="58"/>
      <c r="ESL1" s="58"/>
      <c r="ESM1" s="58"/>
      <c r="ESN1" s="58"/>
      <c r="ESO1" s="58"/>
      <c r="ESP1" s="58"/>
      <c r="ESQ1" s="58"/>
      <c r="ESR1" s="58"/>
      <c r="ESS1" s="58"/>
      <c r="EST1" s="58"/>
      <c r="ESU1" s="58"/>
      <c r="ESV1" s="58"/>
      <c r="ESW1" s="58"/>
      <c r="ESX1" s="58"/>
      <c r="ESY1" s="58"/>
      <c r="ESZ1" s="58"/>
      <c r="ETA1" s="58"/>
      <c r="ETB1" s="58"/>
      <c r="ETC1" s="58"/>
      <c r="ETD1" s="58"/>
      <c r="ETE1" s="58"/>
      <c r="ETF1" s="58"/>
      <c r="ETG1" s="58"/>
      <c r="ETH1" s="58"/>
      <c r="ETI1" s="58"/>
      <c r="ETJ1" s="58"/>
      <c r="ETK1" s="58"/>
      <c r="ETL1" s="58"/>
      <c r="ETM1" s="58"/>
      <c r="ETN1" s="58"/>
      <c r="ETO1" s="58"/>
      <c r="ETP1" s="58"/>
      <c r="ETQ1" s="58"/>
      <c r="ETR1" s="58"/>
      <c r="ETS1" s="58"/>
      <c r="ETT1" s="58"/>
      <c r="ETU1" s="58"/>
      <c r="ETV1" s="58"/>
      <c r="ETW1" s="58"/>
      <c r="ETX1" s="58"/>
      <c r="ETY1" s="58"/>
      <c r="ETZ1" s="58"/>
      <c r="EUA1" s="58"/>
      <c r="EUB1" s="58"/>
      <c r="EUC1" s="58"/>
      <c r="EUD1" s="58"/>
      <c r="EUE1" s="58"/>
      <c r="EUF1" s="58"/>
      <c r="EUG1" s="58"/>
      <c r="EUH1" s="58"/>
      <c r="EUI1" s="58"/>
      <c r="EUJ1" s="58"/>
      <c r="EUK1" s="58"/>
      <c r="EUL1" s="58"/>
      <c r="EUM1" s="58"/>
      <c r="EUN1" s="58"/>
      <c r="EUO1" s="58"/>
      <c r="EUP1" s="58"/>
      <c r="EUQ1" s="58"/>
      <c r="EUR1" s="58"/>
      <c r="EUS1" s="58"/>
      <c r="EUT1" s="58"/>
      <c r="EUU1" s="58"/>
      <c r="EUV1" s="58"/>
      <c r="EUW1" s="58"/>
      <c r="EUX1" s="58"/>
      <c r="EUY1" s="58"/>
      <c r="EUZ1" s="58"/>
      <c r="EVA1" s="58"/>
      <c r="EVB1" s="58"/>
      <c r="EVC1" s="58"/>
      <c r="EVD1" s="58"/>
      <c r="EVE1" s="58"/>
      <c r="EVF1" s="58"/>
      <c r="EVG1" s="58"/>
      <c r="EVH1" s="58"/>
      <c r="EVI1" s="58"/>
      <c r="EVJ1" s="58"/>
      <c r="EVK1" s="58"/>
      <c r="EVL1" s="58"/>
      <c r="EVM1" s="58"/>
      <c r="EVN1" s="58"/>
      <c r="EVO1" s="58"/>
      <c r="EVP1" s="58"/>
      <c r="EVQ1" s="58"/>
      <c r="EVR1" s="58"/>
      <c r="EVS1" s="58"/>
      <c r="EVT1" s="58"/>
      <c r="EVU1" s="58"/>
      <c r="EVV1" s="58"/>
      <c r="EVW1" s="58"/>
      <c r="EVX1" s="58"/>
      <c r="EVY1" s="58"/>
      <c r="EVZ1" s="58"/>
      <c r="EWA1" s="58"/>
      <c r="EWB1" s="58"/>
      <c r="EWC1" s="58"/>
      <c r="EWD1" s="58"/>
      <c r="EWE1" s="58"/>
      <c r="EWF1" s="58"/>
      <c r="EWG1" s="58"/>
      <c r="EWH1" s="58"/>
      <c r="EWI1" s="58"/>
      <c r="EWJ1" s="58"/>
      <c r="EWK1" s="58"/>
      <c r="EWL1" s="58"/>
      <c r="EWM1" s="58"/>
      <c r="EWN1" s="58"/>
      <c r="EWO1" s="58"/>
      <c r="EWP1" s="58"/>
      <c r="EWQ1" s="58"/>
      <c r="EWR1" s="58"/>
      <c r="EWS1" s="58"/>
      <c r="EWT1" s="58"/>
      <c r="EWU1" s="58"/>
      <c r="EWV1" s="58"/>
      <c r="EWW1" s="58"/>
      <c r="EWX1" s="58"/>
      <c r="EWY1" s="58"/>
      <c r="EWZ1" s="58"/>
      <c r="EXA1" s="58"/>
      <c r="EXB1" s="58"/>
      <c r="EXC1" s="58"/>
      <c r="EXD1" s="58"/>
      <c r="EXE1" s="58"/>
      <c r="EXF1" s="58"/>
      <c r="EXG1" s="58"/>
      <c r="EXH1" s="58"/>
      <c r="EXI1" s="58"/>
      <c r="EXJ1" s="58"/>
      <c r="EXK1" s="58"/>
      <c r="EXL1" s="58"/>
      <c r="EXM1" s="58"/>
      <c r="EXN1" s="58"/>
      <c r="EXO1" s="58"/>
      <c r="EXP1" s="58"/>
      <c r="EXQ1" s="58"/>
      <c r="EXR1" s="58"/>
      <c r="EXS1" s="58"/>
      <c r="EXT1" s="58"/>
      <c r="EXU1" s="58"/>
      <c r="EXV1" s="58"/>
      <c r="EXW1" s="58"/>
      <c r="EXX1" s="58"/>
      <c r="EXY1" s="58"/>
      <c r="EXZ1" s="58"/>
      <c r="EYA1" s="58"/>
      <c r="EYB1" s="58"/>
      <c r="EYC1" s="58"/>
      <c r="EYD1" s="58"/>
      <c r="EYE1" s="58"/>
      <c r="EYF1" s="58"/>
      <c r="EYG1" s="58"/>
      <c r="EYH1" s="58"/>
      <c r="EYI1" s="58"/>
      <c r="EYJ1" s="58"/>
      <c r="EYK1" s="58"/>
      <c r="EYL1" s="58"/>
      <c r="EYM1" s="58"/>
      <c r="EYN1" s="58"/>
      <c r="EYO1" s="58"/>
      <c r="EYP1" s="58"/>
      <c r="EYQ1" s="58"/>
      <c r="EYR1" s="58"/>
      <c r="EYS1" s="58"/>
      <c r="EYT1" s="58"/>
      <c r="EYU1" s="58"/>
      <c r="EYV1" s="58"/>
      <c r="EYW1" s="58"/>
      <c r="EYX1" s="58"/>
      <c r="EYY1" s="58"/>
      <c r="EYZ1" s="58"/>
      <c r="EZA1" s="58"/>
      <c r="EZB1" s="58"/>
      <c r="EZC1" s="58"/>
      <c r="EZD1" s="58"/>
      <c r="EZE1" s="58"/>
      <c r="EZF1" s="58"/>
      <c r="EZG1" s="58"/>
      <c r="EZH1" s="58"/>
      <c r="EZI1" s="58"/>
      <c r="EZJ1" s="58"/>
      <c r="EZK1" s="58"/>
      <c r="EZL1" s="58"/>
      <c r="EZM1" s="58"/>
      <c r="EZN1" s="58"/>
      <c r="EZO1" s="58"/>
      <c r="EZP1" s="58"/>
      <c r="EZQ1" s="58"/>
      <c r="EZR1" s="58"/>
      <c r="EZS1" s="58"/>
      <c r="EZT1" s="58"/>
      <c r="EZU1" s="58"/>
      <c r="EZV1" s="58"/>
      <c r="EZW1" s="58"/>
      <c r="EZX1" s="58"/>
      <c r="EZY1" s="58"/>
      <c r="EZZ1" s="58"/>
      <c r="FAA1" s="58"/>
      <c r="FAB1" s="58"/>
      <c r="FAC1" s="58"/>
      <c r="FAD1" s="58"/>
      <c r="FAE1" s="58"/>
      <c r="FAF1" s="58"/>
      <c r="FAG1" s="58"/>
      <c r="FAH1" s="58"/>
      <c r="FAI1" s="58"/>
      <c r="FAJ1" s="58"/>
      <c r="FAK1" s="58"/>
      <c r="FAL1" s="58"/>
      <c r="FAM1" s="58"/>
      <c r="FAN1" s="58"/>
      <c r="FAO1" s="58"/>
      <c r="FAP1" s="58"/>
      <c r="FAQ1" s="58"/>
      <c r="FAR1" s="58"/>
      <c r="FAS1" s="58"/>
      <c r="FAT1" s="58"/>
      <c r="FAU1" s="58"/>
      <c r="FAV1" s="58"/>
      <c r="FAW1" s="58"/>
      <c r="FAX1" s="58"/>
      <c r="FAY1" s="58"/>
      <c r="FAZ1" s="58"/>
      <c r="FBA1" s="58"/>
      <c r="FBB1" s="58"/>
      <c r="FBC1" s="58"/>
      <c r="FBD1" s="58"/>
      <c r="FBE1" s="58"/>
      <c r="FBF1" s="58"/>
      <c r="FBG1" s="58"/>
      <c r="FBH1" s="58"/>
      <c r="FBI1" s="58"/>
      <c r="FBJ1" s="58"/>
      <c r="FBK1" s="58"/>
      <c r="FBL1" s="58"/>
      <c r="FBM1" s="58"/>
      <c r="FBN1" s="58"/>
      <c r="FBO1" s="58"/>
      <c r="FBP1" s="58"/>
      <c r="FBQ1" s="58"/>
      <c r="FBR1" s="58"/>
      <c r="FBS1" s="58"/>
      <c r="FBT1" s="58"/>
      <c r="FBU1" s="58"/>
      <c r="FBV1" s="58"/>
      <c r="FBW1" s="58"/>
      <c r="FBX1" s="58"/>
      <c r="FBY1" s="58"/>
      <c r="FBZ1" s="58"/>
      <c r="FCA1" s="58"/>
      <c r="FCB1" s="58"/>
      <c r="FCC1" s="58"/>
      <c r="FCD1" s="58"/>
      <c r="FCE1" s="58"/>
      <c r="FCF1" s="58"/>
      <c r="FCG1" s="58"/>
      <c r="FCH1" s="58"/>
      <c r="FCI1" s="58"/>
      <c r="FCJ1" s="58"/>
      <c r="FCK1" s="58"/>
      <c r="FCL1" s="58"/>
      <c r="FCM1" s="58"/>
      <c r="FCN1" s="58"/>
      <c r="FCO1" s="58"/>
      <c r="FCP1" s="58"/>
      <c r="FCQ1" s="58"/>
      <c r="FCR1" s="58"/>
      <c r="FCS1" s="58"/>
      <c r="FCT1" s="58"/>
      <c r="FCU1" s="58"/>
      <c r="FCV1" s="58"/>
      <c r="FCW1" s="58"/>
      <c r="FCX1" s="58"/>
      <c r="FCY1" s="58"/>
      <c r="FCZ1" s="58"/>
      <c r="FDA1" s="58"/>
      <c r="FDB1" s="58"/>
      <c r="FDC1" s="58"/>
      <c r="FDD1" s="58"/>
      <c r="FDE1" s="58"/>
      <c r="FDF1" s="58"/>
      <c r="FDG1" s="58"/>
      <c r="FDH1" s="58"/>
      <c r="FDI1" s="58"/>
      <c r="FDJ1" s="58"/>
      <c r="FDK1" s="58"/>
      <c r="FDL1" s="58"/>
      <c r="FDM1" s="58"/>
      <c r="FDN1" s="58"/>
      <c r="FDO1" s="58"/>
      <c r="FDP1" s="58"/>
      <c r="FDQ1" s="58"/>
      <c r="FDR1" s="58"/>
      <c r="FDS1" s="58"/>
      <c r="FDT1" s="58"/>
      <c r="FDU1" s="58"/>
      <c r="FDV1" s="58"/>
      <c r="FDW1" s="58"/>
      <c r="FDX1" s="58"/>
      <c r="FDY1" s="58"/>
      <c r="FDZ1" s="58"/>
      <c r="FEA1" s="58"/>
      <c r="FEB1" s="58"/>
      <c r="FEC1" s="58"/>
      <c r="FED1" s="58"/>
      <c r="FEE1" s="58"/>
      <c r="FEF1" s="58"/>
      <c r="FEG1" s="58"/>
      <c r="FEH1" s="58"/>
      <c r="FEI1" s="58"/>
      <c r="FEJ1" s="58"/>
      <c r="FEK1" s="58"/>
      <c r="FEL1" s="58"/>
      <c r="FEM1" s="58"/>
      <c r="FEN1" s="58"/>
      <c r="FEO1" s="58"/>
      <c r="FEP1" s="58"/>
      <c r="FEQ1" s="58"/>
      <c r="FER1" s="58"/>
      <c r="FES1" s="58"/>
      <c r="FET1" s="58"/>
      <c r="FEU1" s="58"/>
      <c r="FEV1" s="58"/>
      <c r="FEW1" s="58"/>
      <c r="FEX1" s="58"/>
      <c r="FEY1" s="58"/>
      <c r="FEZ1" s="58"/>
      <c r="FFA1" s="58"/>
      <c r="FFB1" s="58"/>
      <c r="FFC1" s="58"/>
      <c r="FFD1" s="58"/>
      <c r="FFE1" s="58"/>
      <c r="FFF1" s="58"/>
      <c r="FFG1" s="58"/>
      <c r="FFH1" s="58"/>
      <c r="FFI1" s="58"/>
      <c r="FFJ1" s="58"/>
      <c r="FFK1" s="58"/>
      <c r="FFL1" s="58"/>
      <c r="FFM1" s="58"/>
      <c r="FFN1" s="58"/>
      <c r="FFO1" s="58"/>
      <c r="FFP1" s="58"/>
      <c r="FFQ1" s="58"/>
      <c r="FFR1" s="58"/>
      <c r="FFS1" s="58"/>
      <c r="FFT1" s="58"/>
      <c r="FFU1" s="58"/>
      <c r="FFV1" s="58"/>
      <c r="FFW1" s="58"/>
      <c r="FFX1" s="58"/>
      <c r="FFY1" s="58"/>
      <c r="FFZ1" s="58"/>
      <c r="FGA1" s="58"/>
      <c r="FGB1" s="58"/>
      <c r="FGC1" s="58"/>
      <c r="FGD1" s="58"/>
      <c r="FGE1" s="58"/>
      <c r="FGF1" s="58"/>
      <c r="FGG1" s="58"/>
      <c r="FGH1" s="58"/>
      <c r="FGI1" s="58"/>
      <c r="FGJ1" s="58"/>
      <c r="FGK1" s="58"/>
      <c r="FGL1" s="58"/>
      <c r="FGM1" s="58"/>
      <c r="FGN1" s="58"/>
      <c r="FGO1" s="58"/>
      <c r="FGP1" s="58"/>
      <c r="FGQ1" s="58"/>
      <c r="FGR1" s="58"/>
      <c r="FGS1" s="58"/>
      <c r="FGT1" s="58"/>
      <c r="FGU1" s="58"/>
      <c r="FGV1" s="58"/>
      <c r="FGW1" s="58"/>
      <c r="FGX1" s="58"/>
      <c r="FGY1" s="58"/>
      <c r="FGZ1" s="58"/>
      <c r="FHA1" s="58"/>
      <c r="FHB1" s="58"/>
      <c r="FHC1" s="58"/>
      <c r="FHD1" s="58"/>
      <c r="FHE1" s="58"/>
      <c r="FHF1" s="58"/>
      <c r="FHG1" s="58"/>
      <c r="FHH1" s="58"/>
      <c r="FHI1" s="58"/>
      <c r="FHJ1" s="58"/>
      <c r="FHK1" s="58"/>
      <c r="FHL1" s="58"/>
      <c r="FHM1" s="58"/>
      <c r="FHN1" s="58"/>
      <c r="FHO1" s="58"/>
      <c r="FHP1" s="58"/>
      <c r="FHQ1" s="58"/>
      <c r="FHR1" s="58"/>
      <c r="FHS1" s="58"/>
      <c r="FHT1" s="58"/>
      <c r="FHU1" s="58"/>
      <c r="FHV1" s="58"/>
      <c r="FHW1" s="58"/>
      <c r="FHX1" s="58"/>
      <c r="FHY1" s="58"/>
      <c r="FHZ1" s="58"/>
      <c r="FIA1" s="58"/>
      <c r="FIB1" s="58"/>
      <c r="FIC1" s="58"/>
      <c r="FID1" s="58"/>
      <c r="FIE1" s="58"/>
      <c r="FIF1" s="58"/>
      <c r="FIG1" s="58"/>
      <c r="FIH1" s="58"/>
      <c r="FII1" s="58"/>
      <c r="FIJ1" s="58"/>
      <c r="FIK1" s="58"/>
      <c r="FIL1" s="58"/>
      <c r="FIM1" s="58"/>
      <c r="FIN1" s="58"/>
      <c r="FIO1" s="58"/>
      <c r="FIP1" s="58"/>
      <c r="FIQ1" s="58"/>
      <c r="FIR1" s="58"/>
      <c r="FIS1" s="58"/>
      <c r="FIT1" s="58"/>
      <c r="FIU1" s="58"/>
      <c r="FIV1" s="58"/>
      <c r="FIW1" s="58"/>
      <c r="FIX1" s="58"/>
      <c r="FIY1" s="58"/>
      <c r="FIZ1" s="58"/>
      <c r="FJA1" s="58"/>
      <c r="FJB1" s="58"/>
      <c r="FJC1" s="58"/>
      <c r="FJD1" s="58"/>
      <c r="FJE1" s="58"/>
      <c r="FJF1" s="58"/>
      <c r="FJG1" s="58"/>
      <c r="FJH1" s="58"/>
      <c r="FJI1" s="58"/>
      <c r="FJJ1" s="58"/>
      <c r="FJK1" s="58"/>
      <c r="FJL1" s="58"/>
      <c r="FJM1" s="58"/>
      <c r="FJN1" s="58"/>
      <c r="FJO1" s="58"/>
      <c r="FJP1" s="58"/>
      <c r="FJQ1" s="58"/>
      <c r="FJR1" s="58"/>
      <c r="FJS1" s="58"/>
      <c r="FJT1" s="58"/>
      <c r="FJU1" s="58"/>
      <c r="FJV1" s="58"/>
      <c r="FJW1" s="58"/>
      <c r="FJX1" s="58"/>
      <c r="FJY1" s="58"/>
      <c r="FJZ1" s="58"/>
      <c r="FKA1" s="58"/>
      <c r="FKB1" s="58"/>
      <c r="FKC1" s="58"/>
      <c r="FKD1" s="58"/>
      <c r="FKE1" s="58"/>
      <c r="FKF1" s="58"/>
      <c r="FKG1" s="58"/>
      <c r="FKH1" s="58"/>
      <c r="FKI1" s="58"/>
      <c r="FKJ1" s="58"/>
      <c r="FKK1" s="58"/>
      <c r="FKL1" s="58"/>
      <c r="FKM1" s="58"/>
      <c r="FKN1" s="58"/>
      <c r="FKO1" s="58"/>
      <c r="FKP1" s="58"/>
      <c r="FKQ1" s="58"/>
      <c r="FKR1" s="58"/>
      <c r="FKS1" s="58"/>
      <c r="FKT1" s="58"/>
      <c r="FKU1" s="58"/>
      <c r="FKV1" s="58"/>
      <c r="FKW1" s="58"/>
      <c r="FKX1" s="58"/>
      <c r="FKY1" s="58"/>
      <c r="FKZ1" s="58"/>
      <c r="FLA1" s="58"/>
      <c r="FLB1" s="58"/>
      <c r="FLC1" s="58"/>
      <c r="FLD1" s="58"/>
      <c r="FLE1" s="58"/>
      <c r="FLF1" s="58"/>
      <c r="FLG1" s="58"/>
      <c r="FLH1" s="58"/>
      <c r="FLI1" s="58"/>
      <c r="FLJ1" s="58"/>
      <c r="FLK1" s="58"/>
      <c r="FLL1" s="58"/>
      <c r="FLM1" s="58"/>
      <c r="FLN1" s="58"/>
      <c r="FLO1" s="58"/>
      <c r="FLP1" s="58"/>
      <c r="FLQ1" s="58"/>
      <c r="FLR1" s="58"/>
      <c r="FLS1" s="58"/>
      <c r="FLT1" s="58"/>
      <c r="FLU1" s="58"/>
      <c r="FLV1" s="58"/>
      <c r="FLW1" s="58"/>
      <c r="FLX1" s="58"/>
      <c r="FLY1" s="58"/>
      <c r="FLZ1" s="58"/>
      <c r="FMA1" s="58"/>
      <c r="FMB1" s="58"/>
      <c r="FMC1" s="58"/>
      <c r="FMD1" s="58"/>
      <c r="FME1" s="58"/>
      <c r="FMF1" s="58"/>
      <c r="FMG1" s="58"/>
      <c r="FMH1" s="58"/>
      <c r="FMI1" s="58"/>
      <c r="FMJ1" s="58"/>
      <c r="FMK1" s="58"/>
      <c r="FML1" s="58"/>
      <c r="FMM1" s="58"/>
      <c r="FMN1" s="58"/>
      <c r="FMO1" s="58"/>
      <c r="FMP1" s="58"/>
      <c r="FMQ1" s="58"/>
      <c r="FMR1" s="58"/>
      <c r="FMS1" s="58"/>
      <c r="FMT1" s="58"/>
      <c r="FMU1" s="58"/>
      <c r="FMV1" s="58"/>
      <c r="FMW1" s="58"/>
      <c r="FMX1" s="58"/>
      <c r="FMY1" s="58"/>
      <c r="FMZ1" s="58"/>
      <c r="FNA1" s="58"/>
      <c r="FNB1" s="58"/>
      <c r="FNC1" s="58"/>
      <c r="FND1" s="58"/>
      <c r="FNE1" s="58"/>
      <c r="FNF1" s="58"/>
      <c r="FNG1" s="58"/>
      <c r="FNH1" s="58"/>
      <c r="FNI1" s="58"/>
      <c r="FNJ1" s="58"/>
      <c r="FNK1" s="58"/>
      <c r="FNL1" s="58"/>
      <c r="FNM1" s="58"/>
      <c r="FNN1" s="58"/>
      <c r="FNO1" s="58"/>
      <c r="FNP1" s="58"/>
      <c r="FNQ1" s="58"/>
      <c r="FNR1" s="58"/>
      <c r="FNS1" s="58"/>
      <c r="FNT1" s="58"/>
      <c r="FNU1" s="58"/>
      <c r="FNV1" s="58"/>
      <c r="FNW1" s="58"/>
      <c r="FNX1" s="58"/>
      <c r="FNY1" s="58"/>
      <c r="FNZ1" s="58"/>
      <c r="FOA1" s="58"/>
      <c r="FOB1" s="58"/>
      <c r="FOC1" s="58"/>
      <c r="FOD1" s="58"/>
      <c r="FOE1" s="58"/>
      <c r="FOF1" s="58"/>
      <c r="FOG1" s="58"/>
      <c r="FOH1" s="58"/>
      <c r="FOI1" s="58"/>
      <c r="FOJ1" s="58"/>
      <c r="FOK1" s="58"/>
      <c r="FOL1" s="58"/>
      <c r="FOM1" s="58"/>
      <c r="FON1" s="58"/>
      <c r="FOO1" s="58"/>
      <c r="FOP1" s="58"/>
      <c r="FOQ1" s="58"/>
      <c r="FOR1" s="58"/>
      <c r="FOS1" s="58"/>
      <c r="FOT1" s="58"/>
      <c r="FOU1" s="58"/>
      <c r="FOV1" s="58"/>
      <c r="FOW1" s="58"/>
      <c r="FOX1" s="58"/>
      <c r="FOY1" s="58"/>
      <c r="FOZ1" s="58"/>
      <c r="FPA1" s="58"/>
      <c r="FPB1" s="58"/>
      <c r="FPC1" s="58"/>
      <c r="FPD1" s="58"/>
      <c r="FPE1" s="58"/>
      <c r="FPF1" s="58"/>
      <c r="FPG1" s="58"/>
      <c r="FPH1" s="58"/>
      <c r="FPI1" s="58"/>
      <c r="FPJ1" s="58"/>
      <c r="FPK1" s="58"/>
      <c r="FPL1" s="58"/>
      <c r="FPM1" s="58"/>
      <c r="FPN1" s="58"/>
      <c r="FPO1" s="58"/>
      <c r="FPP1" s="58"/>
      <c r="FPQ1" s="58"/>
      <c r="FPR1" s="58"/>
      <c r="FPS1" s="58"/>
      <c r="FPT1" s="58"/>
      <c r="FPU1" s="58"/>
      <c r="FPV1" s="58"/>
      <c r="FPW1" s="58"/>
      <c r="FPX1" s="58"/>
      <c r="FPY1" s="58"/>
      <c r="FPZ1" s="58"/>
      <c r="FQA1" s="58"/>
      <c r="FQB1" s="58"/>
      <c r="FQC1" s="58"/>
      <c r="FQD1" s="58"/>
      <c r="FQE1" s="58"/>
      <c r="FQF1" s="58"/>
      <c r="FQG1" s="58"/>
      <c r="FQH1" s="58"/>
      <c r="FQI1" s="58"/>
      <c r="FQJ1" s="58"/>
      <c r="FQK1" s="58"/>
      <c r="FQL1" s="58"/>
      <c r="FQM1" s="58"/>
      <c r="FQN1" s="58"/>
      <c r="FQO1" s="58"/>
      <c r="FQP1" s="58"/>
      <c r="FQQ1" s="58"/>
      <c r="FQR1" s="58"/>
      <c r="FQS1" s="58"/>
      <c r="FQT1" s="58"/>
      <c r="FQU1" s="58"/>
      <c r="FQV1" s="58"/>
      <c r="FQW1" s="58"/>
      <c r="FQX1" s="58"/>
      <c r="FQY1" s="58"/>
      <c r="FQZ1" s="58"/>
      <c r="FRA1" s="58"/>
      <c r="FRB1" s="58"/>
      <c r="FRC1" s="58"/>
      <c r="FRD1" s="58"/>
      <c r="FRE1" s="58"/>
      <c r="FRF1" s="58"/>
      <c r="FRG1" s="58"/>
      <c r="FRH1" s="58"/>
      <c r="FRI1" s="58"/>
      <c r="FRJ1" s="58"/>
      <c r="FRK1" s="58"/>
      <c r="FRL1" s="58"/>
      <c r="FRM1" s="58"/>
      <c r="FRN1" s="58"/>
      <c r="FRO1" s="58"/>
      <c r="FRP1" s="58"/>
      <c r="FRQ1" s="58"/>
      <c r="FRR1" s="58"/>
      <c r="FRS1" s="58"/>
      <c r="FRT1" s="58"/>
      <c r="FRU1" s="58"/>
      <c r="FRV1" s="58"/>
      <c r="FRW1" s="58"/>
      <c r="FRX1" s="58"/>
      <c r="FRY1" s="58"/>
      <c r="FRZ1" s="58"/>
      <c r="FSA1" s="58"/>
      <c r="FSB1" s="58"/>
      <c r="FSC1" s="58"/>
      <c r="FSD1" s="58"/>
      <c r="FSE1" s="58"/>
      <c r="FSF1" s="58"/>
      <c r="FSG1" s="58"/>
      <c r="FSH1" s="58"/>
      <c r="FSI1" s="58"/>
      <c r="FSJ1" s="58"/>
      <c r="FSK1" s="58"/>
      <c r="FSL1" s="58"/>
      <c r="FSM1" s="58"/>
      <c r="FSN1" s="58"/>
      <c r="FSO1" s="58"/>
      <c r="FSP1" s="58"/>
      <c r="FSQ1" s="58"/>
      <c r="FSR1" s="58"/>
      <c r="FSS1" s="58"/>
      <c r="FST1" s="58"/>
      <c r="FSU1" s="58"/>
      <c r="FSV1" s="58"/>
      <c r="FSW1" s="58"/>
      <c r="FSX1" s="58"/>
      <c r="FSY1" s="58"/>
      <c r="FSZ1" s="58"/>
      <c r="FTA1" s="58"/>
      <c r="FTB1" s="58"/>
      <c r="FTC1" s="58"/>
      <c r="FTD1" s="58"/>
      <c r="FTE1" s="58"/>
      <c r="FTF1" s="58"/>
      <c r="FTG1" s="58"/>
      <c r="FTH1" s="58"/>
      <c r="FTI1" s="58"/>
      <c r="FTJ1" s="58"/>
      <c r="FTK1" s="58"/>
      <c r="FTL1" s="58"/>
      <c r="FTM1" s="58"/>
      <c r="FTN1" s="58"/>
      <c r="FTO1" s="58"/>
      <c r="FTP1" s="58"/>
      <c r="FTQ1" s="58"/>
      <c r="FTR1" s="58"/>
      <c r="FTS1" s="58"/>
      <c r="FTT1" s="58"/>
      <c r="FTU1" s="58"/>
      <c r="FTV1" s="58"/>
      <c r="FTW1" s="58"/>
      <c r="FTX1" s="58"/>
      <c r="FTY1" s="58"/>
      <c r="FTZ1" s="58"/>
      <c r="FUA1" s="58"/>
      <c r="FUB1" s="58"/>
      <c r="FUC1" s="58"/>
      <c r="FUD1" s="58"/>
      <c r="FUE1" s="58"/>
      <c r="FUF1" s="58"/>
      <c r="FUG1" s="58"/>
      <c r="FUH1" s="58"/>
      <c r="FUI1" s="58"/>
      <c r="FUJ1" s="58"/>
      <c r="FUK1" s="58"/>
      <c r="FUL1" s="58"/>
      <c r="FUM1" s="58"/>
      <c r="FUN1" s="58"/>
      <c r="FUO1" s="58"/>
      <c r="FUP1" s="58"/>
      <c r="FUQ1" s="58"/>
      <c r="FUR1" s="58"/>
      <c r="FUS1" s="58"/>
      <c r="FUT1" s="58"/>
      <c r="FUU1" s="58"/>
      <c r="FUV1" s="58"/>
      <c r="FUW1" s="58"/>
      <c r="FUX1" s="58"/>
      <c r="FUY1" s="58"/>
      <c r="FUZ1" s="58"/>
      <c r="FVA1" s="58"/>
      <c r="FVB1" s="58"/>
      <c r="FVC1" s="58"/>
      <c r="FVD1" s="58"/>
      <c r="FVE1" s="58"/>
      <c r="FVF1" s="58"/>
      <c r="FVG1" s="58"/>
      <c r="FVH1" s="58"/>
      <c r="FVI1" s="58"/>
      <c r="FVJ1" s="58"/>
      <c r="FVK1" s="58"/>
      <c r="FVL1" s="58"/>
      <c r="FVM1" s="58"/>
      <c r="FVN1" s="58"/>
      <c r="FVO1" s="58"/>
      <c r="FVP1" s="58"/>
      <c r="FVQ1" s="58"/>
      <c r="FVR1" s="58"/>
      <c r="FVS1" s="58"/>
      <c r="FVT1" s="58"/>
      <c r="FVU1" s="58"/>
      <c r="FVV1" s="58"/>
      <c r="FVW1" s="58"/>
      <c r="FVX1" s="58"/>
      <c r="FVY1" s="58"/>
      <c r="FVZ1" s="58"/>
      <c r="FWA1" s="58"/>
      <c r="FWB1" s="58"/>
      <c r="FWC1" s="58"/>
      <c r="FWD1" s="58"/>
      <c r="FWE1" s="58"/>
      <c r="FWF1" s="58"/>
      <c r="FWG1" s="58"/>
      <c r="FWH1" s="58"/>
      <c r="FWI1" s="58"/>
      <c r="FWJ1" s="58"/>
      <c r="FWK1" s="58"/>
      <c r="FWL1" s="58"/>
      <c r="FWM1" s="58"/>
      <c r="FWN1" s="58"/>
      <c r="FWO1" s="58"/>
      <c r="FWP1" s="58"/>
      <c r="FWQ1" s="58"/>
      <c r="FWR1" s="58"/>
      <c r="FWS1" s="58"/>
      <c r="FWT1" s="58"/>
      <c r="FWU1" s="58"/>
      <c r="FWV1" s="58"/>
      <c r="FWW1" s="58"/>
      <c r="FWX1" s="58"/>
      <c r="FWY1" s="58"/>
      <c r="FWZ1" s="58"/>
      <c r="FXA1" s="58"/>
      <c r="FXB1" s="58"/>
      <c r="FXC1" s="58"/>
      <c r="FXD1" s="58"/>
      <c r="FXE1" s="58"/>
      <c r="FXF1" s="58"/>
      <c r="FXG1" s="58"/>
      <c r="FXH1" s="58"/>
      <c r="FXI1" s="58"/>
      <c r="FXJ1" s="58"/>
      <c r="FXK1" s="58"/>
      <c r="FXL1" s="58"/>
      <c r="FXM1" s="58"/>
      <c r="FXN1" s="58"/>
      <c r="FXO1" s="58"/>
      <c r="FXP1" s="58"/>
      <c r="FXQ1" s="58"/>
      <c r="FXR1" s="58"/>
      <c r="FXS1" s="58"/>
      <c r="FXT1" s="58"/>
      <c r="FXU1" s="58"/>
      <c r="FXV1" s="58"/>
      <c r="FXW1" s="58"/>
      <c r="FXX1" s="58"/>
      <c r="FXY1" s="58"/>
      <c r="FXZ1" s="58"/>
      <c r="FYA1" s="58"/>
      <c r="FYB1" s="58"/>
      <c r="FYC1" s="58"/>
      <c r="FYD1" s="58"/>
      <c r="FYE1" s="58"/>
      <c r="FYF1" s="58"/>
      <c r="FYG1" s="58"/>
      <c r="FYH1" s="58"/>
      <c r="FYI1" s="58"/>
      <c r="FYJ1" s="58"/>
      <c r="FYK1" s="58"/>
      <c r="FYL1" s="58"/>
      <c r="FYM1" s="58"/>
      <c r="FYN1" s="58"/>
      <c r="FYO1" s="58"/>
      <c r="FYP1" s="58"/>
      <c r="FYQ1" s="58"/>
      <c r="FYR1" s="58"/>
      <c r="FYS1" s="58"/>
      <c r="FYT1" s="58"/>
      <c r="FYU1" s="58"/>
      <c r="FYV1" s="58"/>
      <c r="FYW1" s="58"/>
      <c r="FYX1" s="58"/>
      <c r="FYY1" s="58"/>
      <c r="FYZ1" s="58"/>
      <c r="FZA1" s="58"/>
      <c r="FZB1" s="58"/>
      <c r="FZC1" s="58"/>
      <c r="FZD1" s="58"/>
      <c r="FZE1" s="58"/>
      <c r="FZF1" s="58"/>
      <c r="FZG1" s="58"/>
      <c r="FZH1" s="58"/>
      <c r="FZI1" s="58"/>
      <c r="FZJ1" s="58"/>
      <c r="FZK1" s="58"/>
      <c r="FZL1" s="58"/>
      <c r="FZM1" s="58"/>
      <c r="FZN1" s="58"/>
      <c r="FZO1" s="58"/>
      <c r="FZP1" s="58"/>
      <c r="FZQ1" s="58"/>
      <c r="FZR1" s="58"/>
      <c r="FZS1" s="58"/>
      <c r="FZT1" s="58"/>
      <c r="FZU1" s="58"/>
      <c r="FZV1" s="58"/>
      <c r="FZW1" s="58"/>
      <c r="FZX1" s="58"/>
      <c r="FZY1" s="58"/>
      <c r="FZZ1" s="58"/>
      <c r="GAA1" s="58"/>
      <c r="GAB1" s="58"/>
      <c r="GAC1" s="58"/>
      <c r="GAD1" s="58"/>
      <c r="GAE1" s="58"/>
      <c r="GAF1" s="58"/>
      <c r="GAG1" s="58"/>
      <c r="GAH1" s="58"/>
      <c r="GAI1" s="58"/>
      <c r="GAJ1" s="58"/>
      <c r="GAK1" s="58"/>
      <c r="GAL1" s="58"/>
      <c r="GAM1" s="58"/>
      <c r="GAN1" s="58"/>
      <c r="GAO1" s="58"/>
      <c r="GAP1" s="58"/>
      <c r="GAQ1" s="58"/>
      <c r="GAR1" s="58"/>
      <c r="GAS1" s="58"/>
      <c r="GAT1" s="58"/>
      <c r="GAU1" s="58"/>
      <c r="GAV1" s="58"/>
      <c r="GAW1" s="58"/>
      <c r="GAX1" s="58"/>
      <c r="GAY1" s="58"/>
      <c r="GAZ1" s="58"/>
      <c r="GBA1" s="58"/>
      <c r="GBB1" s="58"/>
      <c r="GBC1" s="58"/>
      <c r="GBD1" s="58"/>
      <c r="GBE1" s="58"/>
      <c r="GBF1" s="58"/>
      <c r="GBG1" s="58"/>
      <c r="GBH1" s="58"/>
      <c r="GBI1" s="58"/>
      <c r="GBJ1" s="58"/>
      <c r="GBK1" s="58"/>
      <c r="GBL1" s="58"/>
      <c r="GBM1" s="58"/>
      <c r="GBN1" s="58"/>
      <c r="GBO1" s="58"/>
      <c r="GBP1" s="58"/>
      <c r="GBQ1" s="58"/>
      <c r="GBR1" s="58"/>
      <c r="GBS1" s="58"/>
      <c r="GBT1" s="58"/>
      <c r="GBU1" s="58"/>
      <c r="GBV1" s="58"/>
      <c r="GBW1" s="58"/>
      <c r="GBX1" s="58"/>
      <c r="GBY1" s="58"/>
      <c r="GBZ1" s="58"/>
      <c r="GCA1" s="58"/>
      <c r="GCB1" s="58"/>
      <c r="GCC1" s="58"/>
      <c r="GCD1" s="58"/>
      <c r="GCE1" s="58"/>
      <c r="GCF1" s="58"/>
      <c r="GCG1" s="58"/>
      <c r="GCH1" s="58"/>
      <c r="GCI1" s="58"/>
      <c r="GCJ1" s="58"/>
      <c r="GCK1" s="58"/>
      <c r="GCL1" s="58"/>
      <c r="GCM1" s="58"/>
      <c r="GCN1" s="58"/>
      <c r="GCO1" s="58"/>
      <c r="GCP1" s="58"/>
      <c r="GCQ1" s="58"/>
      <c r="GCR1" s="58"/>
      <c r="GCS1" s="58"/>
      <c r="GCT1" s="58"/>
      <c r="GCU1" s="58"/>
      <c r="GCV1" s="58"/>
      <c r="GCW1" s="58"/>
      <c r="GCX1" s="58"/>
      <c r="GCY1" s="58"/>
      <c r="GCZ1" s="58"/>
      <c r="GDA1" s="58"/>
      <c r="GDB1" s="58"/>
      <c r="GDC1" s="58"/>
      <c r="GDD1" s="58"/>
      <c r="GDE1" s="58"/>
      <c r="GDF1" s="58"/>
      <c r="GDG1" s="58"/>
      <c r="GDH1" s="58"/>
      <c r="GDI1" s="58"/>
      <c r="GDJ1" s="58"/>
      <c r="GDK1" s="58"/>
      <c r="GDL1" s="58"/>
      <c r="GDM1" s="58"/>
      <c r="GDN1" s="58"/>
      <c r="GDO1" s="58"/>
      <c r="GDP1" s="58"/>
      <c r="GDQ1" s="58"/>
      <c r="GDR1" s="58"/>
      <c r="GDS1" s="58"/>
      <c r="GDT1" s="58"/>
      <c r="GDU1" s="58"/>
      <c r="GDV1" s="58"/>
      <c r="GDW1" s="58"/>
      <c r="GDX1" s="58"/>
      <c r="GDY1" s="58"/>
      <c r="GDZ1" s="58"/>
      <c r="GEA1" s="58"/>
      <c r="GEB1" s="58"/>
      <c r="GEC1" s="58"/>
      <c r="GED1" s="58"/>
      <c r="GEE1" s="58"/>
      <c r="GEF1" s="58"/>
      <c r="GEG1" s="58"/>
      <c r="GEH1" s="58"/>
      <c r="GEI1" s="58"/>
      <c r="GEJ1" s="58"/>
      <c r="GEK1" s="58"/>
      <c r="GEL1" s="58"/>
      <c r="GEM1" s="58"/>
      <c r="GEN1" s="58"/>
      <c r="GEO1" s="58"/>
      <c r="GEP1" s="58"/>
      <c r="GEQ1" s="58"/>
      <c r="GER1" s="58"/>
      <c r="GES1" s="58"/>
      <c r="GET1" s="58"/>
      <c r="GEU1" s="58"/>
      <c r="GEV1" s="58"/>
      <c r="GEW1" s="58"/>
      <c r="GEX1" s="58"/>
      <c r="GEY1" s="58"/>
      <c r="GEZ1" s="58"/>
      <c r="GFA1" s="58"/>
      <c r="GFB1" s="58"/>
      <c r="GFC1" s="58"/>
      <c r="GFD1" s="58"/>
      <c r="GFE1" s="58"/>
      <c r="GFF1" s="58"/>
      <c r="GFG1" s="58"/>
      <c r="GFH1" s="58"/>
      <c r="GFI1" s="58"/>
      <c r="GFJ1" s="58"/>
      <c r="GFK1" s="58"/>
      <c r="GFL1" s="58"/>
      <c r="GFM1" s="58"/>
      <c r="GFN1" s="58"/>
      <c r="GFO1" s="58"/>
      <c r="GFP1" s="58"/>
      <c r="GFQ1" s="58"/>
      <c r="GFR1" s="58"/>
      <c r="GFS1" s="58"/>
      <c r="GFT1" s="58"/>
      <c r="GFU1" s="58"/>
      <c r="GFV1" s="58"/>
      <c r="GFW1" s="58"/>
      <c r="GFX1" s="58"/>
      <c r="GFY1" s="58"/>
      <c r="GFZ1" s="58"/>
      <c r="GGA1" s="58"/>
      <c r="GGB1" s="58"/>
      <c r="GGC1" s="58"/>
      <c r="GGD1" s="58"/>
      <c r="GGE1" s="58"/>
      <c r="GGF1" s="58"/>
      <c r="GGG1" s="58"/>
      <c r="GGH1" s="58"/>
      <c r="GGI1" s="58"/>
      <c r="GGJ1" s="58"/>
      <c r="GGK1" s="58"/>
      <c r="GGL1" s="58"/>
      <c r="GGM1" s="58"/>
      <c r="GGN1" s="58"/>
      <c r="GGO1" s="58"/>
      <c r="GGP1" s="58"/>
      <c r="GGQ1" s="58"/>
      <c r="GGR1" s="58"/>
      <c r="GGS1" s="58"/>
      <c r="GGT1" s="58"/>
      <c r="GGU1" s="58"/>
      <c r="GGV1" s="58"/>
      <c r="GGW1" s="58"/>
      <c r="GGX1" s="58"/>
      <c r="GGY1" s="58"/>
      <c r="GGZ1" s="58"/>
      <c r="GHA1" s="58"/>
      <c r="GHB1" s="58"/>
      <c r="GHC1" s="58"/>
      <c r="GHD1" s="58"/>
      <c r="GHE1" s="58"/>
      <c r="GHF1" s="58"/>
      <c r="GHG1" s="58"/>
      <c r="GHH1" s="58"/>
      <c r="GHI1" s="58"/>
      <c r="GHJ1" s="58"/>
      <c r="GHK1" s="58"/>
      <c r="GHL1" s="58"/>
      <c r="GHM1" s="58"/>
      <c r="GHN1" s="58"/>
      <c r="GHO1" s="58"/>
      <c r="GHP1" s="58"/>
      <c r="GHQ1" s="58"/>
      <c r="GHR1" s="58"/>
      <c r="GHS1" s="58"/>
      <c r="GHT1" s="58"/>
      <c r="GHU1" s="58"/>
      <c r="GHV1" s="58"/>
      <c r="GHW1" s="58"/>
      <c r="GHX1" s="58"/>
      <c r="GHY1" s="58"/>
      <c r="GHZ1" s="58"/>
      <c r="GIA1" s="58"/>
      <c r="GIB1" s="58"/>
      <c r="GIC1" s="58"/>
      <c r="GID1" s="58"/>
      <c r="GIE1" s="58"/>
      <c r="GIF1" s="58"/>
      <c r="GIG1" s="58"/>
      <c r="GIH1" s="58"/>
      <c r="GII1" s="58"/>
      <c r="GIJ1" s="58"/>
      <c r="GIK1" s="58"/>
      <c r="GIL1" s="58"/>
      <c r="GIM1" s="58"/>
      <c r="GIN1" s="58"/>
      <c r="GIO1" s="58"/>
      <c r="GIP1" s="58"/>
      <c r="GIQ1" s="58"/>
      <c r="GIR1" s="58"/>
      <c r="GIS1" s="58"/>
      <c r="GIT1" s="58"/>
      <c r="GIU1" s="58"/>
      <c r="GIV1" s="58"/>
      <c r="GIW1" s="58"/>
      <c r="GIX1" s="58"/>
      <c r="GIY1" s="58"/>
      <c r="GIZ1" s="58"/>
      <c r="GJA1" s="58"/>
      <c r="GJB1" s="58"/>
      <c r="GJC1" s="58"/>
      <c r="GJD1" s="58"/>
      <c r="GJE1" s="58"/>
      <c r="GJF1" s="58"/>
      <c r="GJG1" s="58"/>
      <c r="GJH1" s="58"/>
      <c r="GJI1" s="58"/>
      <c r="GJJ1" s="58"/>
      <c r="GJK1" s="58"/>
      <c r="GJL1" s="58"/>
      <c r="GJM1" s="58"/>
      <c r="GJN1" s="58"/>
      <c r="GJO1" s="58"/>
      <c r="GJP1" s="58"/>
      <c r="GJQ1" s="58"/>
      <c r="GJR1" s="58"/>
      <c r="GJS1" s="58"/>
      <c r="GJT1" s="58"/>
      <c r="GJU1" s="58"/>
      <c r="GJV1" s="58"/>
      <c r="GJW1" s="58"/>
      <c r="GJX1" s="58"/>
      <c r="GJY1" s="58"/>
      <c r="GJZ1" s="58"/>
      <c r="GKA1" s="58"/>
      <c r="GKB1" s="58"/>
      <c r="GKC1" s="58"/>
      <c r="GKD1" s="58"/>
      <c r="GKE1" s="58"/>
      <c r="GKF1" s="58"/>
      <c r="GKG1" s="58"/>
      <c r="GKH1" s="58"/>
      <c r="GKI1" s="58"/>
      <c r="GKJ1" s="58"/>
      <c r="GKK1" s="58"/>
      <c r="GKL1" s="58"/>
      <c r="GKM1" s="58"/>
      <c r="GKN1" s="58"/>
      <c r="GKO1" s="58"/>
      <c r="GKP1" s="58"/>
      <c r="GKQ1" s="58"/>
      <c r="GKR1" s="58"/>
      <c r="GKS1" s="58"/>
      <c r="GKT1" s="58"/>
      <c r="GKU1" s="58"/>
      <c r="GKV1" s="58"/>
      <c r="GKW1" s="58"/>
      <c r="GKX1" s="58"/>
      <c r="GKY1" s="58"/>
      <c r="GKZ1" s="58"/>
      <c r="GLA1" s="58"/>
      <c r="GLB1" s="58"/>
      <c r="GLC1" s="58"/>
      <c r="GLD1" s="58"/>
      <c r="GLE1" s="58"/>
      <c r="GLF1" s="58"/>
      <c r="GLG1" s="58"/>
      <c r="GLH1" s="58"/>
      <c r="GLI1" s="58"/>
      <c r="GLJ1" s="58"/>
      <c r="GLK1" s="58"/>
      <c r="GLL1" s="58"/>
      <c r="GLM1" s="58"/>
      <c r="GLN1" s="58"/>
      <c r="GLO1" s="58"/>
      <c r="GLP1" s="58"/>
      <c r="GLQ1" s="58"/>
      <c r="GLR1" s="58"/>
      <c r="GLS1" s="58"/>
      <c r="GLT1" s="58"/>
      <c r="GLU1" s="58"/>
      <c r="GLV1" s="58"/>
      <c r="GLW1" s="58"/>
      <c r="GLX1" s="58"/>
      <c r="GLY1" s="58"/>
      <c r="GLZ1" s="58"/>
      <c r="GMA1" s="58"/>
      <c r="GMB1" s="58"/>
      <c r="GMC1" s="58"/>
      <c r="GMD1" s="58"/>
      <c r="GME1" s="58"/>
      <c r="GMF1" s="58"/>
      <c r="GMG1" s="58"/>
      <c r="GMH1" s="58"/>
      <c r="GMI1" s="58"/>
      <c r="GMJ1" s="58"/>
      <c r="GMK1" s="58"/>
      <c r="GML1" s="58"/>
      <c r="GMM1" s="58"/>
      <c r="GMN1" s="58"/>
      <c r="GMO1" s="58"/>
      <c r="GMP1" s="58"/>
      <c r="GMQ1" s="58"/>
      <c r="GMR1" s="58"/>
      <c r="GMS1" s="58"/>
      <c r="GMT1" s="58"/>
      <c r="GMU1" s="58"/>
      <c r="GMV1" s="58"/>
      <c r="GMW1" s="58"/>
      <c r="GMX1" s="58"/>
      <c r="GMY1" s="58"/>
      <c r="GMZ1" s="58"/>
      <c r="GNA1" s="58"/>
      <c r="GNB1" s="58"/>
      <c r="GNC1" s="58"/>
      <c r="GND1" s="58"/>
      <c r="GNE1" s="58"/>
      <c r="GNF1" s="58"/>
      <c r="GNG1" s="58"/>
      <c r="GNH1" s="58"/>
      <c r="GNI1" s="58"/>
      <c r="GNJ1" s="58"/>
      <c r="GNK1" s="58"/>
      <c r="GNL1" s="58"/>
      <c r="GNM1" s="58"/>
      <c r="GNN1" s="58"/>
      <c r="GNO1" s="58"/>
      <c r="GNP1" s="58"/>
      <c r="GNQ1" s="58"/>
      <c r="GNR1" s="58"/>
      <c r="GNS1" s="58"/>
      <c r="GNT1" s="58"/>
      <c r="GNU1" s="58"/>
      <c r="GNV1" s="58"/>
      <c r="GNW1" s="58"/>
      <c r="GNX1" s="58"/>
      <c r="GNY1" s="58"/>
      <c r="GNZ1" s="58"/>
      <c r="GOA1" s="58"/>
      <c r="GOB1" s="58"/>
      <c r="GOC1" s="58"/>
      <c r="GOD1" s="58"/>
      <c r="GOE1" s="58"/>
      <c r="GOF1" s="58"/>
      <c r="GOG1" s="58"/>
      <c r="GOH1" s="58"/>
      <c r="GOI1" s="58"/>
      <c r="GOJ1" s="58"/>
      <c r="GOK1" s="58"/>
      <c r="GOL1" s="58"/>
      <c r="GOM1" s="58"/>
      <c r="GON1" s="58"/>
      <c r="GOO1" s="58"/>
      <c r="GOP1" s="58"/>
      <c r="GOQ1" s="58"/>
      <c r="GOR1" s="58"/>
      <c r="GOS1" s="58"/>
      <c r="GOT1" s="58"/>
      <c r="GOU1" s="58"/>
      <c r="GOV1" s="58"/>
      <c r="GOW1" s="58"/>
      <c r="GOX1" s="58"/>
      <c r="GOY1" s="58"/>
      <c r="GOZ1" s="58"/>
      <c r="GPA1" s="58"/>
      <c r="GPB1" s="58"/>
      <c r="GPC1" s="58"/>
      <c r="GPD1" s="58"/>
      <c r="GPE1" s="58"/>
      <c r="GPF1" s="58"/>
      <c r="GPG1" s="58"/>
      <c r="GPH1" s="58"/>
      <c r="GPI1" s="58"/>
      <c r="GPJ1" s="58"/>
      <c r="GPK1" s="58"/>
      <c r="GPL1" s="58"/>
      <c r="GPM1" s="58"/>
      <c r="GPN1" s="58"/>
      <c r="GPO1" s="58"/>
      <c r="GPP1" s="58"/>
      <c r="GPQ1" s="58"/>
      <c r="GPR1" s="58"/>
      <c r="GPS1" s="58"/>
      <c r="GPT1" s="58"/>
      <c r="GPU1" s="58"/>
      <c r="GPV1" s="58"/>
      <c r="GPW1" s="58"/>
      <c r="GPX1" s="58"/>
      <c r="GPY1" s="58"/>
      <c r="GPZ1" s="58"/>
      <c r="GQA1" s="58"/>
      <c r="GQB1" s="58"/>
      <c r="GQC1" s="58"/>
      <c r="GQD1" s="58"/>
      <c r="GQE1" s="58"/>
      <c r="GQF1" s="58"/>
      <c r="GQG1" s="58"/>
      <c r="GQH1" s="58"/>
      <c r="GQI1" s="58"/>
      <c r="GQJ1" s="58"/>
      <c r="GQK1" s="58"/>
      <c r="GQL1" s="58"/>
      <c r="GQM1" s="58"/>
      <c r="GQN1" s="58"/>
      <c r="GQO1" s="58"/>
      <c r="GQP1" s="58"/>
      <c r="GQQ1" s="58"/>
      <c r="GQR1" s="58"/>
      <c r="GQS1" s="58"/>
      <c r="GQT1" s="58"/>
      <c r="GQU1" s="58"/>
      <c r="GQV1" s="58"/>
      <c r="GQW1" s="58"/>
      <c r="GQX1" s="58"/>
      <c r="GQY1" s="58"/>
      <c r="GQZ1" s="58"/>
      <c r="GRA1" s="58"/>
      <c r="GRB1" s="58"/>
      <c r="GRC1" s="58"/>
      <c r="GRD1" s="58"/>
      <c r="GRE1" s="58"/>
      <c r="GRF1" s="58"/>
      <c r="GRG1" s="58"/>
      <c r="GRH1" s="58"/>
      <c r="GRI1" s="58"/>
      <c r="GRJ1" s="58"/>
      <c r="GRK1" s="58"/>
      <c r="GRL1" s="58"/>
      <c r="GRM1" s="58"/>
      <c r="GRN1" s="58"/>
      <c r="GRO1" s="58"/>
      <c r="GRP1" s="58"/>
      <c r="GRQ1" s="58"/>
      <c r="GRR1" s="58"/>
      <c r="GRS1" s="58"/>
      <c r="GRT1" s="58"/>
      <c r="GRU1" s="58"/>
      <c r="GRV1" s="58"/>
      <c r="GRW1" s="58"/>
      <c r="GRX1" s="58"/>
      <c r="GRY1" s="58"/>
      <c r="GRZ1" s="58"/>
      <c r="GSA1" s="58"/>
      <c r="GSB1" s="58"/>
      <c r="GSC1" s="58"/>
      <c r="GSD1" s="58"/>
      <c r="GSE1" s="58"/>
      <c r="GSF1" s="58"/>
      <c r="GSG1" s="58"/>
      <c r="GSH1" s="58"/>
      <c r="GSI1" s="58"/>
      <c r="GSJ1" s="58"/>
      <c r="GSK1" s="58"/>
      <c r="GSL1" s="58"/>
      <c r="GSM1" s="58"/>
      <c r="GSN1" s="58"/>
      <c r="GSO1" s="58"/>
      <c r="GSP1" s="58"/>
      <c r="GSQ1" s="58"/>
      <c r="GSR1" s="58"/>
      <c r="GSS1" s="58"/>
      <c r="GST1" s="58"/>
      <c r="GSU1" s="58"/>
      <c r="GSV1" s="58"/>
      <c r="GSW1" s="58"/>
      <c r="GSX1" s="58"/>
      <c r="GSY1" s="58"/>
      <c r="GSZ1" s="58"/>
      <c r="GTA1" s="58"/>
      <c r="GTB1" s="58"/>
      <c r="GTC1" s="58"/>
      <c r="GTD1" s="58"/>
      <c r="GTE1" s="58"/>
      <c r="GTF1" s="58"/>
      <c r="GTG1" s="58"/>
      <c r="GTH1" s="58"/>
      <c r="GTI1" s="58"/>
      <c r="GTJ1" s="58"/>
      <c r="GTK1" s="58"/>
      <c r="GTL1" s="58"/>
      <c r="GTM1" s="58"/>
      <c r="GTN1" s="58"/>
      <c r="GTO1" s="58"/>
      <c r="GTP1" s="58"/>
      <c r="GTQ1" s="58"/>
      <c r="GTR1" s="58"/>
      <c r="GTS1" s="58"/>
      <c r="GTT1" s="58"/>
      <c r="GTU1" s="58"/>
      <c r="GTV1" s="58"/>
      <c r="GTW1" s="58"/>
      <c r="GTX1" s="58"/>
      <c r="GTY1" s="58"/>
      <c r="GTZ1" s="58"/>
      <c r="GUA1" s="58"/>
      <c r="GUB1" s="58"/>
      <c r="GUC1" s="58"/>
      <c r="GUD1" s="58"/>
      <c r="GUE1" s="58"/>
      <c r="GUF1" s="58"/>
      <c r="GUG1" s="58"/>
      <c r="GUH1" s="58"/>
      <c r="GUI1" s="58"/>
      <c r="GUJ1" s="58"/>
      <c r="GUK1" s="58"/>
      <c r="GUL1" s="58"/>
      <c r="GUM1" s="58"/>
      <c r="GUN1" s="58"/>
      <c r="GUO1" s="58"/>
      <c r="GUP1" s="58"/>
      <c r="GUQ1" s="58"/>
      <c r="GUR1" s="58"/>
      <c r="GUS1" s="58"/>
      <c r="GUT1" s="58"/>
      <c r="GUU1" s="58"/>
      <c r="GUV1" s="58"/>
      <c r="GUW1" s="58"/>
      <c r="GUX1" s="58"/>
      <c r="GUY1" s="58"/>
      <c r="GUZ1" s="58"/>
      <c r="GVA1" s="58"/>
      <c r="GVB1" s="58"/>
      <c r="GVC1" s="58"/>
      <c r="GVD1" s="58"/>
      <c r="GVE1" s="58"/>
      <c r="GVF1" s="58"/>
      <c r="GVG1" s="58"/>
      <c r="GVH1" s="58"/>
      <c r="GVI1" s="58"/>
      <c r="GVJ1" s="58"/>
      <c r="GVK1" s="58"/>
      <c r="GVL1" s="58"/>
      <c r="GVM1" s="58"/>
      <c r="GVN1" s="58"/>
      <c r="GVO1" s="58"/>
      <c r="GVP1" s="58"/>
      <c r="GVQ1" s="58"/>
      <c r="GVR1" s="58"/>
      <c r="GVS1" s="58"/>
      <c r="GVT1" s="58"/>
      <c r="GVU1" s="58"/>
      <c r="GVV1" s="58"/>
      <c r="GVW1" s="58"/>
      <c r="GVX1" s="58"/>
      <c r="GVY1" s="58"/>
      <c r="GVZ1" s="58"/>
      <c r="GWA1" s="58"/>
      <c r="GWB1" s="58"/>
      <c r="GWC1" s="58"/>
      <c r="GWD1" s="58"/>
      <c r="GWE1" s="58"/>
      <c r="GWF1" s="58"/>
      <c r="GWG1" s="58"/>
      <c r="GWH1" s="58"/>
      <c r="GWI1" s="58"/>
      <c r="GWJ1" s="58"/>
      <c r="GWK1" s="58"/>
      <c r="GWL1" s="58"/>
      <c r="GWM1" s="58"/>
      <c r="GWN1" s="58"/>
      <c r="GWO1" s="58"/>
      <c r="GWP1" s="58"/>
      <c r="GWQ1" s="58"/>
      <c r="GWR1" s="58"/>
      <c r="GWS1" s="58"/>
      <c r="GWT1" s="58"/>
      <c r="GWU1" s="58"/>
      <c r="GWV1" s="58"/>
      <c r="GWW1" s="58"/>
      <c r="GWX1" s="58"/>
      <c r="GWY1" s="58"/>
      <c r="GWZ1" s="58"/>
      <c r="GXA1" s="58"/>
      <c r="GXB1" s="58"/>
      <c r="GXC1" s="58"/>
      <c r="GXD1" s="58"/>
      <c r="GXE1" s="58"/>
      <c r="GXF1" s="58"/>
      <c r="GXG1" s="58"/>
      <c r="GXH1" s="58"/>
      <c r="GXI1" s="58"/>
      <c r="GXJ1" s="58"/>
      <c r="GXK1" s="58"/>
      <c r="GXL1" s="58"/>
      <c r="GXM1" s="58"/>
      <c r="GXN1" s="58"/>
      <c r="GXO1" s="58"/>
      <c r="GXP1" s="58"/>
      <c r="GXQ1" s="58"/>
      <c r="GXR1" s="58"/>
      <c r="GXS1" s="58"/>
      <c r="GXT1" s="58"/>
      <c r="GXU1" s="58"/>
      <c r="GXV1" s="58"/>
      <c r="GXW1" s="58"/>
      <c r="GXX1" s="58"/>
      <c r="GXY1" s="58"/>
      <c r="GXZ1" s="58"/>
      <c r="GYA1" s="58"/>
      <c r="GYB1" s="58"/>
      <c r="GYC1" s="58"/>
      <c r="GYD1" s="58"/>
      <c r="GYE1" s="58"/>
      <c r="GYF1" s="58"/>
      <c r="GYG1" s="58"/>
      <c r="GYH1" s="58"/>
      <c r="GYI1" s="58"/>
      <c r="GYJ1" s="58"/>
      <c r="GYK1" s="58"/>
      <c r="GYL1" s="58"/>
      <c r="GYM1" s="58"/>
      <c r="GYN1" s="58"/>
      <c r="GYO1" s="58"/>
      <c r="GYP1" s="58"/>
      <c r="GYQ1" s="58"/>
      <c r="GYR1" s="58"/>
      <c r="GYS1" s="58"/>
      <c r="GYT1" s="58"/>
      <c r="GYU1" s="58"/>
      <c r="GYV1" s="58"/>
      <c r="GYW1" s="58"/>
      <c r="GYX1" s="58"/>
      <c r="GYY1" s="58"/>
      <c r="GYZ1" s="58"/>
      <c r="GZA1" s="58"/>
      <c r="GZB1" s="58"/>
      <c r="GZC1" s="58"/>
      <c r="GZD1" s="58"/>
      <c r="GZE1" s="58"/>
      <c r="GZF1" s="58"/>
      <c r="GZG1" s="58"/>
      <c r="GZH1" s="58"/>
      <c r="GZI1" s="58"/>
      <c r="GZJ1" s="58"/>
      <c r="GZK1" s="58"/>
      <c r="GZL1" s="58"/>
      <c r="GZM1" s="58"/>
      <c r="GZN1" s="58"/>
      <c r="GZO1" s="58"/>
      <c r="GZP1" s="58"/>
      <c r="GZQ1" s="58"/>
      <c r="GZR1" s="58"/>
      <c r="GZS1" s="58"/>
      <c r="GZT1" s="58"/>
      <c r="GZU1" s="58"/>
      <c r="GZV1" s="58"/>
      <c r="GZW1" s="58"/>
      <c r="GZX1" s="58"/>
      <c r="GZY1" s="58"/>
      <c r="GZZ1" s="58"/>
      <c r="HAA1" s="58"/>
      <c r="HAB1" s="58"/>
      <c r="HAC1" s="58"/>
      <c r="HAD1" s="58"/>
      <c r="HAE1" s="58"/>
      <c r="HAF1" s="58"/>
      <c r="HAG1" s="58"/>
      <c r="HAH1" s="58"/>
      <c r="HAI1" s="58"/>
      <c r="HAJ1" s="58"/>
      <c r="HAK1" s="58"/>
      <c r="HAL1" s="58"/>
      <c r="HAM1" s="58"/>
      <c r="HAN1" s="58"/>
      <c r="HAO1" s="58"/>
      <c r="HAP1" s="58"/>
      <c r="HAQ1" s="58"/>
      <c r="HAR1" s="58"/>
      <c r="HAS1" s="58"/>
      <c r="HAT1" s="58"/>
      <c r="HAU1" s="58"/>
      <c r="HAV1" s="58"/>
      <c r="HAW1" s="58"/>
      <c r="HAX1" s="58"/>
      <c r="HAY1" s="58"/>
      <c r="HAZ1" s="58"/>
      <c r="HBA1" s="58"/>
      <c r="HBB1" s="58"/>
      <c r="HBC1" s="58"/>
      <c r="HBD1" s="58"/>
      <c r="HBE1" s="58"/>
      <c r="HBF1" s="58"/>
      <c r="HBG1" s="58"/>
      <c r="HBH1" s="58"/>
      <c r="HBI1" s="58"/>
      <c r="HBJ1" s="58"/>
      <c r="HBK1" s="58"/>
      <c r="HBL1" s="58"/>
      <c r="HBM1" s="58"/>
      <c r="HBN1" s="58"/>
      <c r="HBO1" s="58"/>
      <c r="HBP1" s="58"/>
      <c r="HBQ1" s="58"/>
      <c r="HBR1" s="58"/>
      <c r="HBS1" s="58"/>
      <c r="HBT1" s="58"/>
      <c r="HBU1" s="58"/>
      <c r="HBV1" s="58"/>
      <c r="HBW1" s="58"/>
      <c r="HBX1" s="58"/>
      <c r="HBY1" s="58"/>
      <c r="HBZ1" s="58"/>
      <c r="HCA1" s="58"/>
      <c r="HCB1" s="58"/>
      <c r="HCC1" s="58"/>
      <c r="HCD1" s="58"/>
      <c r="HCE1" s="58"/>
      <c r="HCF1" s="58"/>
      <c r="HCG1" s="58"/>
      <c r="HCH1" s="58"/>
      <c r="HCI1" s="58"/>
      <c r="HCJ1" s="58"/>
      <c r="HCK1" s="58"/>
      <c r="HCL1" s="58"/>
      <c r="HCM1" s="58"/>
      <c r="HCN1" s="58"/>
      <c r="HCO1" s="58"/>
      <c r="HCP1" s="58"/>
      <c r="HCQ1" s="58"/>
      <c r="HCR1" s="58"/>
      <c r="HCS1" s="58"/>
      <c r="HCT1" s="58"/>
      <c r="HCU1" s="58"/>
      <c r="HCV1" s="58"/>
      <c r="HCW1" s="58"/>
      <c r="HCX1" s="58"/>
      <c r="HCY1" s="58"/>
      <c r="HCZ1" s="58"/>
      <c r="HDA1" s="58"/>
      <c r="HDB1" s="58"/>
      <c r="HDC1" s="58"/>
      <c r="HDD1" s="58"/>
      <c r="HDE1" s="58"/>
      <c r="HDF1" s="58"/>
      <c r="HDG1" s="58"/>
      <c r="HDH1" s="58"/>
      <c r="HDI1" s="58"/>
      <c r="HDJ1" s="58"/>
      <c r="HDK1" s="58"/>
      <c r="HDL1" s="58"/>
      <c r="HDM1" s="58"/>
      <c r="HDN1" s="58"/>
      <c r="HDO1" s="58"/>
      <c r="HDP1" s="58"/>
      <c r="HDQ1" s="58"/>
      <c r="HDR1" s="58"/>
      <c r="HDS1" s="58"/>
      <c r="HDT1" s="58"/>
      <c r="HDU1" s="58"/>
      <c r="HDV1" s="58"/>
      <c r="HDW1" s="58"/>
      <c r="HDX1" s="58"/>
      <c r="HDY1" s="58"/>
      <c r="HDZ1" s="58"/>
      <c r="HEA1" s="58"/>
      <c r="HEB1" s="58"/>
      <c r="HEC1" s="58"/>
      <c r="HED1" s="58"/>
      <c r="HEE1" s="58"/>
      <c r="HEF1" s="58"/>
      <c r="HEG1" s="58"/>
      <c r="HEH1" s="58"/>
      <c r="HEI1" s="58"/>
      <c r="HEJ1" s="58"/>
      <c r="HEK1" s="58"/>
      <c r="HEL1" s="58"/>
      <c r="HEM1" s="58"/>
      <c r="HEN1" s="58"/>
      <c r="HEO1" s="58"/>
      <c r="HEP1" s="58"/>
      <c r="HEQ1" s="58"/>
      <c r="HER1" s="58"/>
      <c r="HES1" s="58"/>
      <c r="HET1" s="58"/>
      <c r="HEU1" s="58"/>
      <c r="HEV1" s="58"/>
      <c r="HEW1" s="58"/>
      <c r="HEX1" s="58"/>
      <c r="HEY1" s="58"/>
      <c r="HEZ1" s="58"/>
      <c r="HFA1" s="58"/>
      <c r="HFB1" s="58"/>
      <c r="HFC1" s="58"/>
      <c r="HFD1" s="58"/>
      <c r="HFE1" s="58"/>
      <c r="HFF1" s="58"/>
      <c r="HFG1" s="58"/>
      <c r="HFH1" s="58"/>
      <c r="HFI1" s="58"/>
      <c r="HFJ1" s="58"/>
      <c r="HFK1" s="58"/>
      <c r="HFL1" s="58"/>
      <c r="HFM1" s="58"/>
      <c r="HFN1" s="58"/>
      <c r="HFO1" s="58"/>
      <c r="HFP1" s="58"/>
      <c r="HFQ1" s="58"/>
      <c r="HFR1" s="58"/>
      <c r="HFS1" s="58"/>
      <c r="HFT1" s="58"/>
      <c r="HFU1" s="58"/>
      <c r="HFV1" s="58"/>
      <c r="HFW1" s="58"/>
      <c r="HFX1" s="58"/>
      <c r="HFY1" s="58"/>
      <c r="HFZ1" s="58"/>
      <c r="HGA1" s="58"/>
      <c r="HGB1" s="58"/>
      <c r="HGC1" s="58"/>
      <c r="HGD1" s="58"/>
      <c r="HGE1" s="58"/>
      <c r="HGF1" s="58"/>
      <c r="HGG1" s="58"/>
      <c r="HGH1" s="58"/>
      <c r="HGI1" s="58"/>
      <c r="HGJ1" s="58"/>
      <c r="HGK1" s="58"/>
      <c r="HGL1" s="58"/>
      <c r="HGM1" s="58"/>
      <c r="HGN1" s="58"/>
      <c r="HGO1" s="58"/>
      <c r="HGP1" s="58"/>
      <c r="HGQ1" s="58"/>
      <c r="HGR1" s="58"/>
      <c r="HGS1" s="58"/>
      <c r="HGT1" s="58"/>
      <c r="HGU1" s="58"/>
      <c r="HGV1" s="58"/>
      <c r="HGW1" s="58"/>
      <c r="HGX1" s="58"/>
      <c r="HGY1" s="58"/>
      <c r="HGZ1" s="58"/>
      <c r="HHA1" s="58"/>
      <c r="HHB1" s="58"/>
      <c r="HHC1" s="58"/>
      <c r="HHD1" s="58"/>
      <c r="HHE1" s="58"/>
      <c r="HHF1" s="58"/>
      <c r="HHG1" s="58"/>
      <c r="HHH1" s="58"/>
      <c r="HHI1" s="58"/>
      <c r="HHJ1" s="58"/>
      <c r="HHK1" s="58"/>
      <c r="HHL1" s="58"/>
      <c r="HHM1" s="58"/>
      <c r="HHN1" s="58"/>
      <c r="HHO1" s="58"/>
      <c r="HHP1" s="58"/>
      <c r="HHQ1" s="58"/>
      <c r="HHR1" s="58"/>
      <c r="HHS1" s="58"/>
      <c r="HHT1" s="58"/>
      <c r="HHU1" s="58"/>
      <c r="HHV1" s="58"/>
      <c r="HHW1" s="58"/>
      <c r="HHX1" s="58"/>
      <c r="HHY1" s="58"/>
      <c r="HHZ1" s="58"/>
      <c r="HIA1" s="58"/>
      <c r="HIB1" s="58"/>
      <c r="HIC1" s="58"/>
      <c r="HID1" s="58"/>
      <c r="HIE1" s="58"/>
      <c r="HIF1" s="58"/>
      <c r="HIG1" s="58"/>
      <c r="HIH1" s="58"/>
      <c r="HII1" s="58"/>
      <c r="HIJ1" s="58"/>
      <c r="HIK1" s="58"/>
      <c r="HIL1" s="58"/>
      <c r="HIM1" s="58"/>
      <c r="HIN1" s="58"/>
      <c r="HIO1" s="58"/>
      <c r="HIP1" s="58"/>
      <c r="HIQ1" s="58"/>
      <c r="HIR1" s="58"/>
      <c r="HIS1" s="58"/>
      <c r="HIT1" s="58"/>
      <c r="HIU1" s="58"/>
      <c r="HIV1" s="58"/>
      <c r="HIW1" s="58"/>
      <c r="HIX1" s="58"/>
      <c r="HIY1" s="58"/>
      <c r="HIZ1" s="58"/>
      <c r="HJA1" s="58"/>
      <c r="HJB1" s="58"/>
      <c r="HJC1" s="58"/>
      <c r="HJD1" s="58"/>
      <c r="HJE1" s="58"/>
      <c r="HJF1" s="58"/>
      <c r="HJG1" s="58"/>
      <c r="HJH1" s="58"/>
      <c r="HJI1" s="58"/>
      <c r="HJJ1" s="58"/>
      <c r="HJK1" s="58"/>
      <c r="HJL1" s="58"/>
      <c r="HJM1" s="58"/>
      <c r="HJN1" s="58"/>
      <c r="HJO1" s="58"/>
      <c r="HJP1" s="58"/>
      <c r="HJQ1" s="58"/>
      <c r="HJR1" s="58"/>
      <c r="HJS1" s="58"/>
      <c r="HJT1" s="58"/>
      <c r="HJU1" s="58"/>
      <c r="HJV1" s="58"/>
      <c r="HJW1" s="58"/>
      <c r="HJX1" s="58"/>
      <c r="HJY1" s="58"/>
      <c r="HJZ1" s="58"/>
      <c r="HKA1" s="58"/>
      <c r="HKB1" s="58"/>
      <c r="HKC1" s="58"/>
      <c r="HKD1" s="58"/>
      <c r="HKE1" s="58"/>
      <c r="HKF1" s="58"/>
      <c r="HKG1" s="58"/>
      <c r="HKH1" s="58"/>
      <c r="HKI1" s="58"/>
      <c r="HKJ1" s="58"/>
      <c r="HKK1" s="58"/>
      <c r="HKL1" s="58"/>
      <c r="HKM1" s="58"/>
      <c r="HKN1" s="58"/>
      <c r="HKO1" s="58"/>
      <c r="HKP1" s="58"/>
      <c r="HKQ1" s="58"/>
      <c r="HKR1" s="58"/>
      <c r="HKS1" s="58"/>
      <c r="HKT1" s="58"/>
      <c r="HKU1" s="58"/>
      <c r="HKV1" s="58"/>
      <c r="HKW1" s="58"/>
      <c r="HKX1" s="58"/>
      <c r="HKY1" s="58"/>
      <c r="HKZ1" s="58"/>
      <c r="HLA1" s="58"/>
      <c r="HLB1" s="58"/>
      <c r="HLC1" s="58"/>
      <c r="HLD1" s="58"/>
      <c r="HLE1" s="58"/>
      <c r="HLF1" s="58"/>
      <c r="HLG1" s="58"/>
      <c r="HLH1" s="58"/>
      <c r="HLI1" s="58"/>
      <c r="HLJ1" s="58"/>
      <c r="HLK1" s="58"/>
      <c r="HLL1" s="58"/>
      <c r="HLM1" s="58"/>
      <c r="HLN1" s="58"/>
      <c r="HLO1" s="58"/>
      <c r="HLP1" s="58"/>
      <c r="HLQ1" s="58"/>
      <c r="HLR1" s="58"/>
      <c r="HLS1" s="58"/>
      <c r="HLT1" s="58"/>
      <c r="HLU1" s="58"/>
      <c r="HLV1" s="58"/>
      <c r="HLW1" s="58"/>
      <c r="HLX1" s="58"/>
      <c r="HLY1" s="58"/>
      <c r="HLZ1" s="58"/>
      <c r="HMA1" s="58"/>
      <c r="HMB1" s="58"/>
      <c r="HMC1" s="58"/>
      <c r="HMD1" s="58"/>
      <c r="HME1" s="58"/>
      <c r="HMF1" s="58"/>
      <c r="HMG1" s="58"/>
      <c r="HMH1" s="58"/>
      <c r="HMI1" s="58"/>
      <c r="HMJ1" s="58"/>
      <c r="HMK1" s="58"/>
      <c r="HML1" s="58"/>
      <c r="HMM1" s="58"/>
      <c r="HMN1" s="58"/>
      <c r="HMO1" s="58"/>
      <c r="HMP1" s="58"/>
      <c r="HMQ1" s="58"/>
      <c r="HMR1" s="58"/>
      <c r="HMS1" s="58"/>
      <c r="HMT1" s="58"/>
      <c r="HMU1" s="58"/>
      <c r="HMV1" s="58"/>
      <c r="HMW1" s="58"/>
      <c r="HMX1" s="58"/>
      <c r="HMY1" s="58"/>
      <c r="HMZ1" s="58"/>
      <c r="HNA1" s="58"/>
      <c r="HNB1" s="58"/>
      <c r="HNC1" s="58"/>
      <c r="HND1" s="58"/>
      <c r="HNE1" s="58"/>
      <c r="HNF1" s="58"/>
      <c r="HNG1" s="58"/>
      <c r="HNH1" s="58"/>
      <c r="HNI1" s="58"/>
      <c r="HNJ1" s="58"/>
      <c r="HNK1" s="58"/>
      <c r="HNL1" s="58"/>
      <c r="HNM1" s="58"/>
      <c r="HNN1" s="58"/>
      <c r="HNO1" s="58"/>
      <c r="HNP1" s="58"/>
      <c r="HNQ1" s="58"/>
      <c r="HNR1" s="58"/>
      <c r="HNS1" s="58"/>
      <c r="HNT1" s="58"/>
      <c r="HNU1" s="58"/>
      <c r="HNV1" s="58"/>
      <c r="HNW1" s="58"/>
      <c r="HNX1" s="58"/>
      <c r="HNY1" s="58"/>
      <c r="HNZ1" s="58"/>
      <c r="HOA1" s="58"/>
      <c r="HOB1" s="58"/>
      <c r="HOC1" s="58"/>
      <c r="HOD1" s="58"/>
      <c r="HOE1" s="58"/>
      <c r="HOF1" s="58"/>
      <c r="HOG1" s="58"/>
      <c r="HOH1" s="58"/>
      <c r="HOI1" s="58"/>
      <c r="HOJ1" s="58"/>
      <c r="HOK1" s="58"/>
      <c r="HOL1" s="58"/>
      <c r="HOM1" s="58"/>
      <c r="HON1" s="58"/>
      <c r="HOO1" s="58"/>
      <c r="HOP1" s="58"/>
      <c r="HOQ1" s="58"/>
      <c r="HOR1" s="58"/>
      <c r="HOS1" s="58"/>
      <c r="HOT1" s="58"/>
      <c r="HOU1" s="58"/>
      <c r="HOV1" s="58"/>
      <c r="HOW1" s="58"/>
      <c r="HOX1" s="58"/>
      <c r="HOY1" s="58"/>
      <c r="HOZ1" s="58"/>
      <c r="HPA1" s="58"/>
      <c r="HPB1" s="58"/>
      <c r="HPC1" s="58"/>
      <c r="HPD1" s="58"/>
      <c r="HPE1" s="58"/>
      <c r="HPF1" s="58"/>
      <c r="HPG1" s="58"/>
      <c r="HPH1" s="58"/>
      <c r="HPI1" s="58"/>
      <c r="HPJ1" s="58"/>
      <c r="HPK1" s="58"/>
      <c r="HPL1" s="58"/>
      <c r="HPM1" s="58"/>
      <c r="HPN1" s="58"/>
      <c r="HPO1" s="58"/>
      <c r="HPP1" s="58"/>
      <c r="HPQ1" s="58"/>
      <c r="HPR1" s="58"/>
      <c r="HPS1" s="58"/>
      <c r="HPT1" s="58"/>
      <c r="HPU1" s="58"/>
      <c r="HPV1" s="58"/>
      <c r="HPW1" s="58"/>
      <c r="HPX1" s="58"/>
      <c r="HPY1" s="58"/>
      <c r="HPZ1" s="58"/>
      <c r="HQA1" s="58"/>
      <c r="HQB1" s="58"/>
      <c r="HQC1" s="58"/>
      <c r="HQD1" s="58"/>
      <c r="HQE1" s="58"/>
      <c r="HQF1" s="58"/>
      <c r="HQG1" s="58"/>
      <c r="HQH1" s="58"/>
      <c r="HQI1" s="58"/>
      <c r="HQJ1" s="58"/>
      <c r="HQK1" s="58"/>
      <c r="HQL1" s="58"/>
      <c r="HQM1" s="58"/>
      <c r="HQN1" s="58"/>
      <c r="HQO1" s="58"/>
      <c r="HQP1" s="58"/>
      <c r="HQQ1" s="58"/>
      <c r="HQR1" s="58"/>
      <c r="HQS1" s="58"/>
      <c r="HQT1" s="58"/>
      <c r="HQU1" s="58"/>
      <c r="HQV1" s="58"/>
      <c r="HQW1" s="58"/>
      <c r="HQX1" s="58"/>
      <c r="HQY1" s="58"/>
      <c r="HQZ1" s="58"/>
      <c r="HRA1" s="58"/>
      <c r="HRB1" s="58"/>
      <c r="HRC1" s="58"/>
      <c r="HRD1" s="58"/>
      <c r="HRE1" s="58"/>
      <c r="HRF1" s="58"/>
      <c r="HRG1" s="58"/>
      <c r="HRH1" s="58"/>
      <c r="HRI1" s="58"/>
      <c r="HRJ1" s="58"/>
      <c r="HRK1" s="58"/>
      <c r="HRL1" s="58"/>
      <c r="HRM1" s="58"/>
      <c r="HRN1" s="58"/>
      <c r="HRO1" s="58"/>
      <c r="HRP1" s="58"/>
      <c r="HRQ1" s="58"/>
      <c r="HRR1" s="58"/>
      <c r="HRS1" s="58"/>
      <c r="HRT1" s="58"/>
      <c r="HRU1" s="58"/>
      <c r="HRV1" s="58"/>
      <c r="HRW1" s="58"/>
      <c r="HRX1" s="58"/>
      <c r="HRY1" s="58"/>
      <c r="HRZ1" s="58"/>
      <c r="HSA1" s="58"/>
      <c r="HSB1" s="58"/>
      <c r="HSC1" s="58"/>
      <c r="HSD1" s="58"/>
      <c r="HSE1" s="58"/>
      <c r="HSF1" s="58"/>
      <c r="HSG1" s="58"/>
      <c r="HSH1" s="58"/>
      <c r="HSI1" s="58"/>
      <c r="HSJ1" s="58"/>
      <c r="HSK1" s="58"/>
      <c r="HSL1" s="58"/>
      <c r="HSM1" s="58"/>
      <c r="HSN1" s="58"/>
      <c r="HSO1" s="58"/>
      <c r="HSP1" s="58"/>
      <c r="HSQ1" s="58"/>
      <c r="HSR1" s="58"/>
      <c r="HSS1" s="58"/>
      <c r="HST1" s="58"/>
      <c r="HSU1" s="58"/>
      <c r="HSV1" s="58"/>
      <c r="HSW1" s="58"/>
      <c r="HSX1" s="58"/>
      <c r="HSY1" s="58"/>
      <c r="HSZ1" s="58"/>
      <c r="HTA1" s="58"/>
      <c r="HTB1" s="58"/>
      <c r="HTC1" s="58"/>
      <c r="HTD1" s="58"/>
      <c r="HTE1" s="58"/>
      <c r="HTF1" s="58"/>
      <c r="HTG1" s="58"/>
      <c r="HTH1" s="58"/>
      <c r="HTI1" s="58"/>
      <c r="HTJ1" s="58"/>
      <c r="HTK1" s="58"/>
      <c r="HTL1" s="58"/>
      <c r="HTM1" s="58"/>
      <c r="HTN1" s="58"/>
      <c r="HTO1" s="58"/>
      <c r="HTP1" s="58"/>
      <c r="HTQ1" s="58"/>
      <c r="HTR1" s="58"/>
      <c r="HTS1" s="58"/>
      <c r="HTT1" s="58"/>
      <c r="HTU1" s="58"/>
      <c r="HTV1" s="58"/>
      <c r="HTW1" s="58"/>
      <c r="HTX1" s="58"/>
      <c r="HTY1" s="58"/>
      <c r="HTZ1" s="58"/>
      <c r="HUA1" s="58"/>
      <c r="HUB1" s="58"/>
      <c r="HUC1" s="58"/>
      <c r="HUD1" s="58"/>
      <c r="HUE1" s="58"/>
      <c r="HUF1" s="58"/>
      <c r="HUG1" s="58"/>
      <c r="HUH1" s="58"/>
      <c r="HUI1" s="58"/>
      <c r="HUJ1" s="58"/>
      <c r="HUK1" s="58"/>
      <c r="HUL1" s="58"/>
      <c r="HUM1" s="58"/>
      <c r="HUN1" s="58"/>
      <c r="HUO1" s="58"/>
      <c r="HUP1" s="58"/>
      <c r="HUQ1" s="58"/>
      <c r="HUR1" s="58"/>
      <c r="HUS1" s="58"/>
      <c r="HUT1" s="58"/>
      <c r="HUU1" s="58"/>
      <c r="HUV1" s="58"/>
      <c r="HUW1" s="58"/>
      <c r="HUX1" s="58"/>
      <c r="HUY1" s="58"/>
      <c r="HUZ1" s="58"/>
      <c r="HVA1" s="58"/>
      <c r="HVB1" s="58"/>
      <c r="HVC1" s="58"/>
      <c r="HVD1" s="58"/>
      <c r="HVE1" s="58"/>
      <c r="HVF1" s="58"/>
      <c r="HVG1" s="58"/>
      <c r="HVH1" s="58"/>
      <c r="HVI1" s="58"/>
      <c r="HVJ1" s="58"/>
      <c r="HVK1" s="58"/>
      <c r="HVL1" s="58"/>
      <c r="HVM1" s="58"/>
      <c r="HVN1" s="58"/>
      <c r="HVO1" s="58"/>
      <c r="HVP1" s="58"/>
      <c r="HVQ1" s="58"/>
      <c r="HVR1" s="58"/>
      <c r="HVS1" s="58"/>
      <c r="HVT1" s="58"/>
      <c r="HVU1" s="58"/>
      <c r="HVV1" s="58"/>
      <c r="HVW1" s="58"/>
      <c r="HVX1" s="58"/>
      <c r="HVY1" s="58"/>
      <c r="HVZ1" s="58"/>
      <c r="HWA1" s="58"/>
      <c r="HWB1" s="58"/>
      <c r="HWC1" s="58"/>
      <c r="HWD1" s="58"/>
      <c r="HWE1" s="58"/>
      <c r="HWF1" s="58"/>
      <c r="HWG1" s="58"/>
      <c r="HWH1" s="58"/>
      <c r="HWI1" s="58"/>
      <c r="HWJ1" s="58"/>
      <c r="HWK1" s="58"/>
      <c r="HWL1" s="58"/>
      <c r="HWM1" s="58"/>
      <c r="HWN1" s="58"/>
      <c r="HWO1" s="58"/>
      <c r="HWP1" s="58"/>
      <c r="HWQ1" s="58"/>
      <c r="HWR1" s="58"/>
      <c r="HWS1" s="58"/>
      <c r="HWT1" s="58"/>
      <c r="HWU1" s="58"/>
      <c r="HWV1" s="58"/>
      <c r="HWW1" s="58"/>
      <c r="HWX1" s="58"/>
      <c r="HWY1" s="58"/>
      <c r="HWZ1" s="58"/>
      <c r="HXA1" s="58"/>
      <c r="HXB1" s="58"/>
      <c r="HXC1" s="58"/>
      <c r="HXD1" s="58"/>
      <c r="HXE1" s="58"/>
      <c r="HXF1" s="58"/>
      <c r="HXG1" s="58"/>
      <c r="HXH1" s="58"/>
      <c r="HXI1" s="58"/>
      <c r="HXJ1" s="58"/>
      <c r="HXK1" s="58"/>
      <c r="HXL1" s="58"/>
      <c r="HXM1" s="58"/>
      <c r="HXN1" s="58"/>
      <c r="HXO1" s="58"/>
      <c r="HXP1" s="58"/>
      <c r="HXQ1" s="58"/>
      <c r="HXR1" s="58"/>
      <c r="HXS1" s="58"/>
      <c r="HXT1" s="58"/>
      <c r="HXU1" s="58"/>
      <c r="HXV1" s="58"/>
      <c r="HXW1" s="58"/>
      <c r="HXX1" s="58"/>
      <c r="HXY1" s="58"/>
      <c r="HXZ1" s="58"/>
      <c r="HYA1" s="58"/>
      <c r="HYB1" s="58"/>
      <c r="HYC1" s="58"/>
      <c r="HYD1" s="58"/>
      <c r="HYE1" s="58"/>
      <c r="HYF1" s="58"/>
      <c r="HYG1" s="58"/>
      <c r="HYH1" s="58"/>
      <c r="HYI1" s="58"/>
      <c r="HYJ1" s="58"/>
      <c r="HYK1" s="58"/>
      <c r="HYL1" s="58"/>
      <c r="HYM1" s="58"/>
      <c r="HYN1" s="58"/>
      <c r="HYO1" s="58"/>
      <c r="HYP1" s="58"/>
      <c r="HYQ1" s="58"/>
      <c r="HYR1" s="58"/>
      <c r="HYS1" s="58"/>
      <c r="HYT1" s="58"/>
      <c r="HYU1" s="58"/>
      <c r="HYV1" s="58"/>
      <c r="HYW1" s="58"/>
      <c r="HYX1" s="58"/>
      <c r="HYY1" s="58"/>
      <c r="HYZ1" s="58"/>
      <c r="HZA1" s="58"/>
      <c r="HZB1" s="58"/>
      <c r="HZC1" s="58"/>
      <c r="HZD1" s="58"/>
      <c r="HZE1" s="58"/>
      <c r="HZF1" s="58"/>
      <c r="HZG1" s="58"/>
      <c r="HZH1" s="58"/>
      <c r="HZI1" s="58"/>
      <c r="HZJ1" s="58"/>
      <c r="HZK1" s="58"/>
      <c r="HZL1" s="58"/>
      <c r="HZM1" s="58"/>
      <c r="HZN1" s="58"/>
      <c r="HZO1" s="58"/>
      <c r="HZP1" s="58"/>
      <c r="HZQ1" s="58"/>
      <c r="HZR1" s="58"/>
      <c r="HZS1" s="58"/>
      <c r="HZT1" s="58"/>
      <c r="HZU1" s="58"/>
      <c r="HZV1" s="58"/>
      <c r="HZW1" s="58"/>
      <c r="HZX1" s="58"/>
      <c r="HZY1" s="58"/>
      <c r="HZZ1" s="58"/>
      <c r="IAA1" s="58"/>
      <c r="IAB1" s="58"/>
      <c r="IAC1" s="58"/>
      <c r="IAD1" s="58"/>
      <c r="IAE1" s="58"/>
      <c r="IAF1" s="58"/>
      <c r="IAG1" s="58"/>
      <c r="IAH1" s="58"/>
      <c r="IAI1" s="58"/>
      <c r="IAJ1" s="58"/>
      <c r="IAK1" s="58"/>
      <c r="IAL1" s="58"/>
      <c r="IAM1" s="58"/>
      <c r="IAN1" s="58"/>
      <c r="IAO1" s="58"/>
      <c r="IAP1" s="58"/>
      <c r="IAQ1" s="58"/>
      <c r="IAR1" s="58"/>
      <c r="IAS1" s="58"/>
      <c r="IAT1" s="58"/>
      <c r="IAU1" s="58"/>
      <c r="IAV1" s="58"/>
      <c r="IAW1" s="58"/>
      <c r="IAX1" s="58"/>
      <c r="IAY1" s="58"/>
      <c r="IAZ1" s="58"/>
      <c r="IBA1" s="58"/>
      <c r="IBB1" s="58"/>
      <c r="IBC1" s="58"/>
      <c r="IBD1" s="58"/>
      <c r="IBE1" s="58"/>
      <c r="IBF1" s="58"/>
      <c r="IBG1" s="58"/>
      <c r="IBH1" s="58"/>
      <c r="IBI1" s="58"/>
      <c r="IBJ1" s="58"/>
      <c r="IBK1" s="58"/>
      <c r="IBL1" s="58"/>
      <c r="IBM1" s="58"/>
      <c r="IBN1" s="58"/>
      <c r="IBO1" s="58"/>
      <c r="IBP1" s="58"/>
      <c r="IBQ1" s="58"/>
      <c r="IBR1" s="58"/>
      <c r="IBS1" s="58"/>
      <c r="IBT1" s="58"/>
      <c r="IBU1" s="58"/>
      <c r="IBV1" s="58"/>
      <c r="IBW1" s="58"/>
      <c r="IBX1" s="58"/>
      <c r="IBY1" s="58"/>
      <c r="IBZ1" s="58"/>
      <c r="ICA1" s="58"/>
      <c r="ICB1" s="58"/>
      <c r="ICC1" s="58"/>
      <c r="ICD1" s="58"/>
      <c r="ICE1" s="58"/>
      <c r="ICF1" s="58"/>
      <c r="ICG1" s="58"/>
      <c r="ICH1" s="58"/>
      <c r="ICI1" s="58"/>
      <c r="ICJ1" s="58"/>
      <c r="ICK1" s="58"/>
      <c r="ICL1" s="58"/>
      <c r="ICM1" s="58"/>
      <c r="ICN1" s="58"/>
      <c r="ICO1" s="58"/>
      <c r="ICP1" s="58"/>
      <c r="ICQ1" s="58"/>
      <c r="ICR1" s="58"/>
      <c r="ICS1" s="58"/>
      <c r="ICT1" s="58"/>
      <c r="ICU1" s="58"/>
      <c r="ICV1" s="58"/>
      <c r="ICW1" s="58"/>
      <c r="ICX1" s="58"/>
      <c r="ICY1" s="58"/>
      <c r="ICZ1" s="58"/>
      <c r="IDA1" s="58"/>
      <c r="IDB1" s="58"/>
      <c r="IDC1" s="58"/>
      <c r="IDD1" s="58"/>
      <c r="IDE1" s="58"/>
      <c r="IDF1" s="58"/>
      <c r="IDG1" s="58"/>
      <c r="IDH1" s="58"/>
      <c r="IDI1" s="58"/>
      <c r="IDJ1" s="58"/>
      <c r="IDK1" s="58"/>
      <c r="IDL1" s="58"/>
      <c r="IDM1" s="58"/>
      <c r="IDN1" s="58"/>
      <c r="IDO1" s="58"/>
      <c r="IDP1" s="58"/>
      <c r="IDQ1" s="58"/>
      <c r="IDR1" s="58"/>
      <c r="IDS1" s="58"/>
      <c r="IDT1" s="58"/>
      <c r="IDU1" s="58"/>
      <c r="IDV1" s="58"/>
      <c r="IDW1" s="58"/>
      <c r="IDX1" s="58"/>
      <c r="IDY1" s="58"/>
      <c r="IDZ1" s="58"/>
      <c r="IEA1" s="58"/>
      <c r="IEB1" s="58"/>
      <c r="IEC1" s="58"/>
      <c r="IED1" s="58"/>
      <c r="IEE1" s="58"/>
      <c r="IEF1" s="58"/>
      <c r="IEG1" s="58"/>
      <c r="IEH1" s="58"/>
      <c r="IEI1" s="58"/>
      <c r="IEJ1" s="58"/>
      <c r="IEK1" s="58"/>
      <c r="IEL1" s="58"/>
      <c r="IEM1" s="58"/>
      <c r="IEN1" s="58"/>
      <c r="IEO1" s="58"/>
      <c r="IEP1" s="58"/>
      <c r="IEQ1" s="58"/>
      <c r="IER1" s="58"/>
      <c r="IES1" s="58"/>
      <c r="IET1" s="58"/>
      <c r="IEU1" s="58"/>
      <c r="IEV1" s="58"/>
      <c r="IEW1" s="58"/>
      <c r="IEX1" s="58"/>
      <c r="IEY1" s="58"/>
      <c r="IEZ1" s="58"/>
      <c r="IFA1" s="58"/>
      <c r="IFB1" s="58"/>
      <c r="IFC1" s="58"/>
      <c r="IFD1" s="58"/>
      <c r="IFE1" s="58"/>
      <c r="IFF1" s="58"/>
      <c r="IFG1" s="58"/>
      <c r="IFH1" s="58"/>
      <c r="IFI1" s="58"/>
      <c r="IFJ1" s="58"/>
      <c r="IFK1" s="58"/>
      <c r="IFL1" s="58"/>
      <c r="IFM1" s="58"/>
      <c r="IFN1" s="58"/>
      <c r="IFO1" s="58"/>
      <c r="IFP1" s="58"/>
      <c r="IFQ1" s="58"/>
      <c r="IFR1" s="58"/>
      <c r="IFS1" s="58"/>
      <c r="IFT1" s="58"/>
      <c r="IFU1" s="58"/>
      <c r="IFV1" s="58"/>
      <c r="IFW1" s="58"/>
      <c r="IFX1" s="58"/>
      <c r="IFY1" s="58"/>
      <c r="IFZ1" s="58"/>
      <c r="IGA1" s="58"/>
      <c r="IGB1" s="58"/>
      <c r="IGC1" s="58"/>
      <c r="IGD1" s="58"/>
      <c r="IGE1" s="58"/>
      <c r="IGF1" s="58"/>
      <c r="IGG1" s="58"/>
      <c r="IGH1" s="58"/>
      <c r="IGI1" s="58"/>
      <c r="IGJ1" s="58"/>
      <c r="IGK1" s="58"/>
      <c r="IGL1" s="58"/>
      <c r="IGM1" s="58"/>
      <c r="IGN1" s="58"/>
      <c r="IGO1" s="58"/>
      <c r="IGP1" s="58"/>
      <c r="IGQ1" s="58"/>
      <c r="IGR1" s="58"/>
      <c r="IGS1" s="58"/>
      <c r="IGT1" s="58"/>
      <c r="IGU1" s="58"/>
      <c r="IGV1" s="58"/>
      <c r="IGW1" s="58"/>
      <c r="IGX1" s="58"/>
      <c r="IGY1" s="58"/>
      <c r="IGZ1" s="58"/>
      <c r="IHA1" s="58"/>
      <c r="IHB1" s="58"/>
      <c r="IHC1" s="58"/>
      <c r="IHD1" s="58"/>
      <c r="IHE1" s="58"/>
      <c r="IHF1" s="58"/>
      <c r="IHG1" s="58"/>
      <c r="IHH1" s="58"/>
      <c r="IHI1" s="58"/>
      <c r="IHJ1" s="58"/>
      <c r="IHK1" s="58"/>
      <c r="IHL1" s="58"/>
      <c r="IHM1" s="58"/>
      <c r="IHN1" s="58"/>
      <c r="IHO1" s="58"/>
      <c r="IHP1" s="58"/>
      <c r="IHQ1" s="58"/>
      <c r="IHR1" s="58"/>
      <c r="IHS1" s="58"/>
      <c r="IHT1" s="58"/>
      <c r="IHU1" s="58"/>
      <c r="IHV1" s="58"/>
      <c r="IHW1" s="58"/>
      <c r="IHX1" s="58"/>
      <c r="IHY1" s="58"/>
      <c r="IHZ1" s="58"/>
      <c r="IIA1" s="58"/>
      <c r="IIB1" s="58"/>
      <c r="IIC1" s="58"/>
      <c r="IID1" s="58"/>
      <c r="IIE1" s="58"/>
      <c r="IIF1" s="58"/>
      <c r="IIG1" s="58"/>
      <c r="IIH1" s="58"/>
      <c r="III1" s="58"/>
      <c r="IIJ1" s="58"/>
      <c r="IIK1" s="58"/>
      <c r="IIL1" s="58"/>
      <c r="IIM1" s="58"/>
      <c r="IIN1" s="58"/>
      <c r="IIO1" s="58"/>
      <c r="IIP1" s="58"/>
      <c r="IIQ1" s="58"/>
      <c r="IIR1" s="58"/>
      <c r="IIS1" s="58"/>
      <c r="IIT1" s="58"/>
      <c r="IIU1" s="58"/>
      <c r="IIV1" s="58"/>
      <c r="IIW1" s="58"/>
      <c r="IIX1" s="58"/>
      <c r="IIY1" s="58"/>
      <c r="IIZ1" s="58"/>
      <c r="IJA1" s="58"/>
      <c r="IJB1" s="58"/>
      <c r="IJC1" s="58"/>
      <c r="IJD1" s="58"/>
      <c r="IJE1" s="58"/>
      <c r="IJF1" s="58"/>
      <c r="IJG1" s="58"/>
      <c r="IJH1" s="58"/>
      <c r="IJI1" s="58"/>
      <c r="IJJ1" s="58"/>
      <c r="IJK1" s="58"/>
      <c r="IJL1" s="58"/>
      <c r="IJM1" s="58"/>
      <c r="IJN1" s="58"/>
      <c r="IJO1" s="58"/>
      <c r="IJP1" s="58"/>
      <c r="IJQ1" s="58"/>
      <c r="IJR1" s="58"/>
      <c r="IJS1" s="58"/>
      <c r="IJT1" s="58"/>
      <c r="IJU1" s="58"/>
      <c r="IJV1" s="58"/>
      <c r="IJW1" s="58"/>
      <c r="IJX1" s="58"/>
      <c r="IJY1" s="58"/>
      <c r="IJZ1" s="58"/>
      <c r="IKA1" s="58"/>
      <c r="IKB1" s="58"/>
      <c r="IKC1" s="58"/>
      <c r="IKD1" s="58"/>
      <c r="IKE1" s="58"/>
      <c r="IKF1" s="58"/>
      <c r="IKG1" s="58"/>
      <c r="IKH1" s="58"/>
      <c r="IKI1" s="58"/>
      <c r="IKJ1" s="58"/>
      <c r="IKK1" s="58"/>
      <c r="IKL1" s="58"/>
      <c r="IKM1" s="58"/>
      <c r="IKN1" s="58"/>
      <c r="IKO1" s="58"/>
      <c r="IKP1" s="58"/>
      <c r="IKQ1" s="58"/>
      <c r="IKR1" s="58"/>
      <c r="IKS1" s="58"/>
      <c r="IKT1" s="58"/>
      <c r="IKU1" s="58"/>
      <c r="IKV1" s="58"/>
      <c r="IKW1" s="58"/>
      <c r="IKX1" s="58"/>
      <c r="IKY1" s="58"/>
      <c r="IKZ1" s="58"/>
      <c r="ILA1" s="58"/>
      <c r="ILB1" s="58"/>
      <c r="ILC1" s="58"/>
      <c r="ILD1" s="58"/>
      <c r="ILE1" s="58"/>
      <c r="ILF1" s="58"/>
      <c r="ILG1" s="58"/>
      <c r="ILH1" s="58"/>
      <c r="ILI1" s="58"/>
      <c r="ILJ1" s="58"/>
      <c r="ILK1" s="58"/>
      <c r="ILL1" s="58"/>
      <c r="ILM1" s="58"/>
      <c r="ILN1" s="58"/>
      <c r="ILO1" s="58"/>
      <c r="ILP1" s="58"/>
      <c r="ILQ1" s="58"/>
      <c r="ILR1" s="58"/>
      <c r="ILS1" s="58"/>
      <c r="ILT1" s="58"/>
      <c r="ILU1" s="58"/>
      <c r="ILV1" s="58"/>
      <c r="ILW1" s="58"/>
      <c r="ILX1" s="58"/>
      <c r="ILY1" s="58"/>
      <c r="ILZ1" s="58"/>
      <c r="IMA1" s="58"/>
      <c r="IMB1" s="58"/>
      <c r="IMC1" s="58"/>
      <c r="IMD1" s="58"/>
      <c r="IME1" s="58"/>
      <c r="IMF1" s="58"/>
      <c r="IMG1" s="58"/>
      <c r="IMH1" s="58"/>
      <c r="IMI1" s="58"/>
      <c r="IMJ1" s="58"/>
      <c r="IMK1" s="58"/>
      <c r="IML1" s="58"/>
      <c r="IMM1" s="58"/>
      <c r="IMN1" s="58"/>
      <c r="IMO1" s="58"/>
      <c r="IMP1" s="58"/>
      <c r="IMQ1" s="58"/>
      <c r="IMR1" s="58"/>
      <c r="IMS1" s="58"/>
      <c r="IMT1" s="58"/>
      <c r="IMU1" s="58"/>
      <c r="IMV1" s="58"/>
      <c r="IMW1" s="58"/>
      <c r="IMX1" s="58"/>
      <c r="IMY1" s="58"/>
      <c r="IMZ1" s="58"/>
      <c r="INA1" s="58"/>
      <c r="INB1" s="58"/>
      <c r="INC1" s="58"/>
      <c r="IND1" s="58"/>
      <c r="INE1" s="58"/>
      <c r="INF1" s="58"/>
      <c r="ING1" s="58"/>
      <c r="INH1" s="58"/>
      <c r="INI1" s="58"/>
      <c r="INJ1" s="58"/>
      <c r="INK1" s="58"/>
      <c r="INL1" s="58"/>
      <c r="INM1" s="58"/>
      <c r="INN1" s="58"/>
      <c r="INO1" s="58"/>
      <c r="INP1" s="58"/>
      <c r="INQ1" s="58"/>
      <c r="INR1" s="58"/>
      <c r="INS1" s="58"/>
      <c r="INT1" s="58"/>
      <c r="INU1" s="58"/>
      <c r="INV1" s="58"/>
      <c r="INW1" s="58"/>
      <c r="INX1" s="58"/>
      <c r="INY1" s="58"/>
      <c r="INZ1" s="58"/>
      <c r="IOA1" s="58"/>
      <c r="IOB1" s="58"/>
      <c r="IOC1" s="58"/>
      <c r="IOD1" s="58"/>
      <c r="IOE1" s="58"/>
      <c r="IOF1" s="58"/>
      <c r="IOG1" s="58"/>
      <c r="IOH1" s="58"/>
      <c r="IOI1" s="58"/>
      <c r="IOJ1" s="58"/>
      <c r="IOK1" s="58"/>
      <c r="IOL1" s="58"/>
      <c r="IOM1" s="58"/>
      <c r="ION1" s="58"/>
      <c r="IOO1" s="58"/>
      <c r="IOP1" s="58"/>
      <c r="IOQ1" s="58"/>
      <c r="IOR1" s="58"/>
      <c r="IOS1" s="58"/>
      <c r="IOT1" s="58"/>
      <c r="IOU1" s="58"/>
      <c r="IOV1" s="58"/>
      <c r="IOW1" s="58"/>
      <c r="IOX1" s="58"/>
      <c r="IOY1" s="58"/>
      <c r="IOZ1" s="58"/>
      <c r="IPA1" s="58"/>
      <c r="IPB1" s="58"/>
      <c r="IPC1" s="58"/>
      <c r="IPD1" s="58"/>
      <c r="IPE1" s="58"/>
      <c r="IPF1" s="58"/>
      <c r="IPG1" s="58"/>
      <c r="IPH1" s="58"/>
      <c r="IPI1" s="58"/>
      <c r="IPJ1" s="58"/>
      <c r="IPK1" s="58"/>
      <c r="IPL1" s="58"/>
      <c r="IPM1" s="58"/>
      <c r="IPN1" s="58"/>
      <c r="IPO1" s="58"/>
      <c r="IPP1" s="58"/>
      <c r="IPQ1" s="58"/>
      <c r="IPR1" s="58"/>
      <c r="IPS1" s="58"/>
      <c r="IPT1" s="58"/>
      <c r="IPU1" s="58"/>
      <c r="IPV1" s="58"/>
      <c r="IPW1" s="58"/>
      <c r="IPX1" s="58"/>
      <c r="IPY1" s="58"/>
      <c r="IPZ1" s="58"/>
      <c r="IQA1" s="58"/>
      <c r="IQB1" s="58"/>
      <c r="IQC1" s="58"/>
      <c r="IQD1" s="58"/>
      <c r="IQE1" s="58"/>
      <c r="IQF1" s="58"/>
      <c r="IQG1" s="58"/>
      <c r="IQH1" s="58"/>
      <c r="IQI1" s="58"/>
      <c r="IQJ1" s="58"/>
      <c r="IQK1" s="58"/>
      <c r="IQL1" s="58"/>
      <c r="IQM1" s="58"/>
      <c r="IQN1" s="58"/>
      <c r="IQO1" s="58"/>
      <c r="IQP1" s="58"/>
      <c r="IQQ1" s="58"/>
      <c r="IQR1" s="58"/>
      <c r="IQS1" s="58"/>
      <c r="IQT1" s="58"/>
      <c r="IQU1" s="58"/>
      <c r="IQV1" s="58"/>
      <c r="IQW1" s="58"/>
      <c r="IQX1" s="58"/>
      <c r="IQY1" s="58"/>
      <c r="IQZ1" s="58"/>
      <c r="IRA1" s="58"/>
      <c r="IRB1" s="58"/>
      <c r="IRC1" s="58"/>
      <c r="IRD1" s="58"/>
      <c r="IRE1" s="58"/>
      <c r="IRF1" s="58"/>
      <c r="IRG1" s="58"/>
      <c r="IRH1" s="58"/>
      <c r="IRI1" s="58"/>
      <c r="IRJ1" s="58"/>
      <c r="IRK1" s="58"/>
      <c r="IRL1" s="58"/>
      <c r="IRM1" s="58"/>
      <c r="IRN1" s="58"/>
      <c r="IRO1" s="58"/>
      <c r="IRP1" s="58"/>
      <c r="IRQ1" s="58"/>
      <c r="IRR1" s="58"/>
      <c r="IRS1" s="58"/>
      <c r="IRT1" s="58"/>
      <c r="IRU1" s="58"/>
      <c r="IRV1" s="58"/>
      <c r="IRW1" s="58"/>
      <c r="IRX1" s="58"/>
      <c r="IRY1" s="58"/>
      <c r="IRZ1" s="58"/>
      <c r="ISA1" s="58"/>
      <c r="ISB1" s="58"/>
      <c r="ISC1" s="58"/>
      <c r="ISD1" s="58"/>
      <c r="ISE1" s="58"/>
      <c r="ISF1" s="58"/>
      <c r="ISG1" s="58"/>
      <c r="ISH1" s="58"/>
      <c r="ISI1" s="58"/>
      <c r="ISJ1" s="58"/>
      <c r="ISK1" s="58"/>
      <c r="ISL1" s="58"/>
      <c r="ISM1" s="58"/>
      <c r="ISN1" s="58"/>
      <c r="ISO1" s="58"/>
      <c r="ISP1" s="58"/>
      <c r="ISQ1" s="58"/>
      <c r="ISR1" s="58"/>
      <c r="ISS1" s="58"/>
      <c r="IST1" s="58"/>
      <c r="ISU1" s="58"/>
      <c r="ISV1" s="58"/>
      <c r="ISW1" s="58"/>
      <c r="ISX1" s="58"/>
      <c r="ISY1" s="58"/>
      <c r="ISZ1" s="58"/>
      <c r="ITA1" s="58"/>
      <c r="ITB1" s="58"/>
      <c r="ITC1" s="58"/>
      <c r="ITD1" s="58"/>
      <c r="ITE1" s="58"/>
      <c r="ITF1" s="58"/>
      <c r="ITG1" s="58"/>
      <c r="ITH1" s="58"/>
      <c r="ITI1" s="58"/>
      <c r="ITJ1" s="58"/>
      <c r="ITK1" s="58"/>
      <c r="ITL1" s="58"/>
      <c r="ITM1" s="58"/>
      <c r="ITN1" s="58"/>
      <c r="ITO1" s="58"/>
      <c r="ITP1" s="58"/>
      <c r="ITQ1" s="58"/>
      <c r="ITR1" s="58"/>
      <c r="ITS1" s="58"/>
      <c r="ITT1" s="58"/>
      <c r="ITU1" s="58"/>
      <c r="ITV1" s="58"/>
      <c r="ITW1" s="58"/>
      <c r="ITX1" s="58"/>
      <c r="ITY1" s="58"/>
      <c r="ITZ1" s="58"/>
      <c r="IUA1" s="58"/>
      <c r="IUB1" s="58"/>
      <c r="IUC1" s="58"/>
      <c r="IUD1" s="58"/>
      <c r="IUE1" s="58"/>
      <c r="IUF1" s="58"/>
      <c r="IUG1" s="58"/>
      <c r="IUH1" s="58"/>
      <c r="IUI1" s="58"/>
      <c r="IUJ1" s="58"/>
      <c r="IUK1" s="58"/>
      <c r="IUL1" s="58"/>
      <c r="IUM1" s="58"/>
      <c r="IUN1" s="58"/>
      <c r="IUO1" s="58"/>
      <c r="IUP1" s="58"/>
      <c r="IUQ1" s="58"/>
      <c r="IUR1" s="58"/>
      <c r="IUS1" s="58"/>
      <c r="IUT1" s="58"/>
      <c r="IUU1" s="58"/>
      <c r="IUV1" s="58"/>
      <c r="IUW1" s="58"/>
      <c r="IUX1" s="58"/>
      <c r="IUY1" s="58"/>
      <c r="IUZ1" s="58"/>
      <c r="IVA1" s="58"/>
      <c r="IVB1" s="58"/>
      <c r="IVC1" s="58"/>
      <c r="IVD1" s="58"/>
      <c r="IVE1" s="58"/>
      <c r="IVF1" s="58"/>
      <c r="IVG1" s="58"/>
      <c r="IVH1" s="58"/>
      <c r="IVI1" s="58"/>
      <c r="IVJ1" s="58"/>
      <c r="IVK1" s="58"/>
      <c r="IVL1" s="58"/>
      <c r="IVM1" s="58"/>
      <c r="IVN1" s="58"/>
      <c r="IVO1" s="58"/>
      <c r="IVP1" s="58"/>
      <c r="IVQ1" s="58"/>
      <c r="IVR1" s="58"/>
      <c r="IVS1" s="58"/>
      <c r="IVT1" s="58"/>
      <c r="IVU1" s="58"/>
      <c r="IVV1" s="58"/>
      <c r="IVW1" s="58"/>
      <c r="IVX1" s="58"/>
      <c r="IVY1" s="58"/>
      <c r="IVZ1" s="58"/>
      <c r="IWA1" s="58"/>
      <c r="IWB1" s="58"/>
      <c r="IWC1" s="58"/>
      <c r="IWD1" s="58"/>
      <c r="IWE1" s="58"/>
      <c r="IWF1" s="58"/>
      <c r="IWG1" s="58"/>
      <c r="IWH1" s="58"/>
      <c r="IWI1" s="58"/>
      <c r="IWJ1" s="58"/>
      <c r="IWK1" s="58"/>
      <c r="IWL1" s="58"/>
      <c r="IWM1" s="58"/>
      <c r="IWN1" s="58"/>
      <c r="IWO1" s="58"/>
      <c r="IWP1" s="58"/>
      <c r="IWQ1" s="58"/>
      <c r="IWR1" s="58"/>
      <c r="IWS1" s="58"/>
      <c r="IWT1" s="58"/>
      <c r="IWU1" s="58"/>
      <c r="IWV1" s="58"/>
      <c r="IWW1" s="58"/>
      <c r="IWX1" s="58"/>
      <c r="IWY1" s="58"/>
      <c r="IWZ1" s="58"/>
      <c r="IXA1" s="58"/>
      <c r="IXB1" s="58"/>
      <c r="IXC1" s="58"/>
      <c r="IXD1" s="58"/>
      <c r="IXE1" s="58"/>
      <c r="IXF1" s="58"/>
      <c r="IXG1" s="58"/>
      <c r="IXH1" s="58"/>
      <c r="IXI1" s="58"/>
      <c r="IXJ1" s="58"/>
      <c r="IXK1" s="58"/>
      <c r="IXL1" s="58"/>
      <c r="IXM1" s="58"/>
      <c r="IXN1" s="58"/>
      <c r="IXO1" s="58"/>
      <c r="IXP1" s="58"/>
      <c r="IXQ1" s="58"/>
      <c r="IXR1" s="58"/>
      <c r="IXS1" s="58"/>
      <c r="IXT1" s="58"/>
      <c r="IXU1" s="58"/>
      <c r="IXV1" s="58"/>
      <c r="IXW1" s="58"/>
      <c r="IXX1" s="58"/>
      <c r="IXY1" s="58"/>
      <c r="IXZ1" s="58"/>
      <c r="IYA1" s="58"/>
      <c r="IYB1" s="58"/>
      <c r="IYC1" s="58"/>
      <c r="IYD1" s="58"/>
      <c r="IYE1" s="58"/>
      <c r="IYF1" s="58"/>
      <c r="IYG1" s="58"/>
      <c r="IYH1" s="58"/>
      <c r="IYI1" s="58"/>
      <c r="IYJ1" s="58"/>
      <c r="IYK1" s="58"/>
      <c r="IYL1" s="58"/>
      <c r="IYM1" s="58"/>
      <c r="IYN1" s="58"/>
      <c r="IYO1" s="58"/>
      <c r="IYP1" s="58"/>
      <c r="IYQ1" s="58"/>
      <c r="IYR1" s="58"/>
      <c r="IYS1" s="58"/>
      <c r="IYT1" s="58"/>
      <c r="IYU1" s="58"/>
      <c r="IYV1" s="58"/>
      <c r="IYW1" s="58"/>
      <c r="IYX1" s="58"/>
      <c r="IYY1" s="58"/>
      <c r="IYZ1" s="58"/>
      <c r="IZA1" s="58"/>
      <c r="IZB1" s="58"/>
      <c r="IZC1" s="58"/>
      <c r="IZD1" s="58"/>
      <c r="IZE1" s="58"/>
      <c r="IZF1" s="58"/>
      <c r="IZG1" s="58"/>
      <c r="IZH1" s="58"/>
      <c r="IZI1" s="58"/>
      <c r="IZJ1" s="58"/>
      <c r="IZK1" s="58"/>
      <c r="IZL1" s="58"/>
      <c r="IZM1" s="58"/>
      <c r="IZN1" s="58"/>
      <c r="IZO1" s="58"/>
      <c r="IZP1" s="58"/>
      <c r="IZQ1" s="58"/>
      <c r="IZR1" s="58"/>
      <c r="IZS1" s="58"/>
      <c r="IZT1" s="58"/>
      <c r="IZU1" s="58"/>
      <c r="IZV1" s="58"/>
      <c r="IZW1" s="58"/>
      <c r="IZX1" s="58"/>
      <c r="IZY1" s="58"/>
      <c r="IZZ1" s="58"/>
      <c r="JAA1" s="58"/>
      <c r="JAB1" s="58"/>
      <c r="JAC1" s="58"/>
      <c r="JAD1" s="58"/>
      <c r="JAE1" s="58"/>
      <c r="JAF1" s="58"/>
      <c r="JAG1" s="58"/>
      <c r="JAH1" s="58"/>
      <c r="JAI1" s="58"/>
      <c r="JAJ1" s="58"/>
      <c r="JAK1" s="58"/>
      <c r="JAL1" s="58"/>
      <c r="JAM1" s="58"/>
      <c r="JAN1" s="58"/>
      <c r="JAO1" s="58"/>
      <c r="JAP1" s="58"/>
      <c r="JAQ1" s="58"/>
      <c r="JAR1" s="58"/>
      <c r="JAS1" s="58"/>
      <c r="JAT1" s="58"/>
      <c r="JAU1" s="58"/>
      <c r="JAV1" s="58"/>
      <c r="JAW1" s="58"/>
      <c r="JAX1" s="58"/>
      <c r="JAY1" s="58"/>
      <c r="JAZ1" s="58"/>
      <c r="JBA1" s="58"/>
      <c r="JBB1" s="58"/>
      <c r="JBC1" s="58"/>
      <c r="JBD1" s="58"/>
      <c r="JBE1" s="58"/>
      <c r="JBF1" s="58"/>
      <c r="JBG1" s="58"/>
      <c r="JBH1" s="58"/>
      <c r="JBI1" s="58"/>
      <c r="JBJ1" s="58"/>
      <c r="JBK1" s="58"/>
      <c r="JBL1" s="58"/>
      <c r="JBM1" s="58"/>
      <c r="JBN1" s="58"/>
      <c r="JBO1" s="58"/>
      <c r="JBP1" s="58"/>
      <c r="JBQ1" s="58"/>
      <c r="JBR1" s="58"/>
      <c r="JBS1" s="58"/>
      <c r="JBT1" s="58"/>
      <c r="JBU1" s="58"/>
      <c r="JBV1" s="58"/>
      <c r="JBW1" s="58"/>
      <c r="JBX1" s="58"/>
      <c r="JBY1" s="58"/>
      <c r="JBZ1" s="58"/>
      <c r="JCA1" s="58"/>
      <c r="JCB1" s="58"/>
      <c r="JCC1" s="58"/>
      <c r="JCD1" s="58"/>
      <c r="JCE1" s="58"/>
      <c r="JCF1" s="58"/>
      <c r="JCG1" s="58"/>
      <c r="JCH1" s="58"/>
      <c r="JCI1" s="58"/>
      <c r="JCJ1" s="58"/>
      <c r="JCK1" s="58"/>
      <c r="JCL1" s="58"/>
      <c r="JCM1" s="58"/>
      <c r="JCN1" s="58"/>
      <c r="JCO1" s="58"/>
      <c r="JCP1" s="58"/>
      <c r="JCQ1" s="58"/>
      <c r="JCR1" s="58"/>
      <c r="JCS1" s="58"/>
      <c r="JCT1" s="58"/>
      <c r="JCU1" s="58"/>
      <c r="JCV1" s="58"/>
      <c r="JCW1" s="58"/>
      <c r="JCX1" s="58"/>
      <c r="JCY1" s="58"/>
      <c r="JCZ1" s="58"/>
      <c r="JDA1" s="58"/>
      <c r="JDB1" s="58"/>
      <c r="JDC1" s="58"/>
      <c r="JDD1" s="58"/>
      <c r="JDE1" s="58"/>
      <c r="JDF1" s="58"/>
      <c r="JDG1" s="58"/>
      <c r="JDH1" s="58"/>
      <c r="JDI1" s="58"/>
      <c r="JDJ1" s="58"/>
      <c r="JDK1" s="58"/>
      <c r="JDL1" s="58"/>
      <c r="JDM1" s="58"/>
      <c r="JDN1" s="58"/>
      <c r="JDO1" s="58"/>
      <c r="JDP1" s="58"/>
      <c r="JDQ1" s="58"/>
      <c r="JDR1" s="58"/>
      <c r="JDS1" s="58"/>
      <c r="JDT1" s="58"/>
      <c r="JDU1" s="58"/>
      <c r="JDV1" s="58"/>
      <c r="JDW1" s="58"/>
      <c r="JDX1" s="58"/>
      <c r="JDY1" s="58"/>
      <c r="JDZ1" s="58"/>
      <c r="JEA1" s="58"/>
      <c r="JEB1" s="58"/>
      <c r="JEC1" s="58"/>
      <c r="JED1" s="58"/>
      <c r="JEE1" s="58"/>
      <c r="JEF1" s="58"/>
      <c r="JEG1" s="58"/>
      <c r="JEH1" s="58"/>
      <c r="JEI1" s="58"/>
      <c r="JEJ1" s="58"/>
      <c r="JEK1" s="58"/>
      <c r="JEL1" s="58"/>
      <c r="JEM1" s="58"/>
      <c r="JEN1" s="58"/>
      <c r="JEO1" s="58"/>
      <c r="JEP1" s="58"/>
      <c r="JEQ1" s="58"/>
      <c r="JER1" s="58"/>
      <c r="JES1" s="58"/>
      <c r="JET1" s="58"/>
      <c r="JEU1" s="58"/>
      <c r="JEV1" s="58"/>
      <c r="JEW1" s="58"/>
      <c r="JEX1" s="58"/>
      <c r="JEY1" s="58"/>
      <c r="JEZ1" s="58"/>
      <c r="JFA1" s="58"/>
      <c r="JFB1" s="58"/>
      <c r="JFC1" s="58"/>
      <c r="JFD1" s="58"/>
      <c r="JFE1" s="58"/>
      <c r="JFF1" s="58"/>
      <c r="JFG1" s="58"/>
      <c r="JFH1" s="58"/>
      <c r="JFI1" s="58"/>
      <c r="JFJ1" s="58"/>
      <c r="JFK1" s="58"/>
      <c r="JFL1" s="58"/>
      <c r="JFM1" s="58"/>
      <c r="JFN1" s="58"/>
      <c r="JFO1" s="58"/>
      <c r="JFP1" s="58"/>
      <c r="JFQ1" s="58"/>
      <c r="JFR1" s="58"/>
      <c r="JFS1" s="58"/>
      <c r="JFT1" s="58"/>
      <c r="JFU1" s="58"/>
      <c r="JFV1" s="58"/>
      <c r="JFW1" s="58"/>
      <c r="JFX1" s="58"/>
      <c r="JFY1" s="58"/>
      <c r="JFZ1" s="58"/>
      <c r="JGA1" s="58"/>
      <c r="JGB1" s="58"/>
      <c r="JGC1" s="58"/>
      <c r="JGD1" s="58"/>
      <c r="JGE1" s="58"/>
      <c r="JGF1" s="58"/>
      <c r="JGG1" s="58"/>
      <c r="JGH1" s="58"/>
      <c r="JGI1" s="58"/>
      <c r="JGJ1" s="58"/>
      <c r="JGK1" s="58"/>
      <c r="JGL1" s="58"/>
      <c r="JGM1" s="58"/>
      <c r="JGN1" s="58"/>
      <c r="JGO1" s="58"/>
      <c r="JGP1" s="58"/>
      <c r="JGQ1" s="58"/>
      <c r="JGR1" s="58"/>
      <c r="JGS1" s="58"/>
      <c r="JGT1" s="58"/>
      <c r="JGU1" s="58"/>
      <c r="JGV1" s="58"/>
      <c r="JGW1" s="58"/>
      <c r="JGX1" s="58"/>
      <c r="JGY1" s="58"/>
      <c r="JGZ1" s="58"/>
      <c r="JHA1" s="58"/>
      <c r="JHB1" s="58"/>
      <c r="JHC1" s="58"/>
      <c r="JHD1" s="58"/>
      <c r="JHE1" s="58"/>
      <c r="JHF1" s="58"/>
      <c r="JHG1" s="58"/>
      <c r="JHH1" s="58"/>
      <c r="JHI1" s="58"/>
      <c r="JHJ1" s="58"/>
      <c r="JHK1" s="58"/>
      <c r="JHL1" s="58"/>
      <c r="JHM1" s="58"/>
      <c r="JHN1" s="58"/>
      <c r="JHO1" s="58"/>
      <c r="JHP1" s="58"/>
      <c r="JHQ1" s="58"/>
      <c r="JHR1" s="58"/>
      <c r="JHS1" s="58"/>
      <c r="JHT1" s="58"/>
      <c r="JHU1" s="58"/>
      <c r="JHV1" s="58"/>
      <c r="JHW1" s="58"/>
      <c r="JHX1" s="58"/>
      <c r="JHY1" s="58"/>
      <c r="JHZ1" s="58"/>
      <c r="JIA1" s="58"/>
      <c r="JIB1" s="58"/>
      <c r="JIC1" s="58"/>
      <c r="JID1" s="58"/>
      <c r="JIE1" s="58"/>
      <c r="JIF1" s="58"/>
      <c r="JIG1" s="58"/>
      <c r="JIH1" s="58"/>
      <c r="JII1" s="58"/>
      <c r="JIJ1" s="58"/>
      <c r="JIK1" s="58"/>
      <c r="JIL1" s="58"/>
      <c r="JIM1" s="58"/>
      <c r="JIN1" s="58"/>
      <c r="JIO1" s="58"/>
      <c r="JIP1" s="58"/>
      <c r="JIQ1" s="58"/>
      <c r="JIR1" s="58"/>
      <c r="JIS1" s="58"/>
      <c r="JIT1" s="58"/>
      <c r="JIU1" s="58"/>
      <c r="JIV1" s="58"/>
      <c r="JIW1" s="58"/>
      <c r="JIX1" s="58"/>
      <c r="JIY1" s="58"/>
      <c r="JIZ1" s="58"/>
      <c r="JJA1" s="58"/>
      <c r="JJB1" s="58"/>
      <c r="JJC1" s="58"/>
      <c r="JJD1" s="58"/>
      <c r="JJE1" s="58"/>
      <c r="JJF1" s="58"/>
      <c r="JJG1" s="58"/>
      <c r="JJH1" s="58"/>
      <c r="JJI1" s="58"/>
      <c r="JJJ1" s="58"/>
      <c r="JJK1" s="58"/>
      <c r="JJL1" s="58"/>
      <c r="JJM1" s="58"/>
      <c r="JJN1" s="58"/>
      <c r="JJO1" s="58"/>
      <c r="JJP1" s="58"/>
      <c r="JJQ1" s="58"/>
      <c r="JJR1" s="58"/>
      <c r="JJS1" s="58"/>
      <c r="JJT1" s="58"/>
      <c r="JJU1" s="58"/>
      <c r="JJV1" s="58"/>
      <c r="JJW1" s="58"/>
      <c r="JJX1" s="58"/>
      <c r="JJY1" s="58"/>
      <c r="JJZ1" s="58"/>
      <c r="JKA1" s="58"/>
      <c r="JKB1" s="58"/>
      <c r="JKC1" s="58"/>
      <c r="JKD1" s="58"/>
      <c r="JKE1" s="58"/>
      <c r="JKF1" s="58"/>
      <c r="JKG1" s="58"/>
      <c r="JKH1" s="58"/>
      <c r="JKI1" s="58"/>
      <c r="JKJ1" s="58"/>
      <c r="JKK1" s="58"/>
      <c r="JKL1" s="58"/>
      <c r="JKM1" s="58"/>
      <c r="JKN1" s="58"/>
      <c r="JKO1" s="58"/>
      <c r="JKP1" s="58"/>
      <c r="JKQ1" s="58"/>
      <c r="JKR1" s="58"/>
      <c r="JKS1" s="58"/>
      <c r="JKT1" s="58"/>
      <c r="JKU1" s="58"/>
      <c r="JKV1" s="58"/>
      <c r="JKW1" s="58"/>
      <c r="JKX1" s="58"/>
      <c r="JKY1" s="58"/>
      <c r="JKZ1" s="58"/>
      <c r="JLA1" s="58"/>
      <c r="JLB1" s="58"/>
      <c r="JLC1" s="58"/>
      <c r="JLD1" s="58"/>
      <c r="JLE1" s="58"/>
      <c r="JLF1" s="58"/>
      <c r="JLG1" s="58"/>
      <c r="JLH1" s="58"/>
      <c r="JLI1" s="58"/>
      <c r="JLJ1" s="58"/>
      <c r="JLK1" s="58"/>
      <c r="JLL1" s="58"/>
      <c r="JLM1" s="58"/>
      <c r="JLN1" s="58"/>
      <c r="JLO1" s="58"/>
      <c r="JLP1" s="58"/>
      <c r="JLQ1" s="58"/>
      <c r="JLR1" s="58"/>
      <c r="JLS1" s="58"/>
      <c r="JLT1" s="58"/>
      <c r="JLU1" s="58"/>
      <c r="JLV1" s="58"/>
      <c r="JLW1" s="58"/>
      <c r="JLX1" s="58"/>
      <c r="JLY1" s="58"/>
      <c r="JLZ1" s="58"/>
      <c r="JMA1" s="58"/>
      <c r="JMB1" s="58"/>
      <c r="JMC1" s="58"/>
      <c r="JMD1" s="58"/>
      <c r="JME1" s="58"/>
      <c r="JMF1" s="58"/>
      <c r="JMG1" s="58"/>
      <c r="JMH1" s="58"/>
      <c r="JMI1" s="58"/>
      <c r="JMJ1" s="58"/>
      <c r="JMK1" s="58"/>
      <c r="JML1" s="58"/>
      <c r="JMM1" s="58"/>
      <c r="JMN1" s="58"/>
      <c r="JMO1" s="58"/>
      <c r="JMP1" s="58"/>
      <c r="JMQ1" s="58"/>
      <c r="JMR1" s="58"/>
      <c r="JMS1" s="58"/>
      <c r="JMT1" s="58"/>
      <c r="JMU1" s="58"/>
      <c r="JMV1" s="58"/>
      <c r="JMW1" s="58"/>
      <c r="JMX1" s="58"/>
      <c r="JMY1" s="58"/>
      <c r="JMZ1" s="58"/>
      <c r="JNA1" s="58"/>
      <c r="JNB1" s="58"/>
      <c r="JNC1" s="58"/>
      <c r="JND1" s="58"/>
      <c r="JNE1" s="58"/>
      <c r="JNF1" s="58"/>
      <c r="JNG1" s="58"/>
      <c r="JNH1" s="58"/>
      <c r="JNI1" s="58"/>
      <c r="JNJ1" s="58"/>
      <c r="JNK1" s="58"/>
      <c r="JNL1" s="58"/>
      <c r="JNM1" s="58"/>
      <c r="JNN1" s="58"/>
      <c r="JNO1" s="58"/>
      <c r="JNP1" s="58"/>
      <c r="JNQ1" s="58"/>
      <c r="JNR1" s="58"/>
      <c r="JNS1" s="58"/>
      <c r="JNT1" s="58"/>
      <c r="JNU1" s="58"/>
      <c r="JNV1" s="58"/>
      <c r="JNW1" s="58"/>
      <c r="JNX1" s="58"/>
      <c r="JNY1" s="58"/>
      <c r="JNZ1" s="58"/>
      <c r="JOA1" s="58"/>
      <c r="JOB1" s="58"/>
      <c r="JOC1" s="58"/>
      <c r="JOD1" s="58"/>
      <c r="JOE1" s="58"/>
      <c r="JOF1" s="58"/>
      <c r="JOG1" s="58"/>
      <c r="JOH1" s="58"/>
      <c r="JOI1" s="58"/>
      <c r="JOJ1" s="58"/>
      <c r="JOK1" s="58"/>
      <c r="JOL1" s="58"/>
      <c r="JOM1" s="58"/>
      <c r="JON1" s="58"/>
      <c r="JOO1" s="58"/>
      <c r="JOP1" s="58"/>
      <c r="JOQ1" s="58"/>
      <c r="JOR1" s="58"/>
      <c r="JOS1" s="58"/>
      <c r="JOT1" s="58"/>
      <c r="JOU1" s="58"/>
      <c r="JOV1" s="58"/>
      <c r="JOW1" s="58"/>
      <c r="JOX1" s="58"/>
      <c r="JOY1" s="58"/>
      <c r="JOZ1" s="58"/>
      <c r="JPA1" s="58"/>
      <c r="JPB1" s="58"/>
      <c r="JPC1" s="58"/>
      <c r="JPD1" s="58"/>
      <c r="JPE1" s="58"/>
      <c r="JPF1" s="58"/>
      <c r="JPG1" s="58"/>
      <c r="JPH1" s="58"/>
      <c r="JPI1" s="58"/>
      <c r="JPJ1" s="58"/>
      <c r="JPK1" s="58"/>
      <c r="JPL1" s="58"/>
      <c r="JPM1" s="58"/>
      <c r="JPN1" s="58"/>
      <c r="JPO1" s="58"/>
      <c r="JPP1" s="58"/>
      <c r="JPQ1" s="58"/>
      <c r="JPR1" s="58"/>
      <c r="JPS1" s="58"/>
      <c r="JPT1" s="58"/>
      <c r="JPU1" s="58"/>
      <c r="JPV1" s="58"/>
      <c r="JPW1" s="58"/>
      <c r="JPX1" s="58"/>
      <c r="JPY1" s="58"/>
      <c r="JPZ1" s="58"/>
      <c r="JQA1" s="58"/>
      <c r="JQB1" s="58"/>
      <c r="JQC1" s="58"/>
      <c r="JQD1" s="58"/>
      <c r="JQE1" s="58"/>
      <c r="JQF1" s="58"/>
      <c r="JQG1" s="58"/>
      <c r="JQH1" s="58"/>
      <c r="JQI1" s="58"/>
      <c r="JQJ1" s="58"/>
      <c r="JQK1" s="58"/>
      <c r="JQL1" s="58"/>
      <c r="JQM1" s="58"/>
      <c r="JQN1" s="58"/>
      <c r="JQO1" s="58"/>
      <c r="JQP1" s="58"/>
      <c r="JQQ1" s="58"/>
      <c r="JQR1" s="58"/>
      <c r="JQS1" s="58"/>
      <c r="JQT1" s="58"/>
      <c r="JQU1" s="58"/>
      <c r="JQV1" s="58"/>
      <c r="JQW1" s="58"/>
      <c r="JQX1" s="58"/>
      <c r="JQY1" s="58"/>
      <c r="JQZ1" s="58"/>
      <c r="JRA1" s="58"/>
      <c r="JRB1" s="58"/>
      <c r="JRC1" s="58"/>
      <c r="JRD1" s="58"/>
      <c r="JRE1" s="58"/>
      <c r="JRF1" s="58"/>
      <c r="JRG1" s="58"/>
      <c r="JRH1" s="58"/>
      <c r="JRI1" s="58"/>
      <c r="JRJ1" s="58"/>
      <c r="JRK1" s="58"/>
      <c r="JRL1" s="58"/>
      <c r="JRM1" s="58"/>
      <c r="JRN1" s="58"/>
      <c r="JRO1" s="58"/>
      <c r="JRP1" s="58"/>
      <c r="JRQ1" s="58"/>
      <c r="JRR1" s="58"/>
      <c r="JRS1" s="58"/>
      <c r="JRT1" s="58"/>
      <c r="JRU1" s="58"/>
      <c r="JRV1" s="58"/>
      <c r="JRW1" s="58"/>
      <c r="JRX1" s="58"/>
      <c r="JRY1" s="58"/>
      <c r="JRZ1" s="58"/>
      <c r="JSA1" s="58"/>
      <c r="JSB1" s="58"/>
      <c r="JSC1" s="58"/>
      <c r="JSD1" s="58"/>
      <c r="JSE1" s="58"/>
      <c r="JSF1" s="58"/>
      <c r="JSG1" s="58"/>
      <c r="JSH1" s="58"/>
      <c r="JSI1" s="58"/>
      <c r="JSJ1" s="58"/>
      <c r="JSK1" s="58"/>
      <c r="JSL1" s="58"/>
      <c r="JSM1" s="58"/>
      <c r="JSN1" s="58"/>
      <c r="JSO1" s="58"/>
      <c r="JSP1" s="58"/>
      <c r="JSQ1" s="58"/>
      <c r="JSR1" s="58"/>
      <c r="JSS1" s="58"/>
      <c r="JST1" s="58"/>
      <c r="JSU1" s="58"/>
      <c r="JSV1" s="58"/>
      <c r="JSW1" s="58"/>
      <c r="JSX1" s="58"/>
      <c r="JSY1" s="58"/>
      <c r="JSZ1" s="58"/>
      <c r="JTA1" s="58"/>
      <c r="JTB1" s="58"/>
      <c r="JTC1" s="58"/>
      <c r="JTD1" s="58"/>
      <c r="JTE1" s="58"/>
      <c r="JTF1" s="58"/>
      <c r="JTG1" s="58"/>
      <c r="JTH1" s="58"/>
      <c r="JTI1" s="58"/>
      <c r="JTJ1" s="58"/>
      <c r="JTK1" s="58"/>
      <c r="JTL1" s="58"/>
      <c r="JTM1" s="58"/>
      <c r="JTN1" s="58"/>
      <c r="JTO1" s="58"/>
      <c r="JTP1" s="58"/>
      <c r="JTQ1" s="58"/>
      <c r="JTR1" s="58"/>
      <c r="JTS1" s="58"/>
      <c r="JTT1" s="58"/>
      <c r="JTU1" s="58"/>
      <c r="JTV1" s="58"/>
      <c r="JTW1" s="58"/>
      <c r="JTX1" s="58"/>
      <c r="JTY1" s="58"/>
      <c r="JTZ1" s="58"/>
      <c r="JUA1" s="58"/>
      <c r="JUB1" s="58"/>
      <c r="JUC1" s="58"/>
      <c r="JUD1" s="58"/>
      <c r="JUE1" s="58"/>
      <c r="JUF1" s="58"/>
      <c r="JUG1" s="58"/>
      <c r="JUH1" s="58"/>
      <c r="JUI1" s="58"/>
      <c r="JUJ1" s="58"/>
      <c r="JUK1" s="58"/>
      <c r="JUL1" s="58"/>
      <c r="JUM1" s="58"/>
      <c r="JUN1" s="58"/>
      <c r="JUO1" s="58"/>
      <c r="JUP1" s="58"/>
      <c r="JUQ1" s="58"/>
      <c r="JUR1" s="58"/>
      <c r="JUS1" s="58"/>
      <c r="JUT1" s="58"/>
      <c r="JUU1" s="58"/>
      <c r="JUV1" s="58"/>
      <c r="JUW1" s="58"/>
      <c r="JUX1" s="58"/>
      <c r="JUY1" s="58"/>
      <c r="JUZ1" s="58"/>
      <c r="JVA1" s="58"/>
      <c r="JVB1" s="58"/>
      <c r="JVC1" s="58"/>
      <c r="JVD1" s="58"/>
      <c r="JVE1" s="58"/>
      <c r="JVF1" s="58"/>
      <c r="JVG1" s="58"/>
      <c r="JVH1" s="58"/>
      <c r="JVI1" s="58"/>
      <c r="JVJ1" s="58"/>
      <c r="JVK1" s="58"/>
      <c r="JVL1" s="58"/>
      <c r="JVM1" s="58"/>
      <c r="JVN1" s="58"/>
      <c r="JVO1" s="58"/>
      <c r="JVP1" s="58"/>
      <c r="JVQ1" s="58"/>
      <c r="JVR1" s="58"/>
      <c r="JVS1" s="58"/>
      <c r="JVT1" s="58"/>
      <c r="JVU1" s="58"/>
      <c r="JVV1" s="58"/>
      <c r="JVW1" s="58"/>
      <c r="JVX1" s="58"/>
      <c r="JVY1" s="58"/>
      <c r="JVZ1" s="58"/>
      <c r="JWA1" s="58"/>
      <c r="JWB1" s="58"/>
      <c r="JWC1" s="58"/>
      <c r="JWD1" s="58"/>
      <c r="JWE1" s="58"/>
      <c r="JWF1" s="58"/>
      <c r="JWG1" s="58"/>
      <c r="JWH1" s="58"/>
      <c r="JWI1" s="58"/>
      <c r="JWJ1" s="58"/>
      <c r="JWK1" s="58"/>
      <c r="JWL1" s="58"/>
      <c r="JWM1" s="58"/>
      <c r="JWN1" s="58"/>
      <c r="JWO1" s="58"/>
      <c r="JWP1" s="58"/>
      <c r="JWQ1" s="58"/>
      <c r="JWR1" s="58"/>
      <c r="JWS1" s="58"/>
      <c r="JWT1" s="58"/>
      <c r="JWU1" s="58"/>
      <c r="JWV1" s="58"/>
      <c r="JWW1" s="58"/>
      <c r="JWX1" s="58"/>
      <c r="JWY1" s="58"/>
      <c r="JWZ1" s="58"/>
      <c r="JXA1" s="58"/>
      <c r="JXB1" s="58"/>
      <c r="JXC1" s="58"/>
      <c r="JXD1" s="58"/>
      <c r="JXE1" s="58"/>
      <c r="JXF1" s="58"/>
      <c r="JXG1" s="58"/>
      <c r="JXH1" s="58"/>
      <c r="JXI1" s="58"/>
      <c r="JXJ1" s="58"/>
      <c r="JXK1" s="58"/>
      <c r="JXL1" s="58"/>
      <c r="JXM1" s="58"/>
      <c r="JXN1" s="58"/>
      <c r="JXO1" s="58"/>
      <c r="JXP1" s="58"/>
      <c r="JXQ1" s="58"/>
      <c r="JXR1" s="58"/>
      <c r="JXS1" s="58"/>
      <c r="JXT1" s="58"/>
      <c r="JXU1" s="58"/>
      <c r="JXV1" s="58"/>
      <c r="JXW1" s="58"/>
      <c r="JXX1" s="58"/>
      <c r="JXY1" s="58"/>
      <c r="JXZ1" s="58"/>
      <c r="JYA1" s="58"/>
      <c r="JYB1" s="58"/>
      <c r="JYC1" s="58"/>
      <c r="JYD1" s="58"/>
      <c r="JYE1" s="58"/>
      <c r="JYF1" s="58"/>
      <c r="JYG1" s="58"/>
      <c r="JYH1" s="58"/>
      <c r="JYI1" s="58"/>
      <c r="JYJ1" s="58"/>
      <c r="JYK1" s="58"/>
      <c r="JYL1" s="58"/>
      <c r="JYM1" s="58"/>
      <c r="JYN1" s="58"/>
      <c r="JYO1" s="58"/>
      <c r="JYP1" s="58"/>
      <c r="JYQ1" s="58"/>
      <c r="JYR1" s="58"/>
      <c r="JYS1" s="58"/>
      <c r="JYT1" s="58"/>
      <c r="JYU1" s="58"/>
      <c r="JYV1" s="58"/>
      <c r="JYW1" s="58"/>
      <c r="JYX1" s="58"/>
      <c r="JYY1" s="58"/>
      <c r="JYZ1" s="58"/>
      <c r="JZA1" s="58"/>
      <c r="JZB1" s="58"/>
      <c r="JZC1" s="58"/>
      <c r="JZD1" s="58"/>
      <c r="JZE1" s="58"/>
      <c r="JZF1" s="58"/>
      <c r="JZG1" s="58"/>
      <c r="JZH1" s="58"/>
      <c r="JZI1" s="58"/>
      <c r="JZJ1" s="58"/>
      <c r="JZK1" s="58"/>
      <c r="JZL1" s="58"/>
      <c r="JZM1" s="58"/>
      <c r="JZN1" s="58"/>
      <c r="JZO1" s="58"/>
      <c r="JZP1" s="58"/>
      <c r="JZQ1" s="58"/>
      <c r="JZR1" s="58"/>
      <c r="JZS1" s="58"/>
      <c r="JZT1" s="58"/>
      <c r="JZU1" s="58"/>
      <c r="JZV1" s="58"/>
      <c r="JZW1" s="58"/>
      <c r="JZX1" s="58"/>
      <c r="JZY1" s="58"/>
      <c r="JZZ1" s="58"/>
      <c r="KAA1" s="58"/>
      <c r="KAB1" s="58"/>
      <c r="KAC1" s="58"/>
      <c r="KAD1" s="58"/>
      <c r="KAE1" s="58"/>
      <c r="KAF1" s="58"/>
      <c r="KAG1" s="58"/>
      <c r="KAH1" s="58"/>
      <c r="KAI1" s="58"/>
      <c r="KAJ1" s="58"/>
      <c r="KAK1" s="58"/>
      <c r="KAL1" s="58"/>
      <c r="KAM1" s="58"/>
      <c r="KAN1" s="58"/>
      <c r="KAO1" s="58"/>
      <c r="KAP1" s="58"/>
      <c r="KAQ1" s="58"/>
      <c r="KAR1" s="58"/>
      <c r="KAS1" s="58"/>
      <c r="KAT1" s="58"/>
      <c r="KAU1" s="58"/>
      <c r="KAV1" s="58"/>
      <c r="KAW1" s="58"/>
      <c r="KAX1" s="58"/>
      <c r="KAY1" s="58"/>
      <c r="KAZ1" s="58"/>
      <c r="KBA1" s="58"/>
      <c r="KBB1" s="58"/>
      <c r="KBC1" s="58"/>
      <c r="KBD1" s="58"/>
      <c r="KBE1" s="58"/>
      <c r="KBF1" s="58"/>
      <c r="KBG1" s="58"/>
      <c r="KBH1" s="58"/>
      <c r="KBI1" s="58"/>
      <c r="KBJ1" s="58"/>
      <c r="KBK1" s="58"/>
      <c r="KBL1" s="58"/>
      <c r="KBM1" s="58"/>
      <c r="KBN1" s="58"/>
      <c r="KBO1" s="58"/>
      <c r="KBP1" s="58"/>
      <c r="KBQ1" s="58"/>
      <c r="KBR1" s="58"/>
      <c r="KBS1" s="58"/>
      <c r="KBT1" s="58"/>
      <c r="KBU1" s="58"/>
      <c r="KBV1" s="58"/>
      <c r="KBW1" s="58"/>
      <c r="KBX1" s="58"/>
      <c r="KBY1" s="58"/>
      <c r="KBZ1" s="58"/>
      <c r="KCA1" s="58"/>
      <c r="KCB1" s="58"/>
      <c r="KCC1" s="58"/>
      <c r="KCD1" s="58"/>
      <c r="KCE1" s="58"/>
      <c r="KCF1" s="58"/>
      <c r="KCG1" s="58"/>
      <c r="KCH1" s="58"/>
      <c r="KCI1" s="58"/>
      <c r="KCJ1" s="58"/>
      <c r="KCK1" s="58"/>
      <c r="KCL1" s="58"/>
      <c r="KCM1" s="58"/>
      <c r="KCN1" s="58"/>
      <c r="KCO1" s="58"/>
      <c r="KCP1" s="58"/>
      <c r="KCQ1" s="58"/>
      <c r="KCR1" s="58"/>
      <c r="KCS1" s="58"/>
      <c r="KCT1" s="58"/>
      <c r="KCU1" s="58"/>
      <c r="KCV1" s="58"/>
      <c r="KCW1" s="58"/>
      <c r="KCX1" s="58"/>
      <c r="KCY1" s="58"/>
      <c r="KCZ1" s="58"/>
      <c r="KDA1" s="58"/>
      <c r="KDB1" s="58"/>
      <c r="KDC1" s="58"/>
      <c r="KDD1" s="58"/>
      <c r="KDE1" s="58"/>
      <c r="KDF1" s="58"/>
      <c r="KDG1" s="58"/>
      <c r="KDH1" s="58"/>
      <c r="KDI1" s="58"/>
      <c r="KDJ1" s="58"/>
      <c r="KDK1" s="58"/>
      <c r="KDL1" s="58"/>
      <c r="KDM1" s="58"/>
      <c r="KDN1" s="58"/>
      <c r="KDO1" s="58"/>
      <c r="KDP1" s="58"/>
      <c r="KDQ1" s="58"/>
      <c r="KDR1" s="58"/>
      <c r="KDS1" s="58"/>
      <c r="KDT1" s="58"/>
      <c r="KDU1" s="58"/>
      <c r="KDV1" s="58"/>
      <c r="KDW1" s="58"/>
      <c r="KDX1" s="58"/>
      <c r="KDY1" s="58"/>
      <c r="KDZ1" s="58"/>
      <c r="KEA1" s="58"/>
      <c r="KEB1" s="58"/>
      <c r="KEC1" s="58"/>
      <c r="KED1" s="58"/>
      <c r="KEE1" s="58"/>
      <c r="KEF1" s="58"/>
      <c r="KEG1" s="58"/>
      <c r="KEH1" s="58"/>
      <c r="KEI1" s="58"/>
      <c r="KEJ1" s="58"/>
      <c r="KEK1" s="58"/>
      <c r="KEL1" s="58"/>
      <c r="KEM1" s="58"/>
      <c r="KEN1" s="58"/>
      <c r="KEO1" s="58"/>
      <c r="KEP1" s="58"/>
      <c r="KEQ1" s="58"/>
      <c r="KER1" s="58"/>
      <c r="KES1" s="58"/>
      <c r="KET1" s="58"/>
      <c r="KEU1" s="58"/>
      <c r="KEV1" s="58"/>
      <c r="KEW1" s="58"/>
      <c r="KEX1" s="58"/>
      <c r="KEY1" s="58"/>
      <c r="KEZ1" s="58"/>
      <c r="KFA1" s="58"/>
      <c r="KFB1" s="58"/>
      <c r="KFC1" s="58"/>
      <c r="KFD1" s="58"/>
      <c r="KFE1" s="58"/>
      <c r="KFF1" s="58"/>
      <c r="KFG1" s="58"/>
      <c r="KFH1" s="58"/>
      <c r="KFI1" s="58"/>
      <c r="KFJ1" s="58"/>
      <c r="KFK1" s="58"/>
      <c r="KFL1" s="58"/>
      <c r="KFM1" s="58"/>
      <c r="KFN1" s="58"/>
      <c r="KFO1" s="58"/>
      <c r="KFP1" s="58"/>
      <c r="KFQ1" s="58"/>
      <c r="KFR1" s="58"/>
      <c r="KFS1" s="58"/>
      <c r="KFT1" s="58"/>
      <c r="KFU1" s="58"/>
      <c r="KFV1" s="58"/>
      <c r="KFW1" s="58"/>
      <c r="KFX1" s="58"/>
      <c r="KFY1" s="58"/>
      <c r="KFZ1" s="58"/>
      <c r="KGA1" s="58"/>
      <c r="KGB1" s="58"/>
      <c r="KGC1" s="58"/>
      <c r="KGD1" s="58"/>
      <c r="KGE1" s="58"/>
      <c r="KGF1" s="58"/>
      <c r="KGG1" s="58"/>
      <c r="KGH1" s="58"/>
      <c r="KGI1" s="58"/>
      <c r="KGJ1" s="58"/>
      <c r="KGK1" s="58"/>
      <c r="KGL1" s="58"/>
      <c r="KGM1" s="58"/>
      <c r="KGN1" s="58"/>
      <c r="KGO1" s="58"/>
      <c r="KGP1" s="58"/>
      <c r="KGQ1" s="58"/>
      <c r="KGR1" s="58"/>
      <c r="KGS1" s="58"/>
      <c r="KGT1" s="58"/>
      <c r="KGU1" s="58"/>
      <c r="KGV1" s="58"/>
      <c r="KGW1" s="58"/>
      <c r="KGX1" s="58"/>
      <c r="KGY1" s="58"/>
      <c r="KGZ1" s="58"/>
      <c r="KHA1" s="58"/>
      <c r="KHB1" s="58"/>
      <c r="KHC1" s="58"/>
      <c r="KHD1" s="58"/>
      <c r="KHE1" s="58"/>
      <c r="KHF1" s="58"/>
      <c r="KHG1" s="58"/>
      <c r="KHH1" s="58"/>
      <c r="KHI1" s="58"/>
      <c r="KHJ1" s="58"/>
      <c r="KHK1" s="58"/>
      <c r="KHL1" s="58"/>
      <c r="KHM1" s="58"/>
      <c r="KHN1" s="58"/>
      <c r="KHO1" s="58"/>
      <c r="KHP1" s="58"/>
      <c r="KHQ1" s="58"/>
      <c r="KHR1" s="58"/>
      <c r="KHS1" s="58"/>
      <c r="KHT1" s="58"/>
      <c r="KHU1" s="58"/>
      <c r="KHV1" s="58"/>
      <c r="KHW1" s="58"/>
      <c r="KHX1" s="58"/>
      <c r="KHY1" s="58"/>
      <c r="KHZ1" s="58"/>
      <c r="KIA1" s="58"/>
      <c r="KIB1" s="58"/>
      <c r="KIC1" s="58"/>
      <c r="KID1" s="58"/>
      <c r="KIE1" s="58"/>
      <c r="KIF1" s="58"/>
      <c r="KIG1" s="58"/>
      <c r="KIH1" s="58"/>
      <c r="KII1" s="58"/>
      <c r="KIJ1" s="58"/>
      <c r="KIK1" s="58"/>
      <c r="KIL1" s="58"/>
      <c r="KIM1" s="58"/>
      <c r="KIN1" s="58"/>
      <c r="KIO1" s="58"/>
      <c r="KIP1" s="58"/>
      <c r="KIQ1" s="58"/>
      <c r="KIR1" s="58"/>
      <c r="KIS1" s="58"/>
      <c r="KIT1" s="58"/>
      <c r="KIU1" s="58"/>
      <c r="KIV1" s="58"/>
      <c r="KIW1" s="58"/>
      <c r="KIX1" s="58"/>
      <c r="KIY1" s="58"/>
      <c r="KIZ1" s="58"/>
      <c r="KJA1" s="58"/>
      <c r="KJB1" s="58"/>
      <c r="KJC1" s="58"/>
      <c r="KJD1" s="58"/>
      <c r="KJE1" s="58"/>
      <c r="KJF1" s="58"/>
      <c r="KJG1" s="58"/>
      <c r="KJH1" s="58"/>
      <c r="KJI1" s="58"/>
      <c r="KJJ1" s="58"/>
      <c r="KJK1" s="58"/>
      <c r="KJL1" s="58"/>
      <c r="KJM1" s="58"/>
      <c r="KJN1" s="58"/>
      <c r="KJO1" s="58"/>
      <c r="KJP1" s="58"/>
      <c r="KJQ1" s="58"/>
      <c r="KJR1" s="58"/>
      <c r="KJS1" s="58"/>
      <c r="KJT1" s="58"/>
      <c r="KJU1" s="58"/>
      <c r="KJV1" s="58"/>
      <c r="KJW1" s="58"/>
      <c r="KJX1" s="58"/>
      <c r="KJY1" s="58"/>
      <c r="KJZ1" s="58"/>
      <c r="KKA1" s="58"/>
      <c r="KKB1" s="58"/>
      <c r="KKC1" s="58"/>
      <c r="KKD1" s="58"/>
      <c r="KKE1" s="58"/>
      <c r="KKF1" s="58"/>
      <c r="KKG1" s="58"/>
      <c r="KKH1" s="58"/>
      <c r="KKI1" s="58"/>
      <c r="KKJ1" s="58"/>
      <c r="KKK1" s="58"/>
      <c r="KKL1" s="58"/>
      <c r="KKM1" s="58"/>
      <c r="KKN1" s="58"/>
      <c r="KKO1" s="58"/>
      <c r="KKP1" s="58"/>
      <c r="KKQ1" s="58"/>
      <c r="KKR1" s="58"/>
      <c r="KKS1" s="58"/>
      <c r="KKT1" s="58"/>
      <c r="KKU1" s="58"/>
      <c r="KKV1" s="58"/>
      <c r="KKW1" s="58"/>
      <c r="KKX1" s="58"/>
      <c r="KKY1" s="58"/>
      <c r="KKZ1" s="58"/>
      <c r="KLA1" s="58"/>
      <c r="KLB1" s="58"/>
      <c r="KLC1" s="58"/>
      <c r="KLD1" s="58"/>
      <c r="KLE1" s="58"/>
      <c r="KLF1" s="58"/>
      <c r="KLG1" s="58"/>
      <c r="KLH1" s="58"/>
      <c r="KLI1" s="58"/>
      <c r="KLJ1" s="58"/>
      <c r="KLK1" s="58"/>
      <c r="KLL1" s="58"/>
      <c r="KLM1" s="58"/>
      <c r="KLN1" s="58"/>
      <c r="KLO1" s="58"/>
      <c r="KLP1" s="58"/>
      <c r="KLQ1" s="58"/>
      <c r="KLR1" s="58"/>
      <c r="KLS1" s="58"/>
      <c r="KLT1" s="58"/>
      <c r="KLU1" s="58"/>
      <c r="KLV1" s="58"/>
      <c r="KLW1" s="58"/>
      <c r="KLX1" s="58"/>
      <c r="KLY1" s="58"/>
      <c r="KLZ1" s="58"/>
      <c r="KMA1" s="58"/>
      <c r="KMB1" s="58"/>
      <c r="KMC1" s="58"/>
      <c r="KMD1" s="58"/>
      <c r="KME1" s="58"/>
      <c r="KMF1" s="58"/>
      <c r="KMG1" s="58"/>
      <c r="KMH1" s="58"/>
      <c r="KMI1" s="58"/>
      <c r="KMJ1" s="58"/>
      <c r="KMK1" s="58"/>
      <c r="KML1" s="58"/>
      <c r="KMM1" s="58"/>
      <c r="KMN1" s="58"/>
      <c r="KMO1" s="58"/>
      <c r="KMP1" s="58"/>
      <c r="KMQ1" s="58"/>
      <c r="KMR1" s="58"/>
      <c r="KMS1" s="58"/>
      <c r="KMT1" s="58"/>
      <c r="KMU1" s="58"/>
      <c r="KMV1" s="58"/>
      <c r="KMW1" s="58"/>
      <c r="KMX1" s="58"/>
      <c r="KMY1" s="58"/>
      <c r="KMZ1" s="58"/>
      <c r="KNA1" s="58"/>
      <c r="KNB1" s="58"/>
      <c r="KNC1" s="58"/>
      <c r="KND1" s="58"/>
      <c r="KNE1" s="58"/>
      <c r="KNF1" s="58"/>
      <c r="KNG1" s="58"/>
      <c r="KNH1" s="58"/>
      <c r="KNI1" s="58"/>
      <c r="KNJ1" s="58"/>
      <c r="KNK1" s="58"/>
      <c r="KNL1" s="58"/>
      <c r="KNM1" s="58"/>
      <c r="KNN1" s="58"/>
      <c r="KNO1" s="58"/>
      <c r="KNP1" s="58"/>
      <c r="KNQ1" s="58"/>
      <c r="KNR1" s="58"/>
      <c r="KNS1" s="58"/>
      <c r="KNT1" s="58"/>
      <c r="KNU1" s="58"/>
      <c r="KNV1" s="58"/>
      <c r="KNW1" s="58"/>
      <c r="KNX1" s="58"/>
      <c r="KNY1" s="58"/>
      <c r="KNZ1" s="58"/>
      <c r="KOA1" s="58"/>
      <c r="KOB1" s="58"/>
      <c r="KOC1" s="58"/>
      <c r="KOD1" s="58"/>
      <c r="KOE1" s="58"/>
      <c r="KOF1" s="58"/>
      <c r="KOG1" s="58"/>
      <c r="KOH1" s="58"/>
      <c r="KOI1" s="58"/>
      <c r="KOJ1" s="58"/>
      <c r="KOK1" s="58"/>
      <c r="KOL1" s="58"/>
      <c r="KOM1" s="58"/>
      <c r="KON1" s="58"/>
      <c r="KOO1" s="58"/>
      <c r="KOP1" s="58"/>
      <c r="KOQ1" s="58"/>
      <c r="KOR1" s="58"/>
      <c r="KOS1" s="58"/>
      <c r="KOT1" s="58"/>
      <c r="KOU1" s="58"/>
      <c r="KOV1" s="58"/>
      <c r="KOW1" s="58"/>
      <c r="KOX1" s="58"/>
      <c r="KOY1" s="58"/>
      <c r="KOZ1" s="58"/>
      <c r="KPA1" s="58"/>
      <c r="KPB1" s="58"/>
      <c r="KPC1" s="58"/>
      <c r="KPD1" s="58"/>
      <c r="KPE1" s="58"/>
      <c r="KPF1" s="58"/>
      <c r="KPG1" s="58"/>
      <c r="KPH1" s="58"/>
      <c r="KPI1" s="58"/>
      <c r="KPJ1" s="58"/>
      <c r="KPK1" s="58"/>
      <c r="KPL1" s="58"/>
      <c r="KPM1" s="58"/>
      <c r="KPN1" s="58"/>
      <c r="KPO1" s="58"/>
      <c r="KPP1" s="58"/>
      <c r="KPQ1" s="58"/>
      <c r="KPR1" s="58"/>
      <c r="KPS1" s="58"/>
      <c r="KPT1" s="58"/>
      <c r="KPU1" s="58"/>
      <c r="KPV1" s="58"/>
      <c r="KPW1" s="58"/>
      <c r="KPX1" s="58"/>
      <c r="KPY1" s="58"/>
      <c r="KPZ1" s="58"/>
      <c r="KQA1" s="58"/>
      <c r="KQB1" s="58"/>
      <c r="KQC1" s="58"/>
      <c r="KQD1" s="58"/>
      <c r="KQE1" s="58"/>
      <c r="KQF1" s="58"/>
      <c r="KQG1" s="58"/>
      <c r="KQH1" s="58"/>
      <c r="KQI1" s="58"/>
      <c r="KQJ1" s="58"/>
      <c r="KQK1" s="58"/>
      <c r="KQL1" s="58"/>
      <c r="KQM1" s="58"/>
      <c r="KQN1" s="58"/>
      <c r="KQO1" s="58"/>
      <c r="KQP1" s="58"/>
      <c r="KQQ1" s="58"/>
      <c r="KQR1" s="58"/>
      <c r="KQS1" s="58"/>
      <c r="KQT1" s="58"/>
      <c r="KQU1" s="58"/>
      <c r="KQV1" s="58"/>
      <c r="KQW1" s="58"/>
      <c r="KQX1" s="58"/>
      <c r="KQY1" s="58"/>
      <c r="KQZ1" s="58"/>
      <c r="KRA1" s="58"/>
      <c r="KRB1" s="58"/>
      <c r="KRC1" s="58"/>
      <c r="KRD1" s="58"/>
      <c r="KRE1" s="58"/>
      <c r="KRF1" s="58"/>
      <c r="KRG1" s="58"/>
      <c r="KRH1" s="58"/>
      <c r="KRI1" s="58"/>
      <c r="KRJ1" s="58"/>
      <c r="KRK1" s="58"/>
      <c r="KRL1" s="58"/>
      <c r="KRM1" s="58"/>
      <c r="KRN1" s="58"/>
      <c r="KRO1" s="58"/>
      <c r="KRP1" s="58"/>
      <c r="KRQ1" s="58"/>
      <c r="KRR1" s="58"/>
      <c r="KRS1" s="58"/>
      <c r="KRT1" s="58"/>
      <c r="KRU1" s="58"/>
      <c r="KRV1" s="58"/>
      <c r="KRW1" s="58"/>
      <c r="KRX1" s="58"/>
      <c r="KRY1" s="58"/>
      <c r="KRZ1" s="58"/>
      <c r="KSA1" s="58"/>
      <c r="KSB1" s="58"/>
      <c r="KSC1" s="58"/>
      <c r="KSD1" s="58"/>
      <c r="KSE1" s="58"/>
      <c r="KSF1" s="58"/>
      <c r="KSG1" s="58"/>
      <c r="KSH1" s="58"/>
      <c r="KSI1" s="58"/>
      <c r="KSJ1" s="58"/>
      <c r="KSK1" s="58"/>
      <c r="KSL1" s="58"/>
      <c r="KSM1" s="58"/>
      <c r="KSN1" s="58"/>
      <c r="KSO1" s="58"/>
      <c r="KSP1" s="58"/>
      <c r="KSQ1" s="58"/>
      <c r="KSR1" s="58"/>
      <c r="KSS1" s="58"/>
      <c r="KST1" s="58"/>
      <c r="KSU1" s="58"/>
      <c r="KSV1" s="58"/>
      <c r="KSW1" s="58"/>
      <c r="KSX1" s="58"/>
      <c r="KSY1" s="58"/>
      <c r="KSZ1" s="58"/>
      <c r="KTA1" s="58"/>
      <c r="KTB1" s="58"/>
      <c r="KTC1" s="58"/>
      <c r="KTD1" s="58"/>
      <c r="KTE1" s="58"/>
      <c r="KTF1" s="58"/>
      <c r="KTG1" s="58"/>
      <c r="KTH1" s="58"/>
      <c r="KTI1" s="58"/>
      <c r="KTJ1" s="58"/>
      <c r="KTK1" s="58"/>
      <c r="KTL1" s="58"/>
      <c r="KTM1" s="58"/>
      <c r="KTN1" s="58"/>
      <c r="KTO1" s="58"/>
      <c r="KTP1" s="58"/>
      <c r="KTQ1" s="58"/>
      <c r="KTR1" s="58"/>
      <c r="KTS1" s="58"/>
      <c r="KTT1" s="58"/>
      <c r="KTU1" s="58"/>
      <c r="KTV1" s="58"/>
      <c r="KTW1" s="58"/>
      <c r="KTX1" s="58"/>
      <c r="KTY1" s="58"/>
      <c r="KTZ1" s="58"/>
      <c r="KUA1" s="58"/>
      <c r="KUB1" s="58"/>
      <c r="KUC1" s="58"/>
      <c r="KUD1" s="58"/>
      <c r="KUE1" s="58"/>
      <c r="KUF1" s="58"/>
      <c r="KUG1" s="58"/>
      <c r="KUH1" s="58"/>
      <c r="KUI1" s="58"/>
      <c r="KUJ1" s="58"/>
      <c r="KUK1" s="58"/>
      <c r="KUL1" s="58"/>
      <c r="KUM1" s="58"/>
      <c r="KUN1" s="58"/>
      <c r="KUO1" s="58"/>
      <c r="KUP1" s="58"/>
      <c r="KUQ1" s="58"/>
      <c r="KUR1" s="58"/>
      <c r="KUS1" s="58"/>
      <c r="KUT1" s="58"/>
      <c r="KUU1" s="58"/>
      <c r="KUV1" s="58"/>
      <c r="KUW1" s="58"/>
      <c r="KUX1" s="58"/>
      <c r="KUY1" s="58"/>
      <c r="KUZ1" s="58"/>
      <c r="KVA1" s="58"/>
      <c r="KVB1" s="58"/>
      <c r="KVC1" s="58"/>
      <c r="KVD1" s="58"/>
      <c r="KVE1" s="58"/>
      <c r="KVF1" s="58"/>
      <c r="KVG1" s="58"/>
      <c r="KVH1" s="58"/>
      <c r="KVI1" s="58"/>
      <c r="KVJ1" s="58"/>
      <c r="KVK1" s="58"/>
      <c r="KVL1" s="58"/>
      <c r="KVM1" s="58"/>
      <c r="KVN1" s="58"/>
      <c r="KVO1" s="58"/>
      <c r="KVP1" s="58"/>
      <c r="KVQ1" s="58"/>
      <c r="KVR1" s="58"/>
      <c r="KVS1" s="58"/>
      <c r="KVT1" s="58"/>
      <c r="KVU1" s="58"/>
      <c r="KVV1" s="58"/>
      <c r="KVW1" s="58"/>
      <c r="KVX1" s="58"/>
      <c r="KVY1" s="58"/>
      <c r="KVZ1" s="58"/>
      <c r="KWA1" s="58"/>
      <c r="KWB1" s="58"/>
      <c r="KWC1" s="58"/>
      <c r="KWD1" s="58"/>
      <c r="KWE1" s="58"/>
      <c r="KWF1" s="58"/>
      <c r="KWG1" s="58"/>
      <c r="KWH1" s="58"/>
      <c r="KWI1" s="58"/>
      <c r="KWJ1" s="58"/>
      <c r="KWK1" s="58"/>
      <c r="KWL1" s="58"/>
      <c r="KWM1" s="58"/>
      <c r="KWN1" s="58"/>
      <c r="KWO1" s="58"/>
      <c r="KWP1" s="58"/>
      <c r="KWQ1" s="58"/>
      <c r="KWR1" s="58"/>
      <c r="KWS1" s="58"/>
      <c r="KWT1" s="58"/>
      <c r="KWU1" s="58"/>
      <c r="KWV1" s="58"/>
      <c r="KWW1" s="58"/>
      <c r="KWX1" s="58"/>
      <c r="KWY1" s="58"/>
      <c r="KWZ1" s="58"/>
      <c r="KXA1" s="58"/>
      <c r="KXB1" s="58"/>
      <c r="KXC1" s="58"/>
      <c r="KXD1" s="58"/>
      <c r="KXE1" s="58"/>
      <c r="KXF1" s="58"/>
      <c r="KXG1" s="58"/>
      <c r="KXH1" s="58"/>
      <c r="KXI1" s="58"/>
      <c r="KXJ1" s="58"/>
      <c r="KXK1" s="58"/>
      <c r="KXL1" s="58"/>
      <c r="KXM1" s="58"/>
      <c r="KXN1" s="58"/>
      <c r="KXO1" s="58"/>
      <c r="KXP1" s="58"/>
      <c r="KXQ1" s="58"/>
      <c r="KXR1" s="58"/>
      <c r="KXS1" s="58"/>
      <c r="KXT1" s="58"/>
      <c r="KXU1" s="58"/>
      <c r="KXV1" s="58"/>
      <c r="KXW1" s="58"/>
      <c r="KXX1" s="58"/>
      <c r="KXY1" s="58"/>
      <c r="KXZ1" s="58"/>
      <c r="KYA1" s="58"/>
      <c r="KYB1" s="58"/>
      <c r="KYC1" s="58"/>
      <c r="KYD1" s="58"/>
      <c r="KYE1" s="58"/>
      <c r="KYF1" s="58"/>
      <c r="KYG1" s="58"/>
      <c r="KYH1" s="58"/>
      <c r="KYI1" s="58"/>
      <c r="KYJ1" s="58"/>
      <c r="KYK1" s="58"/>
      <c r="KYL1" s="58"/>
      <c r="KYM1" s="58"/>
      <c r="KYN1" s="58"/>
      <c r="KYO1" s="58"/>
      <c r="KYP1" s="58"/>
      <c r="KYQ1" s="58"/>
      <c r="KYR1" s="58"/>
      <c r="KYS1" s="58"/>
      <c r="KYT1" s="58"/>
      <c r="KYU1" s="58"/>
      <c r="KYV1" s="58"/>
      <c r="KYW1" s="58"/>
      <c r="KYX1" s="58"/>
      <c r="KYY1" s="58"/>
      <c r="KYZ1" s="58"/>
      <c r="KZA1" s="58"/>
      <c r="KZB1" s="58"/>
      <c r="KZC1" s="58"/>
      <c r="KZD1" s="58"/>
      <c r="KZE1" s="58"/>
      <c r="KZF1" s="58"/>
      <c r="KZG1" s="58"/>
      <c r="KZH1" s="58"/>
      <c r="KZI1" s="58"/>
      <c r="KZJ1" s="58"/>
      <c r="KZK1" s="58"/>
      <c r="KZL1" s="58"/>
      <c r="KZM1" s="58"/>
      <c r="KZN1" s="58"/>
      <c r="KZO1" s="58"/>
      <c r="KZP1" s="58"/>
      <c r="KZQ1" s="58"/>
      <c r="KZR1" s="58"/>
      <c r="KZS1" s="58"/>
      <c r="KZT1" s="58"/>
      <c r="KZU1" s="58"/>
      <c r="KZV1" s="58"/>
      <c r="KZW1" s="58"/>
      <c r="KZX1" s="58"/>
      <c r="KZY1" s="58"/>
      <c r="KZZ1" s="58"/>
      <c r="LAA1" s="58"/>
      <c r="LAB1" s="58"/>
      <c r="LAC1" s="58"/>
      <c r="LAD1" s="58"/>
      <c r="LAE1" s="58"/>
      <c r="LAF1" s="58"/>
      <c r="LAG1" s="58"/>
      <c r="LAH1" s="58"/>
      <c r="LAI1" s="58"/>
      <c r="LAJ1" s="58"/>
      <c r="LAK1" s="58"/>
      <c r="LAL1" s="58"/>
      <c r="LAM1" s="58"/>
      <c r="LAN1" s="58"/>
      <c r="LAO1" s="58"/>
      <c r="LAP1" s="58"/>
      <c r="LAQ1" s="58"/>
      <c r="LAR1" s="58"/>
      <c r="LAS1" s="58"/>
      <c r="LAT1" s="58"/>
      <c r="LAU1" s="58"/>
      <c r="LAV1" s="58"/>
      <c r="LAW1" s="58"/>
      <c r="LAX1" s="58"/>
      <c r="LAY1" s="58"/>
      <c r="LAZ1" s="58"/>
      <c r="LBA1" s="58"/>
      <c r="LBB1" s="58"/>
      <c r="LBC1" s="58"/>
      <c r="LBD1" s="58"/>
      <c r="LBE1" s="58"/>
      <c r="LBF1" s="58"/>
      <c r="LBG1" s="58"/>
      <c r="LBH1" s="58"/>
      <c r="LBI1" s="58"/>
      <c r="LBJ1" s="58"/>
      <c r="LBK1" s="58"/>
      <c r="LBL1" s="58"/>
      <c r="LBM1" s="58"/>
      <c r="LBN1" s="58"/>
      <c r="LBO1" s="58"/>
      <c r="LBP1" s="58"/>
      <c r="LBQ1" s="58"/>
      <c r="LBR1" s="58"/>
      <c r="LBS1" s="58"/>
      <c r="LBT1" s="58"/>
      <c r="LBU1" s="58"/>
      <c r="LBV1" s="58"/>
      <c r="LBW1" s="58"/>
      <c r="LBX1" s="58"/>
      <c r="LBY1" s="58"/>
      <c r="LBZ1" s="58"/>
      <c r="LCA1" s="58"/>
      <c r="LCB1" s="58"/>
      <c r="LCC1" s="58"/>
      <c r="LCD1" s="58"/>
      <c r="LCE1" s="58"/>
      <c r="LCF1" s="58"/>
      <c r="LCG1" s="58"/>
      <c r="LCH1" s="58"/>
      <c r="LCI1" s="58"/>
      <c r="LCJ1" s="58"/>
      <c r="LCK1" s="58"/>
      <c r="LCL1" s="58"/>
      <c r="LCM1" s="58"/>
      <c r="LCN1" s="58"/>
      <c r="LCO1" s="58"/>
      <c r="LCP1" s="58"/>
      <c r="LCQ1" s="58"/>
      <c r="LCR1" s="58"/>
      <c r="LCS1" s="58"/>
      <c r="LCT1" s="58"/>
      <c r="LCU1" s="58"/>
      <c r="LCV1" s="58"/>
      <c r="LCW1" s="58"/>
      <c r="LCX1" s="58"/>
      <c r="LCY1" s="58"/>
      <c r="LCZ1" s="58"/>
      <c r="LDA1" s="58"/>
      <c r="LDB1" s="58"/>
      <c r="LDC1" s="58"/>
      <c r="LDD1" s="58"/>
      <c r="LDE1" s="58"/>
      <c r="LDF1" s="58"/>
      <c r="LDG1" s="58"/>
      <c r="LDH1" s="58"/>
      <c r="LDI1" s="58"/>
      <c r="LDJ1" s="58"/>
      <c r="LDK1" s="58"/>
      <c r="LDL1" s="58"/>
      <c r="LDM1" s="58"/>
      <c r="LDN1" s="58"/>
      <c r="LDO1" s="58"/>
      <c r="LDP1" s="58"/>
      <c r="LDQ1" s="58"/>
      <c r="LDR1" s="58"/>
      <c r="LDS1" s="58"/>
      <c r="LDT1" s="58"/>
      <c r="LDU1" s="58"/>
      <c r="LDV1" s="58"/>
      <c r="LDW1" s="58"/>
      <c r="LDX1" s="58"/>
      <c r="LDY1" s="58"/>
      <c r="LDZ1" s="58"/>
      <c r="LEA1" s="58"/>
      <c r="LEB1" s="58"/>
      <c r="LEC1" s="58"/>
      <c r="LED1" s="58"/>
      <c r="LEE1" s="58"/>
      <c r="LEF1" s="58"/>
      <c r="LEG1" s="58"/>
      <c r="LEH1" s="58"/>
      <c r="LEI1" s="58"/>
      <c r="LEJ1" s="58"/>
      <c r="LEK1" s="58"/>
      <c r="LEL1" s="58"/>
      <c r="LEM1" s="58"/>
      <c r="LEN1" s="58"/>
      <c r="LEO1" s="58"/>
      <c r="LEP1" s="58"/>
      <c r="LEQ1" s="58"/>
      <c r="LER1" s="58"/>
      <c r="LES1" s="58"/>
      <c r="LET1" s="58"/>
      <c r="LEU1" s="58"/>
      <c r="LEV1" s="58"/>
      <c r="LEW1" s="58"/>
      <c r="LEX1" s="58"/>
      <c r="LEY1" s="58"/>
      <c r="LEZ1" s="58"/>
      <c r="LFA1" s="58"/>
      <c r="LFB1" s="58"/>
      <c r="LFC1" s="58"/>
      <c r="LFD1" s="58"/>
      <c r="LFE1" s="58"/>
      <c r="LFF1" s="58"/>
      <c r="LFG1" s="58"/>
      <c r="LFH1" s="58"/>
      <c r="LFI1" s="58"/>
      <c r="LFJ1" s="58"/>
      <c r="LFK1" s="58"/>
      <c r="LFL1" s="58"/>
      <c r="LFM1" s="58"/>
      <c r="LFN1" s="58"/>
      <c r="LFO1" s="58"/>
      <c r="LFP1" s="58"/>
      <c r="LFQ1" s="58"/>
      <c r="LFR1" s="58"/>
      <c r="LFS1" s="58"/>
      <c r="LFT1" s="58"/>
      <c r="LFU1" s="58"/>
      <c r="LFV1" s="58"/>
      <c r="LFW1" s="58"/>
      <c r="LFX1" s="58"/>
      <c r="LFY1" s="58"/>
      <c r="LFZ1" s="58"/>
      <c r="LGA1" s="58"/>
      <c r="LGB1" s="58"/>
      <c r="LGC1" s="58"/>
      <c r="LGD1" s="58"/>
      <c r="LGE1" s="58"/>
      <c r="LGF1" s="58"/>
      <c r="LGG1" s="58"/>
      <c r="LGH1" s="58"/>
      <c r="LGI1" s="58"/>
      <c r="LGJ1" s="58"/>
      <c r="LGK1" s="58"/>
      <c r="LGL1" s="58"/>
      <c r="LGM1" s="58"/>
      <c r="LGN1" s="58"/>
      <c r="LGO1" s="58"/>
      <c r="LGP1" s="58"/>
      <c r="LGQ1" s="58"/>
      <c r="LGR1" s="58"/>
      <c r="LGS1" s="58"/>
      <c r="LGT1" s="58"/>
      <c r="LGU1" s="58"/>
      <c r="LGV1" s="58"/>
      <c r="LGW1" s="58"/>
      <c r="LGX1" s="58"/>
      <c r="LGY1" s="58"/>
      <c r="LGZ1" s="58"/>
      <c r="LHA1" s="58"/>
      <c r="LHB1" s="58"/>
      <c r="LHC1" s="58"/>
      <c r="LHD1" s="58"/>
      <c r="LHE1" s="58"/>
      <c r="LHF1" s="58"/>
      <c r="LHG1" s="58"/>
      <c r="LHH1" s="58"/>
      <c r="LHI1" s="58"/>
      <c r="LHJ1" s="58"/>
      <c r="LHK1" s="58"/>
      <c r="LHL1" s="58"/>
      <c r="LHM1" s="58"/>
      <c r="LHN1" s="58"/>
      <c r="LHO1" s="58"/>
      <c r="LHP1" s="58"/>
      <c r="LHQ1" s="58"/>
      <c r="LHR1" s="58"/>
      <c r="LHS1" s="58"/>
      <c r="LHT1" s="58"/>
      <c r="LHU1" s="58"/>
      <c r="LHV1" s="58"/>
      <c r="LHW1" s="58"/>
      <c r="LHX1" s="58"/>
      <c r="LHY1" s="58"/>
      <c r="LHZ1" s="58"/>
      <c r="LIA1" s="58"/>
      <c r="LIB1" s="58"/>
      <c r="LIC1" s="58"/>
      <c r="LID1" s="58"/>
      <c r="LIE1" s="58"/>
      <c r="LIF1" s="58"/>
      <c r="LIG1" s="58"/>
      <c r="LIH1" s="58"/>
      <c r="LII1" s="58"/>
      <c r="LIJ1" s="58"/>
      <c r="LIK1" s="58"/>
      <c r="LIL1" s="58"/>
      <c r="LIM1" s="58"/>
      <c r="LIN1" s="58"/>
      <c r="LIO1" s="58"/>
      <c r="LIP1" s="58"/>
      <c r="LIQ1" s="58"/>
      <c r="LIR1" s="58"/>
      <c r="LIS1" s="58"/>
      <c r="LIT1" s="58"/>
      <c r="LIU1" s="58"/>
      <c r="LIV1" s="58"/>
      <c r="LIW1" s="58"/>
      <c r="LIX1" s="58"/>
      <c r="LIY1" s="58"/>
      <c r="LIZ1" s="58"/>
      <c r="LJA1" s="58"/>
      <c r="LJB1" s="58"/>
      <c r="LJC1" s="58"/>
      <c r="LJD1" s="58"/>
      <c r="LJE1" s="58"/>
      <c r="LJF1" s="58"/>
      <c r="LJG1" s="58"/>
      <c r="LJH1" s="58"/>
      <c r="LJI1" s="58"/>
      <c r="LJJ1" s="58"/>
      <c r="LJK1" s="58"/>
      <c r="LJL1" s="58"/>
      <c r="LJM1" s="58"/>
      <c r="LJN1" s="58"/>
      <c r="LJO1" s="58"/>
      <c r="LJP1" s="58"/>
      <c r="LJQ1" s="58"/>
      <c r="LJR1" s="58"/>
      <c r="LJS1" s="58"/>
      <c r="LJT1" s="58"/>
      <c r="LJU1" s="58"/>
      <c r="LJV1" s="58"/>
      <c r="LJW1" s="58"/>
      <c r="LJX1" s="58"/>
      <c r="LJY1" s="58"/>
      <c r="LJZ1" s="58"/>
      <c r="LKA1" s="58"/>
      <c r="LKB1" s="58"/>
      <c r="LKC1" s="58"/>
      <c r="LKD1" s="58"/>
      <c r="LKE1" s="58"/>
      <c r="LKF1" s="58"/>
      <c r="LKG1" s="58"/>
      <c r="LKH1" s="58"/>
      <c r="LKI1" s="58"/>
      <c r="LKJ1" s="58"/>
      <c r="LKK1" s="58"/>
      <c r="LKL1" s="58"/>
      <c r="LKM1" s="58"/>
      <c r="LKN1" s="58"/>
      <c r="LKO1" s="58"/>
      <c r="LKP1" s="58"/>
      <c r="LKQ1" s="58"/>
      <c r="LKR1" s="58"/>
      <c r="LKS1" s="58"/>
      <c r="LKT1" s="58"/>
      <c r="LKU1" s="58"/>
      <c r="LKV1" s="58"/>
      <c r="LKW1" s="58"/>
      <c r="LKX1" s="58"/>
      <c r="LKY1" s="58"/>
      <c r="LKZ1" s="58"/>
      <c r="LLA1" s="58"/>
      <c r="LLB1" s="58"/>
      <c r="LLC1" s="58"/>
      <c r="LLD1" s="58"/>
      <c r="LLE1" s="58"/>
      <c r="LLF1" s="58"/>
      <c r="LLG1" s="58"/>
      <c r="LLH1" s="58"/>
      <c r="LLI1" s="58"/>
      <c r="LLJ1" s="58"/>
      <c r="LLK1" s="58"/>
      <c r="LLL1" s="58"/>
      <c r="LLM1" s="58"/>
      <c r="LLN1" s="58"/>
      <c r="LLO1" s="58"/>
      <c r="LLP1" s="58"/>
      <c r="LLQ1" s="58"/>
      <c r="LLR1" s="58"/>
      <c r="LLS1" s="58"/>
      <c r="LLT1" s="58"/>
      <c r="LLU1" s="58"/>
      <c r="LLV1" s="58"/>
      <c r="LLW1" s="58"/>
      <c r="LLX1" s="58"/>
      <c r="LLY1" s="58"/>
      <c r="LLZ1" s="58"/>
      <c r="LMA1" s="58"/>
      <c r="LMB1" s="58"/>
      <c r="LMC1" s="58"/>
      <c r="LMD1" s="58"/>
      <c r="LME1" s="58"/>
      <c r="LMF1" s="58"/>
      <c r="LMG1" s="58"/>
      <c r="LMH1" s="58"/>
      <c r="LMI1" s="58"/>
      <c r="LMJ1" s="58"/>
      <c r="LMK1" s="58"/>
      <c r="LML1" s="58"/>
      <c r="LMM1" s="58"/>
      <c r="LMN1" s="58"/>
      <c r="LMO1" s="58"/>
      <c r="LMP1" s="58"/>
      <c r="LMQ1" s="58"/>
      <c r="LMR1" s="58"/>
      <c r="LMS1" s="58"/>
      <c r="LMT1" s="58"/>
      <c r="LMU1" s="58"/>
      <c r="LMV1" s="58"/>
      <c r="LMW1" s="58"/>
      <c r="LMX1" s="58"/>
      <c r="LMY1" s="58"/>
      <c r="LMZ1" s="58"/>
      <c r="LNA1" s="58"/>
      <c r="LNB1" s="58"/>
      <c r="LNC1" s="58"/>
      <c r="LND1" s="58"/>
      <c r="LNE1" s="58"/>
      <c r="LNF1" s="58"/>
      <c r="LNG1" s="58"/>
      <c r="LNH1" s="58"/>
      <c r="LNI1" s="58"/>
      <c r="LNJ1" s="58"/>
      <c r="LNK1" s="58"/>
      <c r="LNL1" s="58"/>
      <c r="LNM1" s="58"/>
      <c r="LNN1" s="58"/>
      <c r="LNO1" s="58"/>
      <c r="LNP1" s="58"/>
      <c r="LNQ1" s="58"/>
      <c r="LNR1" s="58"/>
      <c r="LNS1" s="58"/>
      <c r="LNT1" s="58"/>
      <c r="LNU1" s="58"/>
      <c r="LNV1" s="58"/>
      <c r="LNW1" s="58"/>
      <c r="LNX1" s="58"/>
      <c r="LNY1" s="58"/>
      <c r="LNZ1" s="58"/>
      <c r="LOA1" s="58"/>
      <c r="LOB1" s="58"/>
      <c r="LOC1" s="58"/>
      <c r="LOD1" s="58"/>
      <c r="LOE1" s="58"/>
      <c r="LOF1" s="58"/>
      <c r="LOG1" s="58"/>
      <c r="LOH1" s="58"/>
      <c r="LOI1" s="58"/>
      <c r="LOJ1" s="58"/>
      <c r="LOK1" s="58"/>
      <c r="LOL1" s="58"/>
      <c r="LOM1" s="58"/>
      <c r="LON1" s="58"/>
      <c r="LOO1" s="58"/>
      <c r="LOP1" s="58"/>
      <c r="LOQ1" s="58"/>
      <c r="LOR1" s="58"/>
      <c r="LOS1" s="58"/>
      <c r="LOT1" s="58"/>
      <c r="LOU1" s="58"/>
      <c r="LOV1" s="58"/>
      <c r="LOW1" s="58"/>
      <c r="LOX1" s="58"/>
      <c r="LOY1" s="58"/>
      <c r="LOZ1" s="58"/>
      <c r="LPA1" s="58"/>
      <c r="LPB1" s="58"/>
      <c r="LPC1" s="58"/>
      <c r="LPD1" s="58"/>
      <c r="LPE1" s="58"/>
      <c r="LPF1" s="58"/>
      <c r="LPG1" s="58"/>
      <c r="LPH1" s="58"/>
      <c r="LPI1" s="58"/>
      <c r="LPJ1" s="58"/>
      <c r="LPK1" s="58"/>
      <c r="LPL1" s="58"/>
      <c r="LPM1" s="58"/>
      <c r="LPN1" s="58"/>
      <c r="LPO1" s="58"/>
      <c r="LPP1" s="58"/>
      <c r="LPQ1" s="58"/>
      <c r="LPR1" s="58"/>
      <c r="LPS1" s="58"/>
      <c r="LPT1" s="58"/>
      <c r="LPU1" s="58"/>
      <c r="LPV1" s="58"/>
      <c r="LPW1" s="58"/>
      <c r="LPX1" s="58"/>
      <c r="LPY1" s="58"/>
      <c r="LPZ1" s="58"/>
      <c r="LQA1" s="58"/>
      <c r="LQB1" s="58"/>
      <c r="LQC1" s="58"/>
      <c r="LQD1" s="58"/>
      <c r="LQE1" s="58"/>
      <c r="LQF1" s="58"/>
      <c r="LQG1" s="58"/>
      <c r="LQH1" s="58"/>
      <c r="LQI1" s="58"/>
      <c r="LQJ1" s="58"/>
      <c r="LQK1" s="58"/>
      <c r="LQL1" s="58"/>
      <c r="LQM1" s="58"/>
      <c r="LQN1" s="58"/>
      <c r="LQO1" s="58"/>
      <c r="LQP1" s="58"/>
      <c r="LQQ1" s="58"/>
      <c r="LQR1" s="58"/>
      <c r="LQS1" s="58"/>
      <c r="LQT1" s="58"/>
      <c r="LQU1" s="58"/>
      <c r="LQV1" s="58"/>
      <c r="LQW1" s="58"/>
      <c r="LQX1" s="58"/>
      <c r="LQY1" s="58"/>
      <c r="LQZ1" s="58"/>
      <c r="LRA1" s="58"/>
      <c r="LRB1" s="58"/>
      <c r="LRC1" s="58"/>
      <c r="LRD1" s="58"/>
      <c r="LRE1" s="58"/>
      <c r="LRF1" s="58"/>
      <c r="LRG1" s="58"/>
      <c r="LRH1" s="58"/>
      <c r="LRI1" s="58"/>
      <c r="LRJ1" s="58"/>
      <c r="LRK1" s="58"/>
      <c r="LRL1" s="58"/>
      <c r="LRM1" s="58"/>
      <c r="LRN1" s="58"/>
      <c r="LRO1" s="58"/>
      <c r="LRP1" s="58"/>
      <c r="LRQ1" s="58"/>
      <c r="LRR1" s="58"/>
      <c r="LRS1" s="58"/>
      <c r="LRT1" s="58"/>
      <c r="LRU1" s="58"/>
      <c r="LRV1" s="58"/>
      <c r="LRW1" s="58"/>
      <c r="LRX1" s="58"/>
      <c r="LRY1" s="58"/>
      <c r="LRZ1" s="58"/>
      <c r="LSA1" s="58"/>
      <c r="LSB1" s="58"/>
      <c r="LSC1" s="58"/>
      <c r="LSD1" s="58"/>
      <c r="LSE1" s="58"/>
      <c r="LSF1" s="58"/>
      <c r="LSG1" s="58"/>
      <c r="LSH1" s="58"/>
      <c r="LSI1" s="58"/>
      <c r="LSJ1" s="58"/>
      <c r="LSK1" s="58"/>
      <c r="LSL1" s="58"/>
      <c r="LSM1" s="58"/>
      <c r="LSN1" s="58"/>
      <c r="LSO1" s="58"/>
      <c r="LSP1" s="58"/>
      <c r="LSQ1" s="58"/>
      <c r="LSR1" s="58"/>
      <c r="LSS1" s="58"/>
      <c r="LST1" s="58"/>
      <c r="LSU1" s="58"/>
      <c r="LSV1" s="58"/>
      <c r="LSW1" s="58"/>
      <c r="LSX1" s="58"/>
      <c r="LSY1" s="58"/>
      <c r="LSZ1" s="58"/>
      <c r="LTA1" s="58"/>
      <c r="LTB1" s="58"/>
      <c r="LTC1" s="58"/>
      <c r="LTD1" s="58"/>
      <c r="LTE1" s="58"/>
      <c r="LTF1" s="58"/>
      <c r="LTG1" s="58"/>
      <c r="LTH1" s="58"/>
      <c r="LTI1" s="58"/>
      <c r="LTJ1" s="58"/>
      <c r="LTK1" s="58"/>
      <c r="LTL1" s="58"/>
      <c r="LTM1" s="58"/>
      <c r="LTN1" s="58"/>
      <c r="LTO1" s="58"/>
      <c r="LTP1" s="58"/>
      <c r="LTQ1" s="58"/>
      <c r="LTR1" s="58"/>
      <c r="LTS1" s="58"/>
      <c r="LTT1" s="58"/>
      <c r="LTU1" s="58"/>
      <c r="LTV1" s="58"/>
      <c r="LTW1" s="58"/>
      <c r="LTX1" s="58"/>
      <c r="LTY1" s="58"/>
      <c r="LTZ1" s="58"/>
      <c r="LUA1" s="58"/>
      <c r="LUB1" s="58"/>
      <c r="LUC1" s="58"/>
      <c r="LUD1" s="58"/>
      <c r="LUE1" s="58"/>
      <c r="LUF1" s="58"/>
      <c r="LUG1" s="58"/>
      <c r="LUH1" s="58"/>
      <c r="LUI1" s="58"/>
      <c r="LUJ1" s="58"/>
      <c r="LUK1" s="58"/>
      <c r="LUL1" s="58"/>
      <c r="LUM1" s="58"/>
      <c r="LUN1" s="58"/>
      <c r="LUO1" s="58"/>
      <c r="LUP1" s="58"/>
      <c r="LUQ1" s="58"/>
      <c r="LUR1" s="58"/>
      <c r="LUS1" s="58"/>
      <c r="LUT1" s="58"/>
      <c r="LUU1" s="58"/>
      <c r="LUV1" s="58"/>
      <c r="LUW1" s="58"/>
      <c r="LUX1" s="58"/>
      <c r="LUY1" s="58"/>
      <c r="LUZ1" s="58"/>
      <c r="LVA1" s="58"/>
      <c r="LVB1" s="58"/>
      <c r="LVC1" s="58"/>
      <c r="LVD1" s="58"/>
      <c r="LVE1" s="58"/>
      <c r="LVF1" s="58"/>
      <c r="LVG1" s="58"/>
      <c r="LVH1" s="58"/>
      <c r="LVI1" s="58"/>
      <c r="LVJ1" s="58"/>
      <c r="LVK1" s="58"/>
      <c r="LVL1" s="58"/>
      <c r="LVM1" s="58"/>
      <c r="LVN1" s="58"/>
      <c r="LVO1" s="58"/>
      <c r="LVP1" s="58"/>
      <c r="LVQ1" s="58"/>
      <c r="LVR1" s="58"/>
      <c r="LVS1" s="58"/>
      <c r="LVT1" s="58"/>
      <c r="LVU1" s="58"/>
      <c r="LVV1" s="58"/>
      <c r="LVW1" s="58"/>
      <c r="LVX1" s="58"/>
      <c r="LVY1" s="58"/>
      <c r="LVZ1" s="58"/>
      <c r="LWA1" s="58"/>
      <c r="LWB1" s="58"/>
      <c r="LWC1" s="58"/>
      <c r="LWD1" s="58"/>
      <c r="LWE1" s="58"/>
      <c r="LWF1" s="58"/>
      <c r="LWG1" s="58"/>
      <c r="LWH1" s="58"/>
      <c r="LWI1" s="58"/>
      <c r="LWJ1" s="58"/>
      <c r="LWK1" s="58"/>
      <c r="LWL1" s="58"/>
      <c r="LWM1" s="58"/>
      <c r="LWN1" s="58"/>
      <c r="LWO1" s="58"/>
      <c r="LWP1" s="58"/>
      <c r="LWQ1" s="58"/>
      <c r="LWR1" s="58"/>
      <c r="LWS1" s="58"/>
      <c r="LWT1" s="58"/>
      <c r="LWU1" s="58"/>
      <c r="LWV1" s="58"/>
      <c r="LWW1" s="58"/>
      <c r="LWX1" s="58"/>
      <c r="LWY1" s="58"/>
      <c r="LWZ1" s="58"/>
      <c r="LXA1" s="58"/>
      <c r="LXB1" s="58"/>
      <c r="LXC1" s="58"/>
      <c r="LXD1" s="58"/>
      <c r="LXE1" s="58"/>
      <c r="LXF1" s="58"/>
      <c r="LXG1" s="58"/>
      <c r="LXH1" s="58"/>
      <c r="LXI1" s="58"/>
      <c r="LXJ1" s="58"/>
      <c r="LXK1" s="58"/>
      <c r="LXL1" s="58"/>
      <c r="LXM1" s="58"/>
      <c r="LXN1" s="58"/>
      <c r="LXO1" s="58"/>
      <c r="LXP1" s="58"/>
      <c r="LXQ1" s="58"/>
      <c r="LXR1" s="58"/>
      <c r="LXS1" s="58"/>
      <c r="LXT1" s="58"/>
      <c r="LXU1" s="58"/>
      <c r="LXV1" s="58"/>
      <c r="LXW1" s="58"/>
      <c r="LXX1" s="58"/>
      <c r="LXY1" s="58"/>
      <c r="LXZ1" s="58"/>
      <c r="LYA1" s="58"/>
      <c r="LYB1" s="58"/>
      <c r="LYC1" s="58"/>
      <c r="LYD1" s="58"/>
      <c r="LYE1" s="58"/>
      <c r="LYF1" s="58"/>
      <c r="LYG1" s="58"/>
      <c r="LYH1" s="58"/>
      <c r="LYI1" s="58"/>
      <c r="LYJ1" s="58"/>
      <c r="LYK1" s="58"/>
      <c r="LYL1" s="58"/>
      <c r="LYM1" s="58"/>
      <c r="LYN1" s="58"/>
      <c r="LYO1" s="58"/>
      <c r="LYP1" s="58"/>
      <c r="LYQ1" s="58"/>
      <c r="LYR1" s="58"/>
      <c r="LYS1" s="58"/>
      <c r="LYT1" s="58"/>
      <c r="LYU1" s="58"/>
      <c r="LYV1" s="58"/>
      <c r="LYW1" s="58"/>
      <c r="LYX1" s="58"/>
      <c r="LYY1" s="58"/>
      <c r="LYZ1" s="58"/>
      <c r="LZA1" s="58"/>
      <c r="LZB1" s="58"/>
      <c r="LZC1" s="58"/>
      <c r="LZD1" s="58"/>
      <c r="LZE1" s="58"/>
      <c r="LZF1" s="58"/>
      <c r="LZG1" s="58"/>
      <c r="LZH1" s="58"/>
      <c r="LZI1" s="58"/>
      <c r="LZJ1" s="58"/>
      <c r="LZK1" s="58"/>
      <c r="LZL1" s="58"/>
      <c r="LZM1" s="58"/>
      <c r="LZN1" s="58"/>
      <c r="LZO1" s="58"/>
      <c r="LZP1" s="58"/>
      <c r="LZQ1" s="58"/>
      <c r="LZR1" s="58"/>
      <c r="LZS1" s="58"/>
      <c r="LZT1" s="58"/>
      <c r="LZU1" s="58"/>
      <c r="LZV1" s="58"/>
      <c r="LZW1" s="58"/>
      <c r="LZX1" s="58"/>
      <c r="LZY1" s="58"/>
      <c r="LZZ1" s="58"/>
      <c r="MAA1" s="58"/>
      <c r="MAB1" s="58"/>
      <c r="MAC1" s="58"/>
      <c r="MAD1" s="58"/>
      <c r="MAE1" s="58"/>
      <c r="MAF1" s="58"/>
      <c r="MAG1" s="58"/>
      <c r="MAH1" s="58"/>
      <c r="MAI1" s="58"/>
      <c r="MAJ1" s="58"/>
      <c r="MAK1" s="58"/>
      <c r="MAL1" s="58"/>
      <c r="MAM1" s="58"/>
      <c r="MAN1" s="58"/>
      <c r="MAO1" s="58"/>
      <c r="MAP1" s="58"/>
      <c r="MAQ1" s="58"/>
      <c r="MAR1" s="58"/>
      <c r="MAS1" s="58"/>
      <c r="MAT1" s="58"/>
      <c r="MAU1" s="58"/>
      <c r="MAV1" s="58"/>
      <c r="MAW1" s="58"/>
      <c r="MAX1" s="58"/>
      <c r="MAY1" s="58"/>
      <c r="MAZ1" s="58"/>
      <c r="MBA1" s="58"/>
      <c r="MBB1" s="58"/>
      <c r="MBC1" s="58"/>
      <c r="MBD1" s="58"/>
      <c r="MBE1" s="58"/>
      <c r="MBF1" s="58"/>
      <c r="MBG1" s="58"/>
      <c r="MBH1" s="58"/>
      <c r="MBI1" s="58"/>
      <c r="MBJ1" s="58"/>
      <c r="MBK1" s="58"/>
      <c r="MBL1" s="58"/>
      <c r="MBM1" s="58"/>
      <c r="MBN1" s="58"/>
      <c r="MBO1" s="58"/>
      <c r="MBP1" s="58"/>
      <c r="MBQ1" s="58"/>
      <c r="MBR1" s="58"/>
      <c r="MBS1" s="58"/>
      <c r="MBT1" s="58"/>
      <c r="MBU1" s="58"/>
      <c r="MBV1" s="58"/>
      <c r="MBW1" s="58"/>
      <c r="MBX1" s="58"/>
      <c r="MBY1" s="58"/>
      <c r="MBZ1" s="58"/>
      <c r="MCA1" s="58"/>
      <c r="MCB1" s="58"/>
      <c r="MCC1" s="58"/>
      <c r="MCD1" s="58"/>
      <c r="MCE1" s="58"/>
      <c r="MCF1" s="58"/>
      <c r="MCG1" s="58"/>
      <c r="MCH1" s="58"/>
      <c r="MCI1" s="58"/>
      <c r="MCJ1" s="58"/>
      <c r="MCK1" s="58"/>
      <c r="MCL1" s="58"/>
      <c r="MCM1" s="58"/>
      <c r="MCN1" s="58"/>
      <c r="MCO1" s="58"/>
      <c r="MCP1" s="58"/>
      <c r="MCQ1" s="58"/>
      <c r="MCR1" s="58"/>
      <c r="MCS1" s="58"/>
      <c r="MCT1" s="58"/>
      <c r="MCU1" s="58"/>
      <c r="MCV1" s="58"/>
      <c r="MCW1" s="58"/>
      <c r="MCX1" s="58"/>
      <c r="MCY1" s="58"/>
      <c r="MCZ1" s="58"/>
      <c r="MDA1" s="58"/>
      <c r="MDB1" s="58"/>
      <c r="MDC1" s="58"/>
      <c r="MDD1" s="58"/>
      <c r="MDE1" s="58"/>
      <c r="MDF1" s="58"/>
      <c r="MDG1" s="58"/>
      <c r="MDH1" s="58"/>
      <c r="MDI1" s="58"/>
      <c r="MDJ1" s="58"/>
      <c r="MDK1" s="58"/>
      <c r="MDL1" s="58"/>
      <c r="MDM1" s="58"/>
      <c r="MDN1" s="58"/>
      <c r="MDO1" s="58"/>
      <c r="MDP1" s="58"/>
      <c r="MDQ1" s="58"/>
      <c r="MDR1" s="58"/>
      <c r="MDS1" s="58"/>
      <c r="MDT1" s="58"/>
      <c r="MDU1" s="58"/>
      <c r="MDV1" s="58"/>
      <c r="MDW1" s="58"/>
      <c r="MDX1" s="58"/>
      <c r="MDY1" s="58"/>
      <c r="MDZ1" s="58"/>
      <c r="MEA1" s="58"/>
      <c r="MEB1" s="58"/>
      <c r="MEC1" s="58"/>
      <c r="MED1" s="58"/>
      <c r="MEE1" s="58"/>
      <c r="MEF1" s="58"/>
      <c r="MEG1" s="58"/>
      <c r="MEH1" s="58"/>
      <c r="MEI1" s="58"/>
      <c r="MEJ1" s="58"/>
      <c r="MEK1" s="58"/>
      <c r="MEL1" s="58"/>
      <c r="MEM1" s="58"/>
      <c r="MEN1" s="58"/>
      <c r="MEO1" s="58"/>
      <c r="MEP1" s="58"/>
      <c r="MEQ1" s="58"/>
      <c r="MER1" s="58"/>
      <c r="MES1" s="58"/>
      <c r="MET1" s="58"/>
      <c r="MEU1" s="58"/>
      <c r="MEV1" s="58"/>
      <c r="MEW1" s="58"/>
      <c r="MEX1" s="58"/>
      <c r="MEY1" s="58"/>
      <c r="MEZ1" s="58"/>
      <c r="MFA1" s="58"/>
      <c r="MFB1" s="58"/>
      <c r="MFC1" s="58"/>
      <c r="MFD1" s="58"/>
      <c r="MFE1" s="58"/>
      <c r="MFF1" s="58"/>
      <c r="MFG1" s="58"/>
      <c r="MFH1" s="58"/>
      <c r="MFI1" s="58"/>
      <c r="MFJ1" s="58"/>
      <c r="MFK1" s="58"/>
      <c r="MFL1" s="58"/>
      <c r="MFM1" s="58"/>
      <c r="MFN1" s="58"/>
      <c r="MFO1" s="58"/>
      <c r="MFP1" s="58"/>
      <c r="MFQ1" s="58"/>
      <c r="MFR1" s="58"/>
      <c r="MFS1" s="58"/>
      <c r="MFT1" s="58"/>
      <c r="MFU1" s="58"/>
      <c r="MFV1" s="58"/>
      <c r="MFW1" s="58"/>
      <c r="MFX1" s="58"/>
      <c r="MFY1" s="58"/>
      <c r="MFZ1" s="58"/>
      <c r="MGA1" s="58"/>
      <c r="MGB1" s="58"/>
      <c r="MGC1" s="58"/>
      <c r="MGD1" s="58"/>
      <c r="MGE1" s="58"/>
      <c r="MGF1" s="58"/>
      <c r="MGG1" s="58"/>
      <c r="MGH1" s="58"/>
      <c r="MGI1" s="58"/>
      <c r="MGJ1" s="58"/>
      <c r="MGK1" s="58"/>
      <c r="MGL1" s="58"/>
      <c r="MGM1" s="58"/>
      <c r="MGN1" s="58"/>
      <c r="MGO1" s="58"/>
      <c r="MGP1" s="58"/>
      <c r="MGQ1" s="58"/>
      <c r="MGR1" s="58"/>
      <c r="MGS1" s="58"/>
      <c r="MGT1" s="58"/>
      <c r="MGU1" s="58"/>
      <c r="MGV1" s="58"/>
      <c r="MGW1" s="58"/>
      <c r="MGX1" s="58"/>
      <c r="MGY1" s="58"/>
      <c r="MGZ1" s="58"/>
      <c r="MHA1" s="58"/>
      <c r="MHB1" s="58"/>
      <c r="MHC1" s="58"/>
      <c r="MHD1" s="58"/>
      <c r="MHE1" s="58"/>
      <c r="MHF1" s="58"/>
      <c r="MHG1" s="58"/>
      <c r="MHH1" s="58"/>
      <c r="MHI1" s="58"/>
      <c r="MHJ1" s="58"/>
      <c r="MHK1" s="58"/>
      <c r="MHL1" s="58"/>
      <c r="MHM1" s="58"/>
      <c r="MHN1" s="58"/>
      <c r="MHO1" s="58"/>
      <c r="MHP1" s="58"/>
      <c r="MHQ1" s="58"/>
      <c r="MHR1" s="58"/>
      <c r="MHS1" s="58"/>
      <c r="MHT1" s="58"/>
      <c r="MHU1" s="58"/>
      <c r="MHV1" s="58"/>
      <c r="MHW1" s="58"/>
      <c r="MHX1" s="58"/>
      <c r="MHY1" s="58"/>
      <c r="MHZ1" s="58"/>
      <c r="MIA1" s="58"/>
      <c r="MIB1" s="58"/>
      <c r="MIC1" s="58"/>
      <c r="MID1" s="58"/>
      <c r="MIE1" s="58"/>
      <c r="MIF1" s="58"/>
      <c r="MIG1" s="58"/>
      <c r="MIH1" s="58"/>
      <c r="MII1" s="58"/>
      <c r="MIJ1" s="58"/>
      <c r="MIK1" s="58"/>
      <c r="MIL1" s="58"/>
      <c r="MIM1" s="58"/>
      <c r="MIN1" s="58"/>
      <c r="MIO1" s="58"/>
      <c r="MIP1" s="58"/>
      <c r="MIQ1" s="58"/>
      <c r="MIR1" s="58"/>
      <c r="MIS1" s="58"/>
      <c r="MIT1" s="58"/>
      <c r="MIU1" s="58"/>
      <c r="MIV1" s="58"/>
      <c r="MIW1" s="58"/>
      <c r="MIX1" s="58"/>
      <c r="MIY1" s="58"/>
      <c r="MIZ1" s="58"/>
      <c r="MJA1" s="58"/>
      <c r="MJB1" s="58"/>
      <c r="MJC1" s="58"/>
      <c r="MJD1" s="58"/>
      <c r="MJE1" s="58"/>
      <c r="MJF1" s="58"/>
      <c r="MJG1" s="58"/>
      <c r="MJH1" s="58"/>
      <c r="MJI1" s="58"/>
      <c r="MJJ1" s="58"/>
      <c r="MJK1" s="58"/>
      <c r="MJL1" s="58"/>
      <c r="MJM1" s="58"/>
      <c r="MJN1" s="58"/>
      <c r="MJO1" s="58"/>
      <c r="MJP1" s="58"/>
      <c r="MJQ1" s="58"/>
      <c r="MJR1" s="58"/>
      <c r="MJS1" s="58"/>
      <c r="MJT1" s="58"/>
      <c r="MJU1" s="58"/>
      <c r="MJV1" s="58"/>
      <c r="MJW1" s="58"/>
      <c r="MJX1" s="58"/>
      <c r="MJY1" s="58"/>
      <c r="MJZ1" s="58"/>
      <c r="MKA1" s="58"/>
      <c r="MKB1" s="58"/>
      <c r="MKC1" s="58"/>
      <c r="MKD1" s="58"/>
      <c r="MKE1" s="58"/>
      <c r="MKF1" s="58"/>
      <c r="MKG1" s="58"/>
      <c r="MKH1" s="58"/>
      <c r="MKI1" s="58"/>
      <c r="MKJ1" s="58"/>
      <c r="MKK1" s="58"/>
      <c r="MKL1" s="58"/>
      <c r="MKM1" s="58"/>
      <c r="MKN1" s="58"/>
      <c r="MKO1" s="58"/>
      <c r="MKP1" s="58"/>
      <c r="MKQ1" s="58"/>
      <c r="MKR1" s="58"/>
      <c r="MKS1" s="58"/>
      <c r="MKT1" s="58"/>
      <c r="MKU1" s="58"/>
      <c r="MKV1" s="58"/>
      <c r="MKW1" s="58"/>
      <c r="MKX1" s="58"/>
      <c r="MKY1" s="58"/>
      <c r="MKZ1" s="58"/>
      <c r="MLA1" s="58"/>
      <c r="MLB1" s="58"/>
      <c r="MLC1" s="58"/>
      <c r="MLD1" s="58"/>
      <c r="MLE1" s="58"/>
      <c r="MLF1" s="58"/>
      <c r="MLG1" s="58"/>
      <c r="MLH1" s="58"/>
      <c r="MLI1" s="58"/>
      <c r="MLJ1" s="58"/>
      <c r="MLK1" s="58"/>
      <c r="MLL1" s="58"/>
      <c r="MLM1" s="58"/>
      <c r="MLN1" s="58"/>
      <c r="MLO1" s="58"/>
      <c r="MLP1" s="58"/>
      <c r="MLQ1" s="58"/>
      <c r="MLR1" s="58"/>
      <c r="MLS1" s="58"/>
      <c r="MLT1" s="58"/>
      <c r="MLU1" s="58"/>
      <c r="MLV1" s="58"/>
      <c r="MLW1" s="58"/>
      <c r="MLX1" s="58"/>
      <c r="MLY1" s="58"/>
      <c r="MLZ1" s="58"/>
      <c r="MMA1" s="58"/>
      <c r="MMB1" s="58"/>
      <c r="MMC1" s="58"/>
      <c r="MMD1" s="58"/>
      <c r="MME1" s="58"/>
      <c r="MMF1" s="58"/>
      <c r="MMG1" s="58"/>
      <c r="MMH1" s="58"/>
      <c r="MMI1" s="58"/>
      <c r="MMJ1" s="58"/>
      <c r="MMK1" s="58"/>
      <c r="MML1" s="58"/>
      <c r="MMM1" s="58"/>
      <c r="MMN1" s="58"/>
      <c r="MMO1" s="58"/>
      <c r="MMP1" s="58"/>
      <c r="MMQ1" s="58"/>
      <c r="MMR1" s="58"/>
      <c r="MMS1" s="58"/>
      <c r="MMT1" s="58"/>
      <c r="MMU1" s="58"/>
      <c r="MMV1" s="58"/>
      <c r="MMW1" s="58"/>
      <c r="MMX1" s="58"/>
      <c r="MMY1" s="58"/>
      <c r="MMZ1" s="58"/>
      <c r="MNA1" s="58"/>
      <c r="MNB1" s="58"/>
      <c r="MNC1" s="58"/>
      <c r="MND1" s="58"/>
      <c r="MNE1" s="58"/>
      <c r="MNF1" s="58"/>
      <c r="MNG1" s="58"/>
      <c r="MNH1" s="58"/>
      <c r="MNI1" s="58"/>
      <c r="MNJ1" s="58"/>
      <c r="MNK1" s="58"/>
      <c r="MNL1" s="58"/>
      <c r="MNM1" s="58"/>
      <c r="MNN1" s="58"/>
      <c r="MNO1" s="58"/>
      <c r="MNP1" s="58"/>
      <c r="MNQ1" s="58"/>
      <c r="MNR1" s="58"/>
      <c r="MNS1" s="58"/>
      <c r="MNT1" s="58"/>
      <c r="MNU1" s="58"/>
      <c r="MNV1" s="58"/>
      <c r="MNW1" s="58"/>
      <c r="MNX1" s="58"/>
      <c r="MNY1" s="58"/>
      <c r="MNZ1" s="58"/>
      <c r="MOA1" s="58"/>
      <c r="MOB1" s="58"/>
      <c r="MOC1" s="58"/>
      <c r="MOD1" s="58"/>
      <c r="MOE1" s="58"/>
      <c r="MOF1" s="58"/>
      <c r="MOG1" s="58"/>
      <c r="MOH1" s="58"/>
      <c r="MOI1" s="58"/>
      <c r="MOJ1" s="58"/>
      <c r="MOK1" s="58"/>
      <c r="MOL1" s="58"/>
      <c r="MOM1" s="58"/>
      <c r="MON1" s="58"/>
      <c r="MOO1" s="58"/>
      <c r="MOP1" s="58"/>
      <c r="MOQ1" s="58"/>
      <c r="MOR1" s="58"/>
      <c r="MOS1" s="58"/>
      <c r="MOT1" s="58"/>
      <c r="MOU1" s="58"/>
      <c r="MOV1" s="58"/>
      <c r="MOW1" s="58"/>
      <c r="MOX1" s="58"/>
      <c r="MOY1" s="58"/>
      <c r="MOZ1" s="58"/>
      <c r="MPA1" s="58"/>
      <c r="MPB1" s="58"/>
      <c r="MPC1" s="58"/>
      <c r="MPD1" s="58"/>
      <c r="MPE1" s="58"/>
      <c r="MPF1" s="58"/>
      <c r="MPG1" s="58"/>
      <c r="MPH1" s="58"/>
      <c r="MPI1" s="58"/>
      <c r="MPJ1" s="58"/>
      <c r="MPK1" s="58"/>
      <c r="MPL1" s="58"/>
      <c r="MPM1" s="58"/>
      <c r="MPN1" s="58"/>
      <c r="MPO1" s="58"/>
      <c r="MPP1" s="58"/>
      <c r="MPQ1" s="58"/>
      <c r="MPR1" s="58"/>
      <c r="MPS1" s="58"/>
      <c r="MPT1" s="58"/>
      <c r="MPU1" s="58"/>
      <c r="MPV1" s="58"/>
      <c r="MPW1" s="58"/>
      <c r="MPX1" s="58"/>
      <c r="MPY1" s="58"/>
      <c r="MPZ1" s="58"/>
      <c r="MQA1" s="58"/>
      <c r="MQB1" s="58"/>
      <c r="MQC1" s="58"/>
      <c r="MQD1" s="58"/>
      <c r="MQE1" s="58"/>
      <c r="MQF1" s="58"/>
      <c r="MQG1" s="58"/>
      <c r="MQH1" s="58"/>
      <c r="MQI1" s="58"/>
      <c r="MQJ1" s="58"/>
      <c r="MQK1" s="58"/>
      <c r="MQL1" s="58"/>
      <c r="MQM1" s="58"/>
      <c r="MQN1" s="58"/>
      <c r="MQO1" s="58"/>
      <c r="MQP1" s="58"/>
      <c r="MQQ1" s="58"/>
      <c r="MQR1" s="58"/>
      <c r="MQS1" s="58"/>
      <c r="MQT1" s="58"/>
      <c r="MQU1" s="58"/>
      <c r="MQV1" s="58"/>
      <c r="MQW1" s="58"/>
      <c r="MQX1" s="58"/>
      <c r="MQY1" s="58"/>
      <c r="MQZ1" s="58"/>
      <c r="MRA1" s="58"/>
      <c r="MRB1" s="58"/>
      <c r="MRC1" s="58"/>
      <c r="MRD1" s="58"/>
      <c r="MRE1" s="58"/>
      <c r="MRF1" s="58"/>
      <c r="MRG1" s="58"/>
      <c r="MRH1" s="58"/>
      <c r="MRI1" s="58"/>
      <c r="MRJ1" s="58"/>
      <c r="MRK1" s="58"/>
      <c r="MRL1" s="58"/>
      <c r="MRM1" s="58"/>
      <c r="MRN1" s="58"/>
      <c r="MRO1" s="58"/>
      <c r="MRP1" s="58"/>
      <c r="MRQ1" s="58"/>
      <c r="MRR1" s="58"/>
      <c r="MRS1" s="58"/>
      <c r="MRT1" s="58"/>
      <c r="MRU1" s="58"/>
      <c r="MRV1" s="58"/>
      <c r="MRW1" s="58"/>
      <c r="MRX1" s="58"/>
      <c r="MRY1" s="58"/>
      <c r="MRZ1" s="58"/>
      <c r="MSA1" s="58"/>
      <c r="MSB1" s="58"/>
      <c r="MSC1" s="58"/>
      <c r="MSD1" s="58"/>
      <c r="MSE1" s="58"/>
      <c r="MSF1" s="58"/>
      <c r="MSG1" s="58"/>
      <c r="MSH1" s="58"/>
      <c r="MSI1" s="58"/>
      <c r="MSJ1" s="58"/>
      <c r="MSK1" s="58"/>
      <c r="MSL1" s="58"/>
      <c r="MSM1" s="58"/>
      <c r="MSN1" s="58"/>
      <c r="MSO1" s="58"/>
      <c r="MSP1" s="58"/>
      <c r="MSQ1" s="58"/>
      <c r="MSR1" s="58"/>
      <c r="MSS1" s="58"/>
      <c r="MST1" s="58"/>
      <c r="MSU1" s="58"/>
      <c r="MSV1" s="58"/>
      <c r="MSW1" s="58"/>
      <c r="MSX1" s="58"/>
      <c r="MSY1" s="58"/>
      <c r="MSZ1" s="58"/>
      <c r="MTA1" s="58"/>
      <c r="MTB1" s="58"/>
      <c r="MTC1" s="58"/>
      <c r="MTD1" s="58"/>
      <c r="MTE1" s="58"/>
      <c r="MTF1" s="58"/>
      <c r="MTG1" s="58"/>
      <c r="MTH1" s="58"/>
      <c r="MTI1" s="58"/>
      <c r="MTJ1" s="58"/>
      <c r="MTK1" s="58"/>
      <c r="MTL1" s="58"/>
      <c r="MTM1" s="58"/>
      <c r="MTN1" s="58"/>
      <c r="MTO1" s="58"/>
      <c r="MTP1" s="58"/>
      <c r="MTQ1" s="58"/>
      <c r="MTR1" s="58"/>
      <c r="MTS1" s="58"/>
      <c r="MTT1" s="58"/>
      <c r="MTU1" s="58"/>
      <c r="MTV1" s="58"/>
      <c r="MTW1" s="58"/>
      <c r="MTX1" s="58"/>
      <c r="MTY1" s="58"/>
      <c r="MTZ1" s="58"/>
      <c r="MUA1" s="58"/>
      <c r="MUB1" s="58"/>
      <c r="MUC1" s="58"/>
      <c r="MUD1" s="58"/>
      <c r="MUE1" s="58"/>
      <c r="MUF1" s="58"/>
      <c r="MUG1" s="58"/>
      <c r="MUH1" s="58"/>
      <c r="MUI1" s="58"/>
      <c r="MUJ1" s="58"/>
      <c r="MUK1" s="58"/>
      <c r="MUL1" s="58"/>
      <c r="MUM1" s="58"/>
      <c r="MUN1" s="58"/>
      <c r="MUO1" s="58"/>
      <c r="MUP1" s="58"/>
      <c r="MUQ1" s="58"/>
      <c r="MUR1" s="58"/>
      <c r="MUS1" s="58"/>
      <c r="MUT1" s="58"/>
      <c r="MUU1" s="58"/>
      <c r="MUV1" s="58"/>
      <c r="MUW1" s="58"/>
      <c r="MUX1" s="58"/>
      <c r="MUY1" s="58"/>
      <c r="MUZ1" s="58"/>
      <c r="MVA1" s="58"/>
      <c r="MVB1" s="58"/>
      <c r="MVC1" s="58"/>
      <c r="MVD1" s="58"/>
      <c r="MVE1" s="58"/>
      <c r="MVF1" s="58"/>
      <c r="MVG1" s="58"/>
      <c r="MVH1" s="58"/>
      <c r="MVI1" s="58"/>
      <c r="MVJ1" s="58"/>
      <c r="MVK1" s="58"/>
      <c r="MVL1" s="58"/>
      <c r="MVM1" s="58"/>
      <c r="MVN1" s="58"/>
      <c r="MVO1" s="58"/>
      <c r="MVP1" s="58"/>
      <c r="MVQ1" s="58"/>
      <c r="MVR1" s="58"/>
      <c r="MVS1" s="58"/>
      <c r="MVT1" s="58"/>
      <c r="MVU1" s="58"/>
      <c r="MVV1" s="58"/>
      <c r="MVW1" s="58"/>
      <c r="MVX1" s="58"/>
      <c r="MVY1" s="58"/>
      <c r="MVZ1" s="58"/>
      <c r="MWA1" s="58"/>
      <c r="MWB1" s="58"/>
      <c r="MWC1" s="58"/>
      <c r="MWD1" s="58"/>
      <c r="MWE1" s="58"/>
      <c r="MWF1" s="58"/>
      <c r="MWG1" s="58"/>
      <c r="MWH1" s="58"/>
      <c r="MWI1" s="58"/>
      <c r="MWJ1" s="58"/>
      <c r="MWK1" s="58"/>
      <c r="MWL1" s="58"/>
      <c r="MWM1" s="58"/>
      <c r="MWN1" s="58"/>
      <c r="MWO1" s="58"/>
      <c r="MWP1" s="58"/>
      <c r="MWQ1" s="58"/>
      <c r="MWR1" s="58"/>
      <c r="MWS1" s="58"/>
      <c r="MWT1" s="58"/>
      <c r="MWU1" s="58"/>
      <c r="MWV1" s="58"/>
      <c r="MWW1" s="58"/>
      <c r="MWX1" s="58"/>
      <c r="MWY1" s="58"/>
      <c r="MWZ1" s="58"/>
      <c r="MXA1" s="58"/>
      <c r="MXB1" s="58"/>
      <c r="MXC1" s="58"/>
      <c r="MXD1" s="58"/>
      <c r="MXE1" s="58"/>
      <c r="MXF1" s="58"/>
      <c r="MXG1" s="58"/>
      <c r="MXH1" s="58"/>
      <c r="MXI1" s="58"/>
      <c r="MXJ1" s="58"/>
      <c r="MXK1" s="58"/>
      <c r="MXL1" s="58"/>
      <c r="MXM1" s="58"/>
      <c r="MXN1" s="58"/>
      <c r="MXO1" s="58"/>
      <c r="MXP1" s="58"/>
      <c r="MXQ1" s="58"/>
      <c r="MXR1" s="58"/>
      <c r="MXS1" s="58"/>
      <c r="MXT1" s="58"/>
      <c r="MXU1" s="58"/>
      <c r="MXV1" s="58"/>
      <c r="MXW1" s="58"/>
      <c r="MXX1" s="58"/>
      <c r="MXY1" s="58"/>
      <c r="MXZ1" s="58"/>
      <c r="MYA1" s="58"/>
      <c r="MYB1" s="58"/>
      <c r="MYC1" s="58"/>
      <c r="MYD1" s="58"/>
      <c r="MYE1" s="58"/>
      <c r="MYF1" s="58"/>
      <c r="MYG1" s="58"/>
      <c r="MYH1" s="58"/>
      <c r="MYI1" s="58"/>
      <c r="MYJ1" s="58"/>
      <c r="MYK1" s="58"/>
      <c r="MYL1" s="58"/>
      <c r="MYM1" s="58"/>
      <c r="MYN1" s="58"/>
      <c r="MYO1" s="58"/>
      <c r="MYP1" s="58"/>
      <c r="MYQ1" s="58"/>
      <c r="MYR1" s="58"/>
      <c r="MYS1" s="58"/>
      <c r="MYT1" s="58"/>
      <c r="MYU1" s="58"/>
      <c r="MYV1" s="58"/>
      <c r="MYW1" s="58"/>
      <c r="MYX1" s="58"/>
      <c r="MYY1" s="58"/>
      <c r="MYZ1" s="58"/>
      <c r="MZA1" s="58"/>
      <c r="MZB1" s="58"/>
      <c r="MZC1" s="58"/>
      <c r="MZD1" s="58"/>
      <c r="MZE1" s="58"/>
      <c r="MZF1" s="58"/>
      <c r="MZG1" s="58"/>
      <c r="MZH1" s="58"/>
      <c r="MZI1" s="58"/>
      <c r="MZJ1" s="58"/>
      <c r="MZK1" s="58"/>
      <c r="MZL1" s="58"/>
      <c r="MZM1" s="58"/>
      <c r="MZN1" s="58"/>
      <c r="MZO1" s="58"/>
      <c r="MZP1" s="58"/>
      <c r="MZQ1" s="58"/>
      <c r="MZR1" s="58"/>
      <c r="MZS1" s="58"/>
      <c r="MZT1" s="58"/>
      <c r="MZU1" s="58"/>
      <c r="MZV1" s="58"/>
      <c r="MZW1" s="58"/>
      <c r="MZX1" s="58"/>
      <c r="MZY1" s="58"/>
      <c r="MZZ1" s="58"/>
      <c r="NAA1" s="58"/>
      <c r="NAB1" s="58"/>
      <c r="NAC1" s="58"/>
      <c r="NAD1" s="58"/>
      <c r="NAE1" s="58"/>
      <c r="NAF1" s="58"/>
      <c r="NAG1" s="58"/>
      <c r="NAH1" s="58"/>
      <c r="NAI1" s="58"/>
      <c r="NAJ1" s="58"/>
      <c r="NAK1" s="58"/>
      <c r="NAL1" s="58"/>
      <c r="NAM1" s="58"/>
      <c r="NAN1" s="58"/>
      <c r="NAO1" s="58"/>
      <c r="NAP1" s="58"/>
      <c r="NAQ1" s="58"/>
      <c r="NAR1" s="58"/>
      <c r="NAS1" s="58"/>
      <c r="NAT1" s="58"/>
      <c r="NAU1" s="58"/>
      <c r="NAV1" s="58"/>
      <c r="NAW1" s="58"/>
      <c r="NAX1" s="58"/>
      <c r="NAY1" s="58"/>
      <c r="NAZ1" s="58"/>
      <c r="NBA1" s="58"/>
      <c r="NBB1" s="58"/>
      <c r="NBC1" s="58"/>
      <c r="NBD1" s="58"/>
      <c r="NBE1" s="58"/>
      <c r="NBF1" s="58"/>
      <c r="NBG1" s="58"/>
      <c r="NBH1" s="58"/>
      <c r="NBI1" s="58"/>
      <c r="NBJ1" s="58"/>
      <c r="NBK1" s="58"/>
      <c r="NBL1" s="58"/>
      <c r="NBM1" s="58"/>
      <c r="NBN1" s="58"/>
      <c r="NBO1" s="58"/>
      <c r="NBP1" s="58"/>
      <c r="NBQ1" s="58"/>
      <c r="NBR1" s="58"/>
      <c r="NBS1" s="58"/>
      <c r="NBT1" s="58"/>
      <c r="NBU1" s="58"/>
      <c r="NBV1" s="58"/>
      <c r="NBW1" s="58"/>
      <c r="NBX1" s="58"/>
      <c r="NBY1" s="58"/>
      <c r="NBZ1" s="58"/>
      <c r="NCA1" s="58"/>
      <c r="NCB1" s="58"/>
      <c r="NCC1" s="58"/>
      <c r="NCD1" s="58"/>
      <c r="NCE1" s="58"/>
      <c r="NCF1" s="58"/>
      <c r="NCG1" s="58"/>
      <c r="NCH1" s="58"/>
      <c r="NCI1" s="58"/>
      <c r="NCJ1" s="58"/>
      <c r="NCK1" s="58"/>
      <c r="NCL1" s="58"/>
      <c r="NCM1" s="58"/>
      <c r="NCN1" s="58"/>
      <c r="NCO1" s="58"/>
      <c r="NCP1" s="58"/>
      <c r="NCQ1" s="58"/>
      <c r="NCR1" s="58"/>
      <c r="NCS1" s="58"/>
      <c r="NCT1" s="58"/>
      <c r="NCU1" s="58"/>
      <c r="NCV1" s="58"/>
      <c r="NCW1" s="58"/>
      <c r="NCX1" s="58"/>
      <c r="NCY1" s="58"/>
      <c r="NCZ1" s="58"/>
      <c r="NDA1" s="58"/>
      <c r="NDB1" s="58"/>
      <c r="NDC1" s="58"/>
      <c r="NDD1" s="58"/>
      <c r="NDE1" s="58"/>
      <c r="NDF1" s="58"/>
      <c r="NDG1" s="58"/>
      <c r="NDH1" s="58"/>
      <c r="NDI1" s="58"/>
      <c r="NDJ1" s="58"/>
      <c r="NDK1" s="58"/>
      <c r="NDL1" s="58"/>
      <c r="NDM1" s="58"/>
      <c r="NDN1" s="58"/>
      <c r="NDO1" s="58"/>
      <c r="NDP1" s="58"/>
      <c r="NDQ1" s="58"/>
      <c r="NDR1" s="58"/>
      <c r="NDS1" s="58"/>
      <c r="NDT1" s="58"/>
      <c r="NDU1" s="58"/>
      <c r="NDV1" s="58"/>
      <c r="NDW1" s="58"/>
      <c r="NDX1" s="58"/>
      <c r="NDY1" s="58"/>
      <c r="NDZ1" s="58"/>
      <c r="NEA1" s="58"/>
      <c r="NEB1" s="58"/>
      <c r="NEC1" s="58"/>
      <c r="NED1" s="58"/>
      <c r="NEE1" s="58"/>
      <c r="NEF1" s="58"/>
      <c r="NEG1" s="58"/>
      <c r="NEH1" s="58"/>
      <c r="NEI1" s="58"/>
      <c r="NEJ1" s="58"/>
      <c r="NEK1" s="58"/>
      <c r="NEL1" s="58"/>
      <c r="NEM1" s="58"/>
      <c r="NEN1" s="58"/>
      <c r="NEO1" s="58"/>
      <c r="NEP1" s="58"/>
      <c r="NEQ1" s="58"/>
      <c r="NER1" s="58"/>
      <c r="NES1" s="58"/>
      <c r="NET1" s="58"/>
      <c r="NEU1" s="58"/>
      <c r="NEV1" s="58"/>
      <c r="NEW1" s="58"/>
      <c r="NEX1" s="58"/>
      <c r="NEY1" s="58"/>
      <c r="NEZ1" s="58"/>
      <c r="NFA1" s="58"/>
      <c r="NFB1" s="58"/>
      <c r="NFC1" s="58"/>
      <c r="NFD1" s="58"/>
      <c r="NFE1" s="58"/>
      <c r="NFF1" s="58"/>
      <c r="NFG1" s="58"/>
      <c r="NFH1" s="58"/>
      <c r="NFI1" s="58"/>
      <c r="NFJ1" s="58"/>
      <c r="NFK1" s="58"/>
      <c r="NFL1" s="58"/>
      <c r="NFM1" s="58"/>
      <c r="NFN1" s="58"/>
      <c r="NFO1" s="58"/>
      <c r="NFP1" s="58"/>
      <c r="NFQ1" s="58"/>
      <c r="NFR1" s="58"/>
      <c r="NFS1" s="58"/>
      <c r="NFT1" s="58"/>
      <c r="NFU1" s="58"/>
      <c r="NFV1" s="58"/>
      <c r="NFW1" s="58"/>
      <c r="NFX1" s="58"/>
      <c r="NFY1" s="58"/>
      <c r="NFZ1" s="58"/>
      <c r="NGA1" s="58"/>
      <c r="NGB1" s="58"/>
      <c r="NGC1" s="58"/>
      <c r="NGD1" s="58"/>
      <c r="NGE1" s="58"/>
      <c r="NGF1" s="58"/>
      <c r="NGG1" s="58"/>
      <c r="NGH1" s="58"/>
      <c r="NGI1" s="58"/>
      <c r="NGJ1" s="58"/>
      <c r="NGK1" s="58"/>
      <c r="NGL1" s="58"/>
      <c r="NGM1" s="58"/>
      <c r="NGN1" s="58"/>
      <c r="NGO1" s="58"/>
      <c r="NGP1" s="58"/>
      <c r="NGQ1" s="58"/>
      <c r="NGR1" s="58"/>
      <c r="NGS1" s="58"/>
      <c r="NGT1" s="58"/>
      <c r="NGU1" s="58"/>
      <c r="NGV1" s="58"/>
      <c r="NGW1" s="58"/>
      <c r="NGX1" s="58"/>
      <c r="NGY1" s="58"/>
      <c r="NGZ1" s="58"/>
      <c r="NHA1" s="58"/>
      <c r="NHB1" s="58"/>
      <c r="NHC1" s="58"/>
      <c r="NHD1" s="58"/>
      <c r="NHE1" s="58"/>
      <c r="NHF1" s="58"/>
      <c r="NHG1" s="58"/>
      <c r="NHH1" s="58"/>
      <c r="NHI1" s="58"/>
      <c r="NHJ1" s="58"/>
      <c r="NHK1" s="58"/>
      <c r="NHL1" s="58"/>
      <c r="NHM1" s="58"/>
      <c r="NHN1" s="58"/>
      <c r="NHO1" s="58"/>
      <c r="NHP1" s="58"/>
      <c r="NHQ1" s="58"/>
      <c r="NHR1" s="58"/>
      <c r="NHS1" s="58"/>
      <c r="NHT1" s="58"/>
      <c r="NHU1" s="58"/>
      <c r="NHV1" s="58"/>
      <c r="NHW1" s="58"/>
      <c r="NHX1" s="58"/>
      <c r="NHY1" s="58"/>
      <c r="NHZ1" s="58"/>
      <c r="NIA1" s="58"/>
      <c r="NIB1" s="58"/>
      <c r="NIC1" s="58"/>
      <c r="NID1" s="58"/>
      <c r="NIE1" s="58"/>
      <c r="NIF1" s="58"/>
      <c r="NIG1" s="58"/>
      <c r="NIH1" s="58"/>
      <c r="NII1" s="58"/>
      <c r="NIJ1" s="58"/>
      <c r="NIK1" s="58"/>
      <c r="NIL1" s="58"/>
      <c r="NIM1" s="58"/>
      <c r="NIN1" s="58"/>
      <c r="NIO1" s="58"/>
      <c r="NIP1" s="58"/>
      <c r="NIQ1" s="58"/>
      <c r="NIR1" s="58"/>
      <c r="NIS1" s="58"/>
      <c r="NIT1" s="58"/>
      <c r="NIU1" s="58"/>
      <c r="NIV1" s="58"/>
      <c r="NIW1" s="58"/>
      <c r="NIX1" s="58"/>
      <c r="NIY1" s="58"/>
      <c r="NIZ1" s="58"/>
      <c r="NJA1" s="58"/>
      <c r="NJB1" s="58"/>
      <c r="NJC1" s="58"/>
      <c r="NJD1" s="58"/>
      <c r="NJE1" s="58"/>
      <c r="NJF1" s="58"/>
      <c r="NJG1" s="58"/>
      <c r="NJH1" s="58"/>
      <c r="NJI1" s="58"/>
      <c r="NJJ1" s="58"/>
      <c r="NJK1" s="58"/>
      <c r="NJL1" s="58"/>
      <c r="NJM1" s="58"/>
      <c r="NJN1" s="58"/>
      <c r="NJO1" s="58"/>
      <c r="NJP1" s="58"/>
      <c r="NJQ1" s="58"/>
      <c r="NJR1" s="58"/>
      <c r="NJS1" s="58"/>
      <c r="NJT1" s="58"/>
      <c r="NJU1" s="58"/>
      <c r="NJV1" s="58"/>
      <c r="NJW1" s="58"/>
      <c r="NJX1" s="58"/>
      <c r="NJY1" s="58"/>
      <c r="NJZ1" s="58"/>
      <c r="NKA1" s="58"/>
      <c r="NKB1" s="58"/>
      <c r="NKC1" s="58"/>
      <c r="NKD1" s="58"/>
      <c r="NKE1" s="58"/>
      <c r="NKF1" s="58"/>
      <c r="NKG1" s="58"/>
      <c r="NKH1" s="58"/>
      <c r="NKI1" s="58"/>
      <c r="NKJ1" s="58"/>
      <c r="NKK1" s="58"/>
      <c r="NKL1" s="58"/>
      <c r="NKM1" s="58"/>
      <c r="NKN1" s="58"/>
      <c r="NKO1" s="58"/>
      <c r="NKP1" s="58"/>
      <c r="NKQ1" s="58"/>
      <c r="NKR1" s="58"/>
      <c r="NKS1" s="58"/>
      <c r="NKT1" s="58"/>
      <c r="NKU1" s="58"/>
      <c r="NKV1" s="58"/>
      <c r="NKW1" s="58"/>
      <c r="NKX1" s="58"/>
      <c r="NKY1" s="58"/>
      <c r="NKZ1" s="58"/>
      <c r="NLA1" s="58"/>
      <c r="NLB1" s="58"/>
      <c r="NLC1" s="58"/>
      <c r="NLD1" s="58"/>
      <c r="NLE1" s="58"/>
      <c r="NLF1" s="58"/>
      <c r="NLG1" s="58"/>
      <c r="NLH1" s="58"/>
      <c r="NLI1" s="58"/>
      <c r="NLJ1" s="58"/>
      <c r="NLK1" s="58"/>
      <c r="NLL1" s="58"/>
      <c r="NLM1" s="58"/>
      <c r="NLN1" s="58"/>
      <c r="NLO1" s="58"/>
      <c r="NLP1" s="58"/>
      <c r="NLQ1" s="58"/>
      <c r="NLR1" s="58"/>
      <c r="NLS1" s="58"/>
      <c r="NLT1" s="58"/>
      <c r="NLU1" s="58"/>
      <c r="NLV1" s="58"/>
      <c r="NLW1" s="58"/>
      <c r="NLX1" s="58"/>
      <c r="NLY1" s="58"/>
      <c r="NLZ1" s="58"/>
      <c r="NMA1" s="58"/>
      <c r="NMB1" s="58"/>
      <c r="NMC1" s="58"/>
      <c r="NMD1" s="58"/>
      <c r="NME1" s="58"/>
      <c r="NMF1" s="58"/>
      <c r="NMG1" s="58"/>
      <c r="NMH1" s="58"/>
      <c r="NMI1" s="58"/>
      <c r="NMJ1" s="58"/>
      <c r="NMK1" s="58"/>
      <c r="NML1" s="58"/>
      <c r="NMM1" s="58"/>
      <c r="NMN1" s="58"/>
      <c r="NMO1" s="58"/>
      <c r="NMP1" s="58"/>
      <c r="NMQ1" s="58"/>
      <c r="NMR1" s="58"/>
      <c r="NMS1" s="58"/>
      <c r="NMT1" s="58"/>
      <c r="NMU1" s="58"/>
      <c r="NMV1" s="58"/>
      <c r="NMW1" s="58"/>
      <c r="NMX1" s="58"/>
      <c r="NMY1" s="58"/>
      <c r="NMZ1" s="58"/>
      <c r="NNA1" s="58"/>
      <c r="NNB1" s="58"/>
      <c r="NNC1" s="58"/>
      <c r="NND1" s="58"/>
      <c r="NNE1" s="58"/>
      <c r="NNF1" s="58"/>
      <c r="NNG1" s="58"/>
      <c r="NNH1" s="58"/>
      <c r="NNI1" s="58"/>
      <c r="NNJ1" s="58"/>
      <c r="NNK1" s="58"/>
      <c r="NNL1" s="58"/>
      <c r="NNM1" s="58"/>
      <c r="NNN1" s="58"/>
      <c r="NNO1" s="58"/>
      <c r="NNP1" s="58"/>
      <c r="NNQ1" s="58"/>
      <c r="NNR1" s="58"/>
      <c r="NNS1" s="58"/>
      <c r="NNT1" s="58"/>
      <c r="NNU1" s="58"/>
      <c r="NNV1" s="58"/>
      <c r="NNW1" s="58"/>
      <c r="NNX1" s="58"/>
      <c r="NNY1" s="58"/>
      <c r="NNZ1" s="58"/>
      <c r="NOA1" s="58"/>
      <c r="NOB1" s="58"/>
      <c r="NOC1" s="58"/>
      <c r="NOD1" s="58"/>
      <c r="NOE1" s="58"/>
      <c r="NOF1" s="58"/>
      <c r="NOG1" s="58"/>
      <c r="NOH1" s="58"/>
      <c r="NOI1" s="58"/>
      <c r="NOJ1" s="58"/>
      <c r="NOK1" s="58"/>
      <c r="NOL1" s="58"/>
      <c r="NOM1" s="58"/>
      <c r="NON1" s="58"/>
      <c r="NOO1" s="58"/>
      <c r="NOP1" s="58"/>
      <c r="NOQ1" s="58"/>
      <c r="NOR1" s="58"/>
      <c r="NOS1" s="58"/>
      <c r="NOT1" s="58"/>
      <c r="NOU1" s="58"/>
      <c r="NOV1" s="58"/>
      <c r="NOW1" s="58"/>
      <c r="NOX1" s="58"/>
      <c r="NOY1" s="58"/>
      <c r="NOZ1" s="58"/>
      <c r="NPA1" s="58"/>
      <c r="NPB1" s="58"/>
      <c r="NPC1" s="58"/>
      <c r="NPD1" s="58"/>
      <c r="NPE1" s="58"/>
      <c r="NPF1" s="58"/>
      <c r="NPG1" s="58"/>
      <c r="NPH1" s="58"/>
      <c r="NPI1" s="58"/>
      <c r="NPJ1" s="58"/>
      <c r="NPK1" s="58"/>
      <c r="NPL1" s="58"/>
      <c r="NPM1" s="58"/>
      <c r="NPN1" s="58"/>
      <c r="NPO1" s="58"/>
      <c r="NPP1" s="58"/>
      <c r="NPQ1" s="58"/>
      <c r="NPR1" s="58"/>
      <c r="NPS1" s="58"/>
      <c r="NPT1" s="58"/>
      <c r="NPU1" s="58"/>
      <c r="NPV1" s="58"/>
      <c r="NPW1" s="58"/>
      <c r="NPX1" s="58"/>
      <c r="NPY1" s="58"/>
      <c r="NPZ1" s="58"/>
      <c r="NQA1" s="58"/>
      <c r="NQB1" s="58"/>
      <c r="NQC1" s="58"/>
      <c r="NQD1" s="58"/>
      <c r="NQE1" s="58"/>
      <c r="NQF1" s="58"/>
      <c r="NQG1" s="58"/>
      <c r="NQH1" s="58"/>
      <c r="NQI1" s="58"/>
      <c r="NQJ1" s="58"/>
      <c r="NQK1" s="58"/>
      <c r="NQL1" s="58"/>
      <c r="NQM1" s="58"/>
      <c r="NQN1" s="58"/>
      <c r="NQO1" s="58"/>
      <c r="NQP1" s="58"/>
      <c r="NQQ1" s="58"/>
      <c r="NQR1" s="58"/>
      <c r="NQS1" s="58"/>
      <c r="NQT1" s="58"/>
      <c r="NQU1" s="58"/>
      <c r="NQV1" s="58"/>
      <c r="NQW1" s="58"/>
      <c r="NQX1" s="58"/>
      <c r="NQY1" s="58"/>
      <c r="NQZ1" s="58"/>
      <c r="NRA1" s="58"/>
      <c r="NRB1" s="58"/>
      <c r="NRC1" s="58"/>
      <c r="NRD1" s="58"/>
      <c r="NRE1" s="58"/>
      <c r="NRF1" s="58"/>
      <c r="NRG1" s="58"/>
      <c r="NRH1" s="58"/>
      <c r="NRI1" s="58"/>
      <c r="NRJ1" s="58"/>
      <c r="NRK1" s="58"/>
      <c r="NRL1" s="58"/>
      <c r="NRM1" s="58"/>
      <c r="NRN1" s="58"/>
      <c r="NRO1" s="58"/>
      <c r="NRP1" s="58"/>
      <c r="NRQ1" s="58"/>
      <c r="NRR1" s="58"/>
      <c r="NRS1" s="58"/>
      <c r="NRT1" s="58"/>
      <c r="NRU1" s="58"/>
      <c r="NRV1" s="58"/>
      <c r="NRW1" s="58"/>
      <c r="NRX1" s="58"/>
      <c r="NRY1" s="58"/>
      <c r="NRZ1" s="58"/>
      <c r="NSA1" s="58"/>
      <c r="NSB1" s="58"/>
      <c r="NSC1" s="58"/>
      <c r="NSD1" s="58"/>
      <c r="NSE1" s="58"/>
      <c r="NSF1" s="58"/>
      <c r="NSG1" s="58"/>
      <c r="NSH1" s="58"/>
      <c r="NSI1" s="58"/>
      <c r="NSJ1" s="58"/>
      <c r="NSK1" s="58"/>
      <c r="NSL1" s="58"/>
      <c r="NSM1" s="58"/>
      <c r="NSN1" s="58"/>
      <c r="NSO1" s="58"/>
      <c r="NSP1" s="58"/>
      <c r="NSQ1" s="58"/>
      <c r="NSR1" s="58"/>
      <c r="NSS1" s="58"/>
      <c r="NST1" s="58"/>
      <c r="NSU1" s="58"/>
      <c r="NSV1" s="58"/>
      <c r="NSW1" s="58"/>
      <c r="NSX1" s="58"/>
      <c r="NSY1" s="58"/>
      <c r="NSZ1" s="58"/>
      <c r="NTA1" s="58"/>
      <c r="NTB1" s="58"/>
      <c r="NTC1" s="58"/>
      <c r="NTD1" s="58"/>
      <c r="NTE1" s="58"/>
      <c r="NTF1" s="58"/>
      <c r="NTG1" s="58"/>
      <c r="NTH1" s="58"/>
      <c r="NTI1" s="58"/>
      <c r="NTJ1" s="58"/>
      <c r="NTK1" s="58"/>
      <c r="NTL1" s="58"/>
      <c r="NTM1" s="58"/>
      <c r="NTN1" s="58"/>
      <c r="NTO1" s="58"/>
      <c r="NTP1" s="58"/>
      <c r="NTQ1" s="58"/>
      <c r="NTR1" s="58"/>
      <c r="NTS1" s="58"/>
      <c r="NTT1" s="58"/>
      <c r="NTU1" s="58"/>
      <c r="NTV1" s="58"/>
      <c r="NTW1" s="58"/>
      <c r="NTX1" s="58"/>
      <c r="NTY1" s="58"/>
      <c r="NTZ1" s="58"/>
      <c r="NUA1" s="58"/>
      <c r="NUB1" s="58"/>
      <c r="NUC1" s="58"/>
      <c r="NUD1" s="58"/>
      <c r="NUE1" s="58"/>
      <c r="NUF1" s="58"/>
      <c r="NUG1" s="58"/>
      <c r="NUH1" s="58"/>
      <c r="NUI1" s="58"/>
      <c r="NUJ1" s="58"/>
      <c r="NUK1" s="58"/>
      <c r="NUL1" s="58"/>
      <c r="NUM1" s="58"/>
      <c r="NUN1" s="58"/>
      <c r="NUO1" s="58"/>
      <c r="NUP1" s="58"/>
      <c r="NUQ1" s="58"/>
      <c r="NUR1" s="58"/>
      <c r="NUS1" s="58"/>
      <c r="NUT1" s="58"/>
      <c r="NUU1" s="58"/>
      <c r="NUV1" s="58"/>
      <c r="NUW1" s="58"/>
      <c r="NUX1" s="58"/>
      <c r="NUY1" s="58"/>
      <c r="NUZ1" s="58"/>
      <c r="NVA1" s="58"/>
      <c r="NVB1" s="58"/>
      <c r="NVC1" s="58"/>
      <c r="NVD1" s="58"/>
      <c r="NVE1" s="58"/>
      <c r="NVF1" s="58"/>
      <c r="NVG1" s="58"/>
      <c r="NVH1" s="58"/>
      <c r="NVI1" s="58"/>
      <c r="NVJ1" s="58"/>
      <c r="NVK1" s="58"/>
      <c r="NVL1" s="58"/>
      <c r="NVM1" s="58"/>
      <c r="NVN1" s="58"/>
      <c r="NVO1" s="58"/>
      <c r="NVP1" s="58"/>
      <c r="NVQ1" s="58"/>
      <c r="NVR1" s="58"/>
      <c r="NVS1" s="58"/>
      <c r="NVT1" s="58"/>
      <c r="NVU1" s="58"/>
      <c r="NVV1" s="58"/>
      <c r="NVW1" s="58"/>
      <c r="NVX1" s="58"/>
      <c r="NVY1" s="58"/>
      <c r="NVZ1" s="58"/>
      <c r="NWA1" s="58"/>
      <c r="NWB1" s="58"/>
      <c r="NWC1" s="58"/>
      <c r="NWD1" s="58"/>
      <c r="NWE1" s="58"/>
      <c r="NWF1" s="58"/>
      <c r="NWG1" s="58"/>
      <c r="NWH1" s="58"/>
      <c r="NWI1" s="58"/>
      <c r="NWJ1" s="58"/>
      <c r="NWK1" s="58"/>
      <c r="NWL1" s="58"/>
      <c r="NWM1" s="58"/>
      <c r="NWN1" s="58"/>
      <c r="NWO1" s="58"/>
      <c r="NWP1" s="58"/>
      <c r="NWQ1" s="58"/>
      <c r="NWR1" s="58"/>
      <c r="NWS1" s="58"/>
      <c r="NWT1" s="58"/>
      <c r="NWU1" s="58"/>
      <c r="NWV1" s="58"/>
      <c r="NWW1" s="58"/>
      <c r="NWX1" s="58"/>
      <c r="NWY1" s="58"/>
      <c r="NWZ1" s="58"/>
      <c r="NXA1" s="58"/>
      <c r="NXB1" s="58"/>
      <c r="NXC1" s="58"/>
      <c r="NXD1" s="58"/>
      <c r="NXE1" s="58"/>
      <c r="NXF1" s="58"/>
      <c r="NXG1" s="58"/>
      <c r="NXH1" s="58"/>
      <c r="NXI1" s="58"/>
      <c r="NXJ1" s="58"/>
      <c r="NXK1" s="58"/>
      <c r="NXL1" s="58"/>
      <c r="NXM1" s="58"/>
      <c r="NXN1" s="58"/>
      <c r="NXO1" s="58"/>
      <c r="NXP1" s="58"/>
      <c r="NXQ1" s="58"/>
      <c r="NXR1" s="58"/>
      <c r="NXS1" s="58"/>
      <c r="NXT1" s="58"/>
      <c r="NXU1" s="58"/>
      <c r="NXV1" s="58"/>
      <c r="NXW1" s="58"/>
      <c r="NXX1" s="58"/>
      <c r="NXY1" s="58"/>
      <c r="NXZ1" s="58"/>
      <c r="NYA1" s="58"/>
      <c r="NYB1" s="58"/>
      <c r="NYC1" s="58"/>
      <c r="NYD1" s="58"/>
      <c r="NYE1" s="58"/>
      <c r="NYF1" s="58"/>
      <c r="NYG1" s="58"/>
      <c r="NYH1" s="58"/>
      <c r="NYI1" s="58"/>
      <c r="NYJ1" s="58"/>
      <c r="NYK1" s="58"/>
      <c r="NYL1" s="58"/>
      <c r="NYM1" s="58"/>
      <c r="NYN1" s="58"/>
      <c r="NYO1" s="58"/>
      <c r="NYP1" s="58"/>
      <c r="NYQ1" s="58"/>
      <c r="NYR1" s="58"/>
      <c r="NYS1" s="58"/>
      <c r="NYT1" s="58"/>
      <c r="NYU1" s="58"/>
      <c r="NYV1" s="58"/>
      <c r="NYW1" s="58"/>
      <c r="NYX1" s="58"/>
      <c r="NYY1" s="58"/>
      <c r="NYZ1" s="58"/>
      <c r="NZA1" s="58"/>
      <c r="NZB1" s="58"/>
      <c r="NZC1" s="58"/>
      <c r="NZD1" s="58"/>
      <c r="NZE1" s="58"/>
      <c r="NZF1" s="58"/>
      <c r="NZG1" s="58"/>
      <c r="NZH1" s="58"/>
      <c r="NZI1" s="58"/>
      <c r="NZJ1" s="58"/>
      <c r="NZK1" s="58"/>
      <c r="NZL1" s="58"/>
      <c r="NZM1" s="58"/>
      <c r="NZN1" s="58"/>
      <c r="NZO1" s="58"/>
      <c r="NZP1" s="58"/>
      <c r="NZQ1" s="58"/>
      <c r="NZR1" s="58"/>
      <c r="NZS1" s="58"/>
      <c r="NZT1" s="58"/>
      <c r="NZU1" s="58"/>
      <c r="NZV1" s="58"/>
      <c r="NZW1" s="58"/>
      <c r="NZX1" s="58"/>
      <c r="NZY1" s="58"/>
      <c r="NZZ1" s="58"/>
      <c r="OAA1" s="58"/>
      <c r="OAB1" s="58"/>
      <c r="OAC1" s="58"/>
      <c r="OAD1" s="58"/>
      <c r="OAE1" s="58"/>
      <c r="OAF1" s="58"/>
      <c r="OAG1" s="58"/>
      <c r="OAH1" s="58"/>
      <c r="OAI1" s="58"/>
      <c r="OAJ1" s="58"/>
      <c r="OAK1" s="58"/>
      <c r="OAL1" s="58"/>
      <c r="OAM1" s="58"/>
      <c r="OAN1" s="58"/>
      <c r="OAO1" s="58"/>
      <c r="OAP1" s="58"/>
      <c r="OAQ1" s="58"/>
      <c r="OAR1" s="58"/>
      <c r="OAS1" s="58"/>
      <c r="OAT1" s="58"/>
      <c r="OAU1" s="58"/>
      <c r="OAV1" s="58"/>
      <c r="OAW1" s="58"/>
      <c r="OAX1" s="58"/>
      <c r="OAY1" s="58"/>
      <c r="OAZ1" s="58"/>
      <c r="OBA1" s="58"/>
      <c r="OBB1" s="58"/>
      <c r="OBC1" s="58"/>
      <c r="OBD1" s="58"/>
      <c r="OBE1" s="58"/>
      <c r="OBF1" s="58"/>
      <c r="OBG1" s="58"/>
      <c r="OBH1" s="58"/>
      <c r="OBI1" s="58"/>
      <c r="OBJ1" s="58"/>
      <c r="OBK1" s="58"/>
      <c r="OBL1" s="58"/>
      <c r="OBM1" s="58"/>
      <c r="OBN1" s="58"/>
      <c r="OBO1" s="58"/>
      <c r="OBP1" s="58"/>
      <c r="OBQ1" s="58"/>
      <c r="OBR1" s="58"/>
      <c r="OBS1" s="58"/>
      <c r="OBT1" s="58"/>
      <c r="OBU1" s="58"/>
      <c r="OBV1" s="58"/>
      <c r="OBW1" s="58"/>
      <c r="OBX1" s="58"/>
      <c r="OBY1" s="58"/>
      <c r="OBZ1" s="58"/>
      <c r="OCA1" s="58"/>
      <c r="OCB1" s="58"/>
      <c r="OCC1" s="58"/>
      <c r="OCD1" s="58"/>
      <c r="OCE1" s="58"/>
      <c r="OCF1" s="58"/>
      <c r="OCG1" s="58"/>
      <c r="OCH1" s="58"/>
      <c r="OCI1" s="58"/>
      <c r="OCJ1" s="58"/>
      <c r="OCK1" s="58"/>
      <c r="OCL1" s="58"/>
      <c r="OCM1" s="58"/>
      <c r="OCN1" s="58"/>
      <c r="OCO1" s="58"/>
      <c r="OCP1" s="58"/>
      <c r="OCQ1" s="58"/>
      <c r="OCR1" s="58"/>
      <c r="OCS1" s="58"/>
      <c r="OCT1" s="58"/>
      <c r="OCU1" s="58"/>
      <c r="OCV1" s="58"/>
      <c r="OCW1" s="58"/>
      <c r="OCX1" s="58"/>
      <c r="OCY1" s="58"/>
      <c r="OCZ1" s="58"/>
      <c r="ODA1" s="58"/>
      <c r="ODB1" s="58"/>
      <c r="ODC1" s="58"/>
      <c r="ODD1" s="58"/>
      <c r="ODE1" s="58"/>
      <c r="ODF1" s="58"/>
      <c r="ODG1" s="58"/>
      <c r="ODH1" s="58"/>
      <c r="ODI1" s="58"/>
      <c r="ODJ1" s="58"/>
      <c r="ODK1" s="58"/>
      <c r="ODL1" s="58"/>
      <c r="ODM1" s="58"/>
      <c r="ODN1" s="58"/>
      <c r="ODO1" s="58"/>
      <c r="ODP1" s="58"/>
      <c r="ODQ1" s="58"/>
      <c r="ODR1" s="58"/>
      <c r="ODS1" s="58"/>
      <c r="ODT1" s="58"/>
      <c r="ODU1" s="58"/>
      <c r="ODV1" s="58"/>
      <c r="ODW1" s="58"/>
      <c r="ODX1" s="58"/>
      <c r="ODY1" s="58"/>
      <c r="ODZ1" s="58"/>
      <c r="OEA1" s="58"/>
      <c r="OEB1" s="58"/>
      <c r="OEC1" s="58"/>
      <c r="OED1" s="58"/>
      <c r="OEE1" s="58"/>
      <c r="OEF1" s="58"/>
      <c r="OEG1" s="58"/>
      <c r="OEH1" s="58"/>
      <c r="OEI1" s="58"/>
      <c r="OEJ1" s="58"/>
      <c r="OEK1" s="58"/>
      <c r="OEL1" s="58"/>
      <c r="OEM1" s="58"/>
      <c r="OEN1" s="58"/>
      <c r="OEO1" s="58"/>
      <c r="OEP1" s="58"/>
      <c r="OEQ1" s="58"/>
      <c r="OER1" s="58"/>
      <c r="OES1" s="58"/>
      <c r="OET1" s="58"/>
      <c r="OEU1" s="58"/>
      <c r="OEV1" s="58"/>
      <c r="OEW1" s="58"/>
      <c r="OEX1" s="58"/>
      <c r="OEY1" s="58"/>
      <c r="OEZ1" s="58"/>
      <c r="OFA1" s="58"/>
      <c r="OFB1" s="58"/>
      <c r="OFC1" s="58"/>
      <c r="OFD1" s="58"/>
      <c r="OFE1" s="58"/>
      <c r="OFF1" s="58"/>
      <c r="OFG1" s="58"/>
      <c r="OFH1" s="58"/>
      <c r="OFI1" s="58"/>
      <c r="OFJ1" s="58"/>
      <c r="OFK1" s="58"/>
      <c r="OFL1" s="58"/>
      <c r="OFM1" s="58"/>
      <c r="OFN1" s="58"/>
      <c r="OFO1" s="58"/>
      <c r="OFP1" s="58"/>
      <c r="OFQ1" s="58"/>
      <c r="OFR1" s="58"/>
      <c r="OFS1" s="58"/>
      <c r="OFT1" s="58"/>
      <c r="OFU1" s="58"/>
      <c r="OFV1" s="58"/>
      <c r="OFW1" s="58"/>
      <c r="OFX1" s="58"/>
      <c r="OFY1" s="58"/>
      <c r="OFZ1" s="58"/>
      <c r="OGA1" s="58"/>
      <c r="OGB1" s="58"/>
      <c r="OGC1" s="58"/>
      <c r="OGD1" s="58"/>
      <c r="OGE1" s="58"/>
      <c r="OGF1" s="58"/>
      <c r="OGG1" s="58"/>
      <c r="OGH1" s="58"/>
      <c r="OGI1" s="58"/>
      <c r="OGJ1" s="58"/>
      <c r="OGK1" s="58"/>
      <c r="OGL1" s="58"/>
      <c r="OGM1" s="58"/>
      <c r="OGN1" s="58"/>
      <c r="OGO1" s="58"/>
      <c r="OGP1" s="58"/>
      <c r="OGQ1" s="58"/>
      <c r="OGR1" s="58"/>
      <c r="OGS1" s="58"/>
      <c r="OGT1" s="58"/>
      <c r="OGU1" s="58"/>
      <c r="OGV1" s="58"/>
      <c r="OGW1" s="58"/>
      <c r="OGX1" s="58"/>
      <c r="OGY1" s="58"/>
      <c r="OGZ1" s="58"/>
      <c r="OHA1" s="58"/>
      <c r="OHB1" s="58"/>
      <c r="OHC1" s="58"/>
      <c r="OHD1" s="58"/>
      <c r="OHE1" s="58"/>
      <c r="OHF1" s="58"/>
      <c r="OHG1" s="58"/>
      <c r="OHH1" s="58"/>
      <c r="OHI1" s="58"/>
      <c r="OHJ1" s="58"/>
      <c r="OHK1" s="58"/>
      <c r="OHL1" s="58"/>
      <c r="OHM1" s="58"/>
      <c r="OHN1" s="58"/>
      <c r="OHO1" s="58"/>
      <c r="OHP1" s="58"/>
      <c r="OHQ1" s="58"/>
      <c r="OHR1" s="58"/>
      <c r="OHS1" s="58"/>
      <c r="OHT1" s="58"/>
      <c r="OHU1" s="58"/>
      <c r="OHV1" s="58"/>
      <c r="OHW1" s="58"/>
      <c r="OHX1" s="58"/>
      <c r="OHY1" s="58"/>
      <c r="OHZ1" s="58"/>
      <c r="OIA1" s="58"/>
      <c r="OIB1" s="58"/>
      <c r="OIC1" s="58"/>
      <c r="OID1" s="58"/>
      <c r="OIE1" s="58"/>
      <c r="OIF1" s="58"/>
      <c r="OIG1" s="58"/>
      <c r="OIH1" s="58"/>
      <c r="OII1" s="58"/>
      <c r="OIJ1" s="58"/>
      <c r="OIK1" s="58"/>
      <c r="OIL1" s="58"/>
      <c r="OIM1" s="58"/>
      <c r="OIN1" s="58"/>
      <c r="OIO1" s="58"/>
      <c r="OIP1" s="58"/>
      <c r="OIQ1" s="58"/>
      <c r="OIR1" s="58"/>
      <c r="OIS1" s="58"/>
      <c r="OIT1" s="58"/>
      <c r="OIU1" s="58"/>
      <c r="OIV1" s="58"/>
      <c r="OIW1" s="58"/>
      <c r="OIX1" s="58"/>
      <c r="OIY1" s="58"/>
      <c r="OIZ1" s="58"/>
      <c r="OJA1" s="58"/>
      <c r="OJB1" s="58"/>
      <c r="OJC1" s="58"/>
      <c r="OJD1" s="58"/>
      <c r="OJE1" s="58"/>
      <c r="OJF1" s="58"/>
      <c r="OJG1" s="58"/>
      <c r="OJH1" s="58"/>
      <c r="OJI1" s="58"/>
      <c r="OJJ1" s="58"/>
      <c r="OJK1" s="58"/>
      <c r="OJL1" s="58"/>
      <c r="OJM1" s="58"/>
      <c r="OJN1" s="58"/>
      <c r="OJO1" s="58"/>
      <c r="OJP1" s="58"/>
      <c r="OJQ1" s="58"/>
      <c r="OJR1" s="58"/>
      <c r="OJS1" s="58"/>
      <c r="OJT1" s="58"/>
      <c r="OJU1" s="58"/>
      <c r="OJV1" s="58"/>
      <c r="OJW1" s="58"/>
      <c r="OJX1" s="58"/>
      <c r="OJY1" s="58"/>
      <c r="OJZ1" s="58"/>
      <c r="OKA1" s="58"/>
      <c r="OKB1" s="58"/>
      <c r="OKC1" s="58"/>
      <c r="OKD1" s="58"/>
      <c r="OKE1" s="58"/>
      <c r="OKF1" s="58"/>
      <c r="OKG1" s="58"/>
      <c r="OKH1" s="58"/>
      <c r="OKI1" s="58"/>
      <c r="OKJ1" s="58"/>
      <c r="OKK1" s="58"/>
      <c r="OKL1" s="58"/>
      <c r="OKM1" s="58"/>
      <c r="OKN1" s="58"/>
      <c r="OKO1" s="58"/>
      <c r="OKP1" s="58"/>
      <c r="OKQ1" s="58"/>
      <c r="OKR1" s="58"/>
      <c r="OKS1" s="58"/>
      <c r="OKT1" s="58"/>
      <c r="OKU1" s="58"/>
      <c r="OKV1" s="58"/>
      <c r="OKW1" s="58"/>
      <c r="OKX1" s="58"/>
      <c r="OKY1" s="58"/>
      <c r="OKZ1" s="58"/>
      <c r="OLA1" s="58"/>
      <c r="OLB1" s="58"/>
      <c r="OLC1" s="58"/>
      <c r="OLD1" s="58"/>
      <c r="OLE1" s="58"/>
      <c r="OLF1" s="58"/>
      <c r="OLG1" s="58"/>
      <c r="OLH1" s="58"/>
      <c r="OLI1" s="58"/>
      <c r="OLJ1" s="58"/>
      <c r="OLK1" s="58"/>
      <c r="OLL1" s="58"/>
      <c r="OLM1" s="58"/>
      <c r="OLN1" s="58"/>
      <c r="OLO1" s="58"/>
      <c r="OLP1" s="58"/>
      <c r="OLQ1" s="58"/>
      <c r="OLR1" s="58"/>
      <c r="OLS1" s="58"/>
      <c r="OLT1" s="58"/>
      <c r="OLU1" s="58"/>
      <c r="OLV1" s="58"/>
      <c r="OLW1" s="58"/>
      <c r="OLX1" s="58"/>
      <c r="OLY1" s="58"/>
      <c r="OLZ1" s="58"/>
      <c r="OMA1" s="58"/>
      <c r="OMB1" s="58"/>
      <c r="OMC1" s="58"/>
      <c r="OMD1" s="58"/>
      <c r="OME1" s="58"/>
      <c r="OMF1" s="58"/>
      <c r="OMG1" s="58"/>
      <c r="OMH1" s="58"/>
      <c r="OMI1" s="58"/>
      <c r="OMJ1" s="58"/>
      <c r="OMK1" s="58"/>
      <c r="OML1" s="58"/>
      <c r="OMM1" s="58"/>
      <c r="OMN1" s="58"/>
      <c r="OMO1" s="58"/>
      <c r="OMP1" s="58"/>
      <c r="OMQ1" s="58"/>
      <c r="OMR1" s="58"/>
      <c r="OMS1" s="58"/>
      <c r="OMT1" s="58"/>
      <c r="OMU1" s="58"/>
      <c r="OMV1" s="58"/>
      <c r="OMW1" s="58"/>
      <c r="OMX1" s="58"/>
      <c r="OMY1" s="58"/>
      <c r="OMZ1" s="58"/>
      <c r="ONA1" s="58"/>
      <c r="ONB1" s="58"/>
      <c r="ONC1" s="58"/>
      <c r="OND1" s="58"/>
      <c r="ONE1" s="58"/>
      <c r="ONF1" s="58"/>
      <c r="ONG1" s="58"/>
      <c r="ONH1" s="58"/>
      <c r="ONI1" s="58"/>
      <c r="ONJ1" s="58"/>
      <c r="ONK1" s="58"/>
      <c r="ONL1" s="58"/>
      <c r="ONM1" s="58"/>
      <c r="ONN1" s="58"/>
      <c r="ONO1" s="58"/>
      <c r="ONP1" s="58"/>
      <c r="ONQ1" s="58"/>
      <c r="ONR1" s="58"/>
      <c r="ONS1" s="58"/>
      <c r="ONT1" s="58"/>
      <c r="ONU1" s="58"/>
      <c r="ONV1" s="58"/>
      <c r="ONW1" s="58"/>
      <c r="ONX1" s="58"/>
      <c r="ONY1" s="58"/>
      <c r="ONZ1" s="58"/>
      <c r="OOA1" s="58"/>
      <c r="OOB1" s="58"/>
      <c r="OOC1" s="58"/>
      <c r="OOD1" s="58"/>
      <c r="OOE1" s="58"/>
      <c r="OOF1" s="58"/>
      <c r="OOG1" s="58"/>
      <c r="OOH1" s="58"/>
      <c r="OOI1" s="58"/>
      <c r="OOJ1" s="58"/>
      <c r="OOK1" s="58"/>
      <c r="OOL1" s="58"/>
      <c r="OOM1" s="58"/>
      <c r="OON1" s="58"/>
      <c r="OOO1" s="58"/>
      <c r="OOP1" s="58"/>
      <c r="OOQ1" s="58"/>
      <c r="OOR1" s="58"/>
      <c r="OOS1" s="58"/>
      <c r="OOT1" s="58"/>
      <c r="OOU1" s="58"/>
      <c r="OOV1" s="58"/>
      <c r="OOW1" s="58"/>
      <c r="OOX1" s="58"/>
      <c r="OOY1" s="58"/>
      <c r="OOZ1" s="58"/>
      <c r="OPA1" s="58"/>
      <c r="OPB1" s="58"/>
      <c r="OPC1" s="58"/>
      <c r="OPD1" s="58"/>
      <c r="OPE1" s="58"/>
      <c r="OPF1" s="58"/>
      <c r="OPG1" s="58"/>
      <c r="OPH1" s="58"/>
      <c r="OPI1" s="58"/>
      <c r="OPJ1" s="58"/>
      <c r="OPK1" s="58"/>
      <c r="OPL1" s="58"/>
      <c r="OPM1" s="58"/>
      <c r="OPN1" s="58"/>
      <c r="OPO1" s="58"/>
      <c r="OPP1" s="58"/>
      <c r="OPQ1" s="58"/>
      <c r="OPR1" s="58"/>
      <c r="OPS1" s="58"/>
      <c r="OPT1" s="58"/>
      <c r="OPU1" s="58"/>
      <c r="OPV1" s="58"/>
      <c r="OPW1" s="58"/>
      <c r="OPX1" s="58"/>
      <c r="OPY1" s="58"/>
      <c r="OPZ1" s="58"/>
      <c r="OQA1" s="58"/>
      <c r="OQB1" s="58"/>
      <c r="OQC1" s="58"/>
      <c r="OQD1" s="58"/>
      <c r="OQE1" s="58"/>
      <c r="OQF1" s="58"/>
      <c r="OQG1" s="58"/>
      <c r="OQH1" s="58"/>
      <c r="OQI1" s="58"/>
      <c r="OQJ1" s="58"/>
      <c r="OQK1" s="58"/>
      <c r="OQL1" s="58"/>
      <c r="OQM1" s="58"/>
      <c r="OQN1" s="58"/>
      <c r="OQO1" s="58"/>
      <c r="OQP1" s="58"/>
      <c r="OQQ1" s="58"/>
      <c r="OQR1" s="58"/>
      <c r="OQS1" s="58"/>
      <c r="OQT1" s="58"/>
      <c r="OQU1" s="58"/>
      <c r="OQV1" s="58"/>
      <c r="OQW1" s="58"/>
      <c r="OQX1" s="58"/>
      <c r="OQY1" s="58"/>
      <c r="OQZ1" s="58"/>
      <c r="ORA1" s="58"/>
      <c r="ORB1" s="58"/>
      <c r="ORC1" s="58"/>
      <c r="ORD1" s="58"/>
      <c r="ORE1" s="58"/>
      <c r="ORF1" s="58"/>
      <c r="ORG1" s="58"/>
      <c r="ORH1" s="58"/>
      <c r="ORI1" s="58"/>
      <c r="ORJ1" s="58"/>
      <c r="ORK1" s="58"/>
      <c r="ORL1" s="58"/>
      <c r="ORM1" s="58"/>
      <c r="ORN1" s="58"/>
      <c r="ORO1" s="58"/>
      <c r="ORP1" s="58"/>
      <c r="ORQ1" s="58"/>
      <c r="ORR1" s="58"/>
      <c r="ORS1" s="58"/>
      <c r="ORT1" s="58"/>
      <c r="ORU1" s="58"/>
      <c r="ORV1" s="58"/>
      <c r="ORW1" s="58"/>
      <c r="ORX1" s="58"/>
      <c r="ORY1" s="58"/>
      <c r="ORZ1" s="58"/>
      <c r="OSA1" s="58"/>
      <c r="OSB1" s="58"/>
      <c r="OSC1" s="58"/>
      <c r="OSD1" s="58"/>
      <c r="OSE1" s="58"/>
      <c r="OSF1" s="58"/>
      <c r="OSG1" s="58"/>
      <c r="OSH1" s="58"/>
      <c r="OSI1" s="58"/>
      <c r="OSJ1" s="58"/>
      <c r="OSK1" s="58"/>
      <c r="OSL1" s="58"/>
      <c r="OSM1" s="58"/>
      <c r="OSN1" s="58"/>
      <c r="OSO1" s="58"/>
      <c r="OSP1" s="58"/>
      <c r="OSQ1" s="58"/>
      <c r="OSR1" s="58"/>
      <c r="OSS1" s="58"/>
      <c r="OST1" s="58"/>
      <c r="OSU1" s="58"/>
      <c r="OSV1" s="58"/>
      <c r="OSW1" s="58"/>
      <c r="OSX1" s="58"/>
      <c r="OSY1" s="58"/>
      <c r="OSZ1" s="58"/>
      <c r="OTA1" s="58"/>
      <c r="OTB1" s="58"/>
      <c r="OTC1" s="58"/>
      <c r="OTD1" s="58"/>
      <c r="OTE1" s="58"/>
      <c r="OTF1" s="58"/>
      <c r="OTG1" s="58"/>
      <c r="OTH1" s="58"/>
      <c r="OTI1" s="58"/>
      <c r="OTJ1" s="58"/>
      <c r="OTK1" s="58"/>
      <c r="OTL1" s="58"/>
      <c r="OTM1" s="58"/>
      <c r="OTN1" s="58"/>
      <c r="OTO1" s="58"/>
      <c r="OTP1" s="58"/>
      <c r="OTQ1" s="58"/>
      <c r="OTR1" s="58"/>
      <c r="OTS1" s="58"/>
      <c r="OTT1" s="58"/>
      <c r="OTU1" s="58"/>
      <c r="OTV1" s="58"/>
      <c r="OTW1" s="58"/>
      <c r="OTX1" s="58"/>
      <c r="OTY1" s="58"/>
      <c r="OTZ1" s="58"/>
      <c r="OUA1" s="58"/>
      <c r="OUB1" s="58"/>
      <c r="OUC1" s="58"/>
      <c r="OUD1" s="58"/>
      <c r="OUE1" s="58"/>
      <c r="OUF1" s="58"/>
      <c r="OUG1" s="58"/>
      <c r="OUH1" s="58"/>
      <c r="OUI1" s="58"/>
      <c r="OUJ1" s="58"/>
      <c r="OUK1" s="58"/>
      <c r="OUL1" s="58"/>
      <c r="OUM1" s="58"/>
      <c r="OUN1" s="58"/>
      <c r="OUO1" s="58"/>
      <c r="OUP1" s="58"/>
      <c r="OUQ1" s="58"/>
      <c r="OUR1" s="58"/>
      <c r="OUS1" s="58"/>
      <c r="OUT1" s="58"/>
      <c r="OUU1" s="58"/>
      <c r="OUV1" s="58"/>
      <c r="OUW1" s="58"/>
      <c r="OUX1" s="58"/>
      <c r="OUY1" s="58"/>
      <c r="OUZ1" s="58"/>
      <c r="OVA1" s="58"/>
      <c r="OVB1" s="58"/>
      <c r="OVC1" s="58"/>
      <c r="OVD1" s="58"/>
      <c r="OVE1" s="58"/>
      <c r="OVF1" s="58"/>
      <c r="OVG1" s="58"/>
      <c r="OVH1" s="58"/>
      <c r="OVI1" s="58"/>
      <c r="OVJ1" s="58"/>
      <c r="OVK1" s="58"/>
      <c r="OVL1" s="58"/>
      <c r="OVM1" s="58"/>
      <c r="OVN1" s="58"/>
      <c r="OVO1" s="58"/>
      <c r="OVP1" s="58"/>
      <c r="OVQ1" s="58"/>
      <c r="OVR1" s="58"/>
      <c r="OVS1" s="58"/>
      <c r="OVT1" s="58"/>
      <c r="OVU1" s="58"/>
      <c r="OVV1" s="58"/>
      <c r="OVW1" s="58"/>
      <c r="OVX1" s="58"/>
      <c r="OVY1" s="58"/>
      <c r="OVZ1" s="58"/>
      <c r="OWA1" s="58"/>
      <c r="OWB1" s="58"/>
      <c r="OWC1" s="58"/>
      <c r="OWD1" s="58"/>
      <c r="OWE1" s="58"/>
      <c r="OWF1" s="58"/>
      <c r="OWG1" s="58"/>
      <c r="OWH1" s="58"/>
      <c r="OWI1" s="58"/>
      <c r="OWJ1" s="58"/>
      <c r="OWK1" s="58"/>
      <c r="OWL1" s="58"/>
      <c r="OWM1" s="58"/>
      <c r="OWN1" s="58"/>
      <c r="OWO1" s="58"/>
      <c r="OWP1" s="58"/>
      <c r="OWQ1" s="58"/>
      <c r="OWR1" s="58"/>
      <c r="OWS1" s="58"/>
      <c r="OWT1" s="58"/>
      <c r="OWU1" s="58"/>
      <c r="OWV1" s="58"/>
      <c r="OWW1" s="58"/>
      <c r="OWX1" s="58"/>
      <c r="OWY1" s="58"/>
      <c r="OWZ1" s="58"/>
      <c r="OXA1" s="58"/>
      <c r="OXB1" s="58"/>
      <c r="OXC1" s="58"/>
      <c r="OXD1" s="58"/>
      <c r="OXE1" s="58"/>
      <c r="OXF1" s="58"/>
      <c r="OXG1" s="58"/>
      <c r="OXH1" s="58"/>
      <c r="OXI1" s="58"/>
      <c r="OXJ1" s="58"/>
      <c r="OXK1" s="58"/>
      <c r="OXL1" s="58"/>
      <c r="OXM1" s="58"/>
      <c r="OXN1" s="58"/>
      <c r="OXO1" s="58"/>
      <c r="OXP1" s="58"/>
      <c r="OXQ1" s="58"/>
      <c r="OXR1" s="58"/>
      <c r="OXS1" s="58"/>
      <c r="OXT1" s="58"/>
      <c r="OXU1" s="58"/>
      <c r="OXV1" s="58"/>
      <c r="OXW1" s="58"/>
      <c r="OXX1" s="58"/>
      <c r="OXY1" s="58"/>
      <c r="OXZ1" s="58"/>
      <c r="OYA1" s="58"/>
      <c r="OYB1" s="58"/>
      <c r="OYC1" s="58"/>
      <c r="OYD1" s="58"/>
      <c r="OYE1" s="58"/>
      <c r="OYF1" s="58"/>
      <c r="OYG1" s="58"/>
      <c r="OYH1" s="58"/>
      <c r="OYI1" s="58"/>
      <c r="OYJ1" s="58"/>
      <c r="OYK1" s="58"/>
      <c r="OYL1" s="58"/>
      <c r="OYM1" s="58"/>
      <c r="OYN1" s="58"/>
      <c r="OYO1" s="58"/>
      <c r="OYP1" s="58"/>
      <c r="OYQ1" s="58"/>
      <c r="OYR1" s="58"/>
      <c r="OYS1" s="58"/>
      <c r="OYT1" s="58"/>
      <c r="OYU1" s="58"/>
      <c r="OYV1" s="58"/>
      <c r="OYW1" s="58"/>
      <c r="OYX1" s="58"/>
      <c r="OYY1" s="58"/>
      <c r="OYZ1" s="58"/>
      <c r="OZA1" s="58"/>
      <c r="OZB1" s="58"/>
      <c r="OZC1" s="58"/>
      <c r="OZD1" s="58"/>
      <c r="OZE1" s="58"/>
      <c r="OZF1" s="58"/>
      <c r="OZG1" s="58"/>
      <c r="OZH1" s="58"/>
      <c r="OZI1" s="58"/>
      <c r="OZJ1" s="58"/>
      <c r="OZK1" s="58"/>
      <c r="OZL1" s="58"/>
      <c r="OZM1" s="58"/>
      <c r="OZN1" s="58"/>
      <c r="OZO1" s="58"/>
      <c r="OZP1" s="58"/>
      <c r="OZQ1" s="58"/>
      <c r="OZR1" s="58"/>
      <c r="OZS1" s="58"/>
      <c r="OZT1" s="58"/>
      <c r="OZU1" s="58"/>
      <c r="OZV1" s="58"/>
      <c r="OZW1" s="58"/>
      <c r="OZX1" s="58"/>
      <c r="OZY1" s="58"/>
      <c r="OZZ1" s="58"/>
      <c r="PAA1" s="58"/>
      <c r="PAB1" s="58"/>
      <c r="PAC1" s="58"/>
      <c r="PAD1" s="58"/>
      <c r="PAE1" s="58"/>
      <c r="PAF1" s="58"/>
      <c r="PAG1" s="58"/>
      <c r="PAH1" s="58"/>
      <c r="PAI1" s="58"/>
      <c r="PAJ1" s="58"/>
      <c r="PAK1" s="58"/>
      <c r="PAL1" s="58"/>
      <c r="PAM1" s="58"/>
      <c r="PAN1" s="58"/>
      <c r="PAO1" s="58"/>
      <c r="PAP1" s="58"/>
      <c r="PAQ1" s="58"/>
      <c r="PAR1" s="58"/>
      <c r="PAS1" s="58"/>
      <c r="PAT1" s="58"/>
      <c r="PAU1" s="58"/>
      <c r="PAV1" s="58"/>
      <c r="PAW1" s="58"/>
      <c r="PAX1" s="58"/>
      <c r="PAY1" s="58"/>
      <c r="PAZ1" s="58"/>
      <c r="PBA1" s="58"/>
      <c r="PBB1" s="58"/>
      <c r="PBC1" s="58"/>
      <c r="PBD1" s="58"/>
      <c r="PBE1" s="58"/>
      <c r="PBF1" s="58"/>
      <c r="PBG1" s="58"/>
      <c r="PBH1" s="58"/>
      <c r="PBI1" s="58"/>
      <c r="PBJ1" s="58"/>
      <c r="PBK1" s="58"/>
      <c r="PBL1" s="58"/>
      <c r="PBM1" s="58"/>
      <c r="PBN1" s="58"/>
      <c r="PBO1" s="58"/>
      <c r="PBP1" s="58"/>
      <c r="PBQ1" s="58"/>
      <c r="PBR1" s="58"/>
      <c r="PBS1" s="58"/>
      <c r="PBT1" s="58"/>
      <c r="PBU1" s="58"/>
      <c r="PBV1" s="58"/>
      <c r="PBW1" s="58"/>
      <c r="PBX1" s="58"/>
      <c r="PBY1" s="58"/>
      <c r="PBZ1" s="58"/>
      <c r="PCA1" s="58"/>
      <c r="PCB1" s="58"/>
      <c r="PCC1" s="58"/>
      <c r="PCD1" s="58"/>
      <c r="PCE1" s="58"/>
      <c r="PCF1" s="58"/>
      <c r="PCG1" s="58"/>
      <c r="PCH1" s="58"/>
      <c r="PCI1" s="58"/>
      <c r="PCJ1" s="58"/>
      <c r="PCK1" s="58"/>
      <c r="PCL1" s="58"/>
      <c r="PCM1" s="58"/>
      <c r="PCN1" s="58"/>
      <c r="PCO1" s="58"/>
      <c r="PCP1" s="58"/>
      <c r="PCQ1" s="58"/>
      <c r="PCR1" s="58"/>
      <c r="PCS1" s="58"/>
      <c r="PCT1" s="58"/>
      <c r="PCU1" s="58"/>
      <c r="PCV1" s="58"/>
      <c r="PCW1" s="58"/>
      <c r="PCX1" s="58"/>
      <c r="PCY1" s="58"/>
      <c r="PCZ1" s="58"/>
      <c r="PDA1" s="58"/>
      <c r="PDB1" s="58"/>
      <c r="PDC1" s="58"/>
      <c r="PDD1" s="58"/>
      <c r="PDE1" s="58"/>
      <c r="PDF1" s="58"/>
      <c r="PDG1" s="58"/>
      <c r="PDH1" s="58"/>
      <c r="PDI1" s="58"/>
      <c r="PDJ1" s="58"/>
      <c r="PDK1" s="58"/>
      <c r="PDL1" s="58"/>
      <c r="PDM1" s="58"/>
      <c r="PDN1" s="58"/>
      <c r="PDO1" s="58"/>
      <c r="PDP1" s="58"/>
      <c r="PDQ1" s="58"/>
      <c r="PDR1" s="58"/>
      <c r="PDS1" s="58"/>
      <c r="PDT1" s="58"/>
      <c r="PDU1" s="58"/>
      <c r="PDV1" s="58"/>
      <c r="PDW1" s="58"/>
      <c r="PDX1" s="58"/>
      <c r="PDY1" s="58"/>
      <c r="PDZ1" s="58"/>
      <c r="PEA1" s="58"/>
      <c r="PEB1" s="58"/>
      <c r="PEC1" s="58"/>
      <c r="PED1" s="58"/>
      <c r="PEE1" s="58"/>
      <c r="PEF1" s="58"/>
      <c r="PEG1" s="58"/>
      <c r="PEH1" s="58"/>
      <c r="PEI1" s="58"/>
      <c r="PEJ1" s="58"/>
      <c r="PEK1" s="58"/>
      <c r="PEL1" s="58"/>
      <c r="PEM1" s="58"/>
      <c r="PEN1" s="58"/>
      <c r="PEO1" s="58"/>
      <c r="PEP1" s="58"/>
      <c r="PEQ1" s="58"/>
      <c r="PER1" s="58"/>
      <c r="PES1" s="58"/>
      <c r="PET1" s="58"/>
      <c r="PEU1" s="58"/>
      <c r="PEV1" s="58"/>
      <c r="PEW1" s="58"/>
      <c r="PEX1" s="58"/>
      <c r="PEY1" s="58"/>
      <c r="PEZ1" s="58"/>
      <c r="PFA1" s="58"/>
      <c r="PFB1" s="58"/>
      <c r="PFC1" s="58"/>
      <c r="PFD1" s="58"/>
      <c r="PFE1" s="58"/>
      <c r="PFF1" s="58"/>
      <c r="PFG1" s="58"/>
      <c r="PFH1" s="58"/>
      <c r="PFI1" s="58"/>
      <c r="PFJ1" s="58"/>
      <c r="PFK1" s="58"/>
      <c r="PFL1" s="58"/>
      <c r="PFM1" s="58"/>
      <c r="PFN1" s="58"/>
      <c r="PFO1" s="58"/>
      <c r="PFP1" s="58"/>
      <c r="PFQ1" s="58"/>
      <c r="PFR1" s="58"/>
      <c r="PFS1" s="58"/>
      <c r="PFT1" s="58"/>
      <c r="PFU1" s="58"/>
      <c r="PFV1" s="58"/>
      <c r="PFW1" s="58"/>
      <c r="PFX1" s="58"/>
      <c r="PFY1" s="58"/>
      <c r="PFZ1" s="58"/>
      <c r="PGA1" s="58"/>
      <c r="PGB1" s="58"/>
      <c r="PGC1" s="58"/>
      <c r="PGD1" s="58"/>
      <c r="PGE1" s="58"/>
      <c r="PGF1" s="58"/>
      <c r="PGG1" s="58"/>
      <c r="PGH1" s="58"/>
      <c r="PGI1" s="58"/>
      <c r="PGJ1" s="58"/>
      <c r="PGK1" s="58"/>
      <c r="PGL1" s="58"/>
      <c r="PGM1" s="58"/>
      <c r="PGN1" s="58"/>
      <c r="PGO1" s="58"/>
      <c r="PGP1" s="58"/>
      <c r="PGQ1" s="58"/>
      <c r="PGR1" s="58"/>
      <c r="PGS1" s="58"/>
      <c r="PGT1" s="58"/>
      <c r="PGU1" s="58"/>
      <c r="PGV1" s="58"/>
      <c r="PGW1" s="58"/>
      <c r="PGX1" s="58"/>
      <c r="PGY1" s="58"/>
      <c r="PGZ1" s="58"/>
      <c r="PHA1" s="58"/>
      <c r="PHB1" s="58"/>
      <c r="PHC1" s="58"/>
      <c r="PHD1" s="58"/>
      <c r="PHE1" s="58"/>
      <c r="PHF1" s="58"/>
      <c r="PHG1" s="58"/>
      <c r="PHH1" s="58"/>
      <c r="PHI1" s="58"/>
      <c r="PHJ1" s="58"/>
      <c r="PHK1" s="58"/>
      <c r="PHL1" s="58"/>
      <c r="PHM1" s="58"/>
      <c r="PHN1" s="58"/>
      <c r="PHO1" s="58"/>
      <c r="PHP1" s="58"/>
      <c r="PHQ1" s="58"/>
      <c r="PHR1" s="58"/>
      <c r="PHS1" s="58"/>
      <c r="PHT1" s="58"/>
      <c r="PHU1" s="58"/>
      <c r="PHV1" s="58"/>
      <c r="PHW1" s="58"/>
      <c r="PHX1" s="58"/>
      <c r="PHY1" s="58"/>
      <c r="PHZ1" s="58"/>
      <c r="PIA1" s="58"/>
      <c r="PIB1" s="58"/>
      <c r="PIC1" s="58"/>
      <c r="PID1" s="58"/>
      <c r="PIE1" s="58"/>
      <c r="PIF1" s="58"/>
      <c r="PIG1" s="58"/>
      <c r="PIH1" s="58"/>
      <c r="PII1" s="58"/>
      <c r="PIJ1" s="58"/>
      <c r="PIK1" s="58"/>
      <c r="PIL1" s="58"/>
      <c r="PIM1" s="58"/>
      <c r="PIN1" s="58"/>
      <c r="PIO1" s="58"/>
      <c r="PIP1" s="58"/>
      <c r="PIQ1" s="58"/>
      <c r="PIR1" s="58"/>
      <c r="PIS1" s="58"/>
      <c r="PIT1" s="58"/>
      <c r="PIU1" s="58"/>
      <c r="PIV1" s="58"/>
      <c r="PIW1" s="58"/>
      <c r="PIX1" s="58"/>
      <c r="PIY1" s="58"/>
      <c r="PIZ1" s="58"/>
      <c r="PJA1" s="58"/>
      <c r="PJB1" s="58"/>
      <c r="PJC1" s="58"/>
      <c r="PJD1" s="58"/>
      <c r="PJE1" s="58"/>
      <c r="PJF1" s="58"/>
      <c r="PJG1" s="58"/>
      <c r="PJH1" s="58"/>
      <c r="PJI1" s="58"/>
      <c r="PJJ1" s="58"/>
      <c r="PJK1" s="58"/>
      <c r="PJL1" s="58"/>
      <c r="PJM1" s="58"/>
      <c r="PJN1" s="58"/>
      <c r="PJO1" s="58"/>
      <c r="PJP1" s="58"/>
      <c r="PJQ1" s="58"/>
      <c r="PJR1" s="58"/>
      <c r="PJS1" s="58"/>
      <c r="PJT1" s="58"/>
      <c r="PJU1" s="58"/>
      <c r="PJV1" s="58"/>
      <c r="PJW1" s="58"/>
      <c r="PJX1" s="58"/>
      <c r="PJY1" s="58"/>
      <c r="PJZ1" s="58"/>
      <c r="PKA1" s="58"/>
      <c r="PKB1" s="58"/>
      <c r="PKC1" s="58"/>
      <c r="PKD1" s="58"/>
      <c r="PKE1" s="58"/>
      <c r="PKF1" s="58"/>
      <c r="PKG1" s="58"/>
      <c r="PKH1" s="58"/>
      <c r="PKI1" s="58"/>
      <c r="PKJ1" s="58"/>
      <c r="PKK1" s="58"/>
      <c r="PKL1" s="58"/>
      <c r="PKM1" s="58"/>
      <c r="PKN1" s="58"/>
      <c r="PKO1" s="58"/>
      <c r="PKP1" s="58"/>
      <c r="PKQ1" s="58"/>
      <c r="PKR1" s="58"/>
      <c r="PKS1" s="58"/>
      <c r="PKT1" s="58"/>
      <c r="PKU1" s="58"/>
      <c r="PKV1" s="58"/>
      <c r="PKW1" s="58"/>
      <c r="PKX1" s="58"/>
      <c r="PKY1" s="58"/>
      <c r="PKZ1" s="58"/>
      <c r="PLA1" s="58"/>
      <c r="PLB1" s="58"/>
      <c r="PLC1" s="58"/>
      <c r="PLD1" s="58"/>
      <c r="PLE1" s="58"/>
      <c r="PLF1" s="58"/>
      <c r="PLG1" s="58"/>
      <c r="PLH1" s="58"/>
      <c r="PLI1" s="58"/>
      <c r="PLJ1" s="58"/>
      <c r="PLK1" s="58"/>
      <c r="PLL1" s="58"/>
      <c r="PLM1" s="58"/>
      <c r="PLN1" s="58"/>
      <c r="PLO1" s="58"/>
      <c r="PLP1" s="58"/>
      <c r="PLQ1" s="58"/>
      <c r="PLR1" s="58"/>
      <c r="PLS1" s="58"/>
      <c r="PLT1" s="58"/>
      <c r="PLU1" s="58"/>
      <c r="PLV1" s="58"/>
      <c r="PLW1" s="58"/>
      <c r="PLX1" s="58"/>
      <c r="PLY1" s="58"/>
      <c r="PLZ1" s="58"/>
      <c r="PMA1" s="58"/>
      <c r="PMB1" s="58"/>
      <c r="PMC1" s="58"/>
      <c r="PMD1" s="58"/>
      <c r="PME1" s="58"/>
      <c r="PMF1" s="58"/>
      <c r="PMG1" s="58"/>
      <c r="PMH1" s="58"/>
      <c r="PMI1" s="58"/>
      <c r="PMJ1" s="58"/>
      <c r="PMK1" s="58"/>
      <c r="PML1" s="58"/>
      <c r="PMM1" s="58"/>
      <c r="PMN1" s="58"/>
      <c r="PMO1" s="58"/>
      <c r="PMP1" s="58"/>
      <c r="PMQ1" s="58"/>
      <c r="PMR1" s="58"/>
      <c r="PMS1" s="58"/>
      <c r="PMT1" s="58"/>
      <c r="PMU1" s="58"/>
      <c r="PMV1" s="58"/>
      <c r="PMW1" s="58"/>
      <c r="PMX1" s="58"/>
      <c r="PMY1" s="58"/>
      <c r="PMZ1" s="58"/>
      <c r="PNA1" s="58"/>
      <c r="PNB1" s="58"/>
      <c r="PNC1" s="58"/>
      <c r="PND1" s="58"/>
      <c r="PNE1" s="58"/>
      <c r="PNF1" s="58"/>
      <c r="PNG1" s="58"/>
      <c r="PNH1" s="58"/>
      <c r="PNI1" s="58"/>
      <c r="PNJ1" s="58"/>
      <c r="PNK1" s="58"/>
      <c r="PNL1" s="58"/>
      <c r="PNM1" s="58"/>
      <c r="PNN1" s="58"/>
      <c r="PNO1" s="58"/>
      <c r="PNP1" s="58"/>
      <c r="PNQ1" s="58"/>
      <c r="PNR1" s="58"/>
      <c r="PNS1" s="58"/>
      <c r="PNT1" s="58"/>
      <c r="PNU1" s="58"/>
      <c r="PNV1" s="58"/>
      <c r="PNW1" s="58"/>
      <c r="PNX1" s="58"/>
      <c r="PNY1" s="58"/>
      <c r="PNZ1" s="58"/>
      <c r="POA1" s="58"/>
      <c r="POB1" s="58"/>
      <c r="POC1" s="58"/>
      <c r="POD1" s="58"/>
      <c r="POE1" s="58"/>
      <c r="POF1" s="58"/>
      <c r="POG1" s="58"/>
      <c r="POH1" s="58"/>
      <c r="POI1" s="58"/>
      <c r="POJ1" s="58"/>
      <c r="POK1" s="58"/>
      <c r="POL1" s="58"/>
      <c r="POM1" s="58"/>
      <c r="PON1" s="58"/>
      <c r="POO1" s="58"/>
      <c r="POP1" s="58"/>
      <c r="POQ1" s="58"/>
      <c r="POR1" s="58"/>
      <c r="POS1" s="58"/>
      <c r="POT1" s="58"/>
      <c r="POU1" s="58"/>
      <c r="POV1" s="58"/>
      <c r="POW1" s="58"/>
      <c r="POX1" s="58"/>
      <c r="POY1" s="58"/>
      <c r="POZ1" s="58"/>
      <c r="PPA1" s="58"/>
      <c r="PPB1" s="58"/>
      <c r="PPC1" s="58"/>
      <c r="PPD1" s="58"/>
      <c r="PPE1" s="58"/>
      <c r="PPF1" s="58"/>
      <c r="PPG1" s="58"/>
      <c r="PPH1" s="58"/>
      <c r="PPI1" s="58"/>
      <c r="PPJ1" s="58"/>
      <c r="PPK1" s="58"/>
      <c r="PPL1" s="58"/>
      <c r="PPM1" s="58"/>
      <c r="PPN1" s="58"/>
      <c r="PPO1" s="58"/>
      <c r="PPP1" s="58"/>
      <c r="PPQ1" s="58"/>
      <c r="PPR1" s="58"/>
      <c r="PPS1" s="58"/>
      <c r="PPT1" s="58"/>
      <c r="PPU1" s="58"/>
      <c r="PPV1" s="58"/>
      <c r="PPW1" s="58"/>
      <c r="PPX1" s="58"/>
      <c r="PPY1" s="58"/>
      <c r="PPZ1" s="58"/>
      <c r="PQA1" s="58"/>
      <c r="PQB1" s="58"/>
      <c r="PQC1" s="58"/>
      <c r="PQD1" s="58"/>
      <c r="PQE1" s="58"/>
      <c r="PQF1" s="58"/>
      <c r="PQG1" s="58"/>
      <c r="PQH1" s="58"/>
      <c r="PQI1" s="58"/>
      <c r="PQJ1" s="58"/>
      <c r="PQK1" s="58"/>
      <c r="PQL1" s="58"/>
      <c r="PQM1" s="58"/>
      <c r="PQN1" s="58"/>
      <c r="PQO1" s="58"/>
      <c r="PQP1" s="58"/>
      <c r="PQQ1" s="58"/>
      <c r="PQR1" s="58"/>
      <c r="PQS1" s="58"/>
      <c r="PQT1" s="58"/>
      <c r="PQU1" s="58"/>
      <c r="PQV1" s="58"/>
      <c r="PQW1" s="58"/>
      <c r="PQX1" s="58"/>
      <c r="PQY1" s="58"/>
      <c r="PQZ1" s="58"/>
      <c r="PRA1" s="58"/>
      <c r="PRB1" s="58"/>
      <c r="PRC1" s="58"/>
      <c r="PRD1" s="58"/>
      <c r="PRE1" s="58"/>
      <c r="PRF1" s="58"/>
      <c r="PRG1" s="58"/>
      <c r="PRH1" s="58"/>
      <c r="PRI1" s="58"/>
      <c r="PRJ1" s="58"/>
      <c r="PRK1" s="58"/>
      <c r="PRL1" s="58"/>
      <c r="PRM1" s="58"/>
      <c r="PRN1" s="58"/>
      <c r="PRO1" s="58"/>
      <c r="PRP1" s="58"/>
      <c r="PRQ1" s="58"/>
      <c r="PRR1" s="58"/>
      <c r="PRS1" s="58"/>
      <c r="PRT1" s="58"/>
      <c r="PRU1" s="58"/>
      <c r="PRV1" s="58"/>
      <c r="PRW1" s="58"/>
      <c r="PRX1" s="58"/>
      <c r="PRY1" s="58"/>
      <c r="PRZ1" s="58"/>
      <c r="PSA1" s="58"/>
      <c r="PSB1" s="58"/>
      <c r="PSC1" s="58"/>
      <c r="PSD1" s="58"/>
      <c r="PSE1" s="58"/>
      <c r="PSF1" s="58"/>
      <c r="PSG1" s="58"/>
      <c r="PSH1" s="58"/>
      <c r="PSI1" s="58"/>
      <c r="PSJ1" s="58"/>
      <c r="PSK1" s="58"/>
      <c r="PSL1" s="58"/>
      <c r="PSM1" s="58"/>
      <c r="PSN1" s="58"/>
      <c r="PSO1" s="58"/>
      <c r="PSP1" s="58"/>
      <c r="PSQ1" s="58"/>
      <c r="PSR1" s="58"/>
      <c r="PSS1" s="58"/>
      <c r="PST1" s="58"/>
      <c r="PSU1" s="58"/>
      <c r="PSV1" s="58"/>
      <c r="PSW1" s="58"/>
      <c r="PSX1" s="58"/>
      <c r="PSY1" s="58"/>
      <c r="PSZ1" s="58"/>
      <c r="PTA1" s="58"/>
      <c r="PTB1" s="58"/>
      <c r="PTC1" s="58"/>
      <c r="PTD1" s="58"/>
      <c r="PTE1" s="58"/>
      <c r="PTF1" s="58"/>
      <c r="PTG1" s="58"/>
      <c r="PTH1" s="58"/>
      <c r="PTI1" s="58"/>
      <c r="PTJ1" s="58"/>
      <c r="PTK1" s="58"/>
      <c r="PTL1" s="58"/>
      <c r="PTM1" s="58"/>
      <c r="PTN1" s="58"/>
      <c r="PTO1" s="58"/>
      <c r="PTP1" s="58"/>
      <c r="PTQ1" s="58"/>
      <c r="PTR1" s="58"/>
      <c r="PTS1" s="58"/>
      <c r="PTT1" s="58"/>
      <c r="PTU1" s="58"/>
      <c r="PTV1" s="58"/>
      <c r="PTW1" s="58"/>
      <c r="PTX1" s="58"/>
      <c r="PTY1" s="58"/>
      <c r="PTZ1" s="58"/>
      <c r="PUA1" s="58"/>
      <c r="PUB1" s="58"/>
      <c r="PUC1" s="58"/>
      <c r="PUD1" s="58"/>
      <c r="PUE1" s="58"/>
      <c r="PUF1" s="58"/>
      <c r="PUG1" s="58"/>
      <c r="PUH1" s="58"/>
      <c r="PUI1" s="58"/>
      <c r="PUJ1" s="58"/>
      <c r="PUK1" s="58"/>
      <c r="PUL1" s="58"/>
      <c r="PUM1" s="58"/>
      <c r="PUN1" s="58"/>
      <c r="PUO1" s="58"/>
      <c r="PUP1" s="58"/>
      <c r="PUQ1" s="58"/>
      <c r="PUR1" s="58"/>
      <c r="PUS1" s="58"/>
      <c r="PUT1" s="58"/>
      <c r="PUU1" s="58"/>
      <c r="PUV1" s="58"/>
      <c r="PUW1" s="58"/>
      <c r="PUX1" s="58"/>
      <c r="PUY1" s="58"/>
      <c r="PUZ1" s="58"/>
      <c r="PVA1" s="58"/>
      <c r="PVB1" s="58"/>
      <c r="PVC1" s="58"/>
      <c r="PVD1" s="58"/>
      <c r="PVE1" s="58"/>
      <c r="PVF1" s="58"/>
      <c r="PVG1" s="58"/>
      <c r="PVH1" s="58"/>
      <c r="PVI1" s="58"/>
      <c r="PVJ1" s="58"/>
      <c r="PVK1" s="58"/>
      <c r="PVL1" s="58"/>
      <c r="PVM1" s="58"/>
      <c r="PVN1" s="58"/>
      <c r="PVO1" s="58"/>
      <c r="PVP1" s="58"/>
      <c r="PVQ1" s="58"/>
      <c r="PVR1" s="58"/>
      <c r="PVS1" s="58"/>
      <c r="PVT1" s="58"/>
      <c r="PVU1" s="58"/>
      <c r="PVV1" s="58"/>
      <c r="PVW1" s="58"/>
      <c r="PVX1" s="58"/>
      <c r="PVY1" s="58"/>
      <c r="PVZ1" s="58"/>
      <c r="PWA1" s="58"/>
      <c r="PWB1" s="58"/>
      <c r="PWC1" s="58"/>
      <c r="PWD1" s="58"/>
      <c r="PWE1" s="58"/>
      <c r="PWF1" s="58"/>
      <c r="PWG1" s="58"/>
      <c r="PWH1" s="58"/>
      <c r="PWI1" s="58"/>
      <c r="PWJ1" s="58"/>
      <c r="PWK1" s="58"/>
      <c r="PWL1" s="58"/>
      <c r="PWM1" s="58"/>
      <c r="PWN1" s="58"/>
      <c r="PWO1" s="58"/>
      <c r="PWP1" s="58"/>
      <c r="PWQ1" s="58"/>
      <c r="PWR1" s="58"/>
      <c r="PWS1" s="58"/>
      <c r="PWT1" s="58"/>
      <c r="PWU1" s="58"/>
      <c r="PWV1" s="58"/>
      <c r="PWW1" s="58"/>
      <c r="PWX1" s="58"/>
      <c r="PWY1" s="58"/>
      <c r="PWZ1" s="58"/>
      <c r="PXA1" s="58"/>
      <c r="PXB1" s="58"/>
      <c r="PXC1" s="58"/>
      <c r="PXD1" s="58"/>
      <c r="PXE1" s="58"/>
      <c r="PXF1" s="58"/>
      <c r="PXG1" s="58"/>
      <c r="PXH1" s="58"/>
      <c r="PXI1" s="58"/>
      <c r="PXJ1" s="58"/>
      <c r="PXK1" s="58"/>
      <c r="PXL1" s="58"/>
      <c r="PXM1" s="58"/>
      <c r="PXN1" s="58"/>
      <c r="PXO1" s="58"/>
      <c r="PXP1" s="58"/>
      <c r="PXQ1" s="58"/>
      <c r="PXR1" s="58"/>
      <c r="PXS1" s="58"/>
      <c r="PXT1" s="58"/>
      <c r="PXU1" s="58"/>
      <c r="PXV1" s="58"/>
      <c r="PXW1" s="58"/>
      <c r="PXX1" s="58"/>
      <c r="PXY1" s="58"/>
      <c r="PXZ1" s="58"/>
      <c r="PYA1" s="58"/>
      <c r="PYB1" s="58"/>
      <c r="PYC1" s="58"/>
      <c r="PYD1" s="58"/>
      <c r="PYE1" s="58"/>
      <c r="PYF1" s="58"/>
      <c r="PYG1" s="58"/>
      <c r="PYH1" s="58"/>
      <c r="PYI1" s="58"/>
      <c r="PYJ1" s="58"/>
      <c r="PYK1" s="58"/>
      <c r="PYL1" s="58"/>
      <c r="PYM1" s="58"/>
      <c r="PYN1" s="58"/>
      <c r="PYO1" s="58"/>
      <c r="PYP1" s="58"/>
      <c r="PYQ1" s="58"/>
      <c r="PYR1" s="58"/>
      <c r="PYS1" s="58"/>
      <c r="PYT1" s="58"/>
      <c r="PYU1" s="58"/>
      <c r="PYV1" s="58"/>
      <c r="PYW1" s="58"/>
      <c r="PYX1" s="58"/>
      <c r="PYY1" s="58"/>
      <c r="PYZ1" s="58"/>
      <c r="PZA1" s="58"/>
      <c r="PZB1" s="58"/>
      <c r="PZC1" s="58"/>
      <c r="PZD1" s="58"/>
      <c r="PZE1" s="58"/>
      <c r="PZF1" s="58"/>
      <c r="PZG1" s="58"/>
      <c r="PZH1" s="58"/>
      <c r="PZI1" s="58"/>
      <c r="PZJ1" s="58"/>
      <c r="PZK1" s="58"/>
      <c r="PZL1" s="58"/>
      <c r="PZM1" s="58"/>
      <c r="PZN1" s="58"/>
      <c r="PZO1" s="58"/>
      <c r="PZP1" s="58"/>
      <c r="PZQ1" s="58"/>
      <c r="PZR1" s="58"/>
      <c r="PZS1" s="58"/>
      <c r="PZT1" s="58"/>
      <c r="PZU1" s="58"/>
      <c r="PZV1" s="58"/>
      <c r="PZW1" s="58"/>
      <c r="PZX1" s="58"/>
      <c r="PZY1" s="58"/>
      <c r="PZZ1" s="58"/>
      <c r="QAA1" s="58"/>
      <c r="QAB1" s="58"/>
      <c r="QAC1" s="58"/>
      <c r="QAD1" s="58"/>
      <c r="QAE1" s="58"/>
      <c r="QAF1" s="58"/>
      <c r="QAG1" s="58"/>
      <c r="QAH1" s="58"/>
      <c r="QAI1" s="58"/>
      <c r="QAJ1" s="58"/>
      <c r="QAK1" s="58"/>
      <c r="QAL1" s="58"/>
      <c r="QAM1" s="58"/>
      <c r="QAN1" s="58"/>
      <c r="QAO1" s="58"/>
      <c r="QAP1" s="58"/>
      <c r="QAQ1" s="58"/>
      <c r="QAR1" s="58"/>
      <c r="QAS1" s="58"/>
      <c r="QAT1" s="58"/>
      <c r="QAU1" s="58"/>
      <c r="QAV1" s="58"/>
      <c r="QAW1" s="58"/>
      <c r="QAX1" s="58"/>
      <c r="QAY1" s="58"/>
      <c r="QAZ1" s="58"/>
      <c r="QBA1" s="58"/>
      <c r="QBB1" s="58"/>
      <c r="QBC1" s="58"/>
      <c r="QBD1" s="58"/>
      <c r="QBE1" s="58"/>
      <c r="QBF1" s="58"/>
      <c r="QBG1" s="58"/>
      <c r="QBH1" s="58"/>
      <c r="QBI1" s="58"/>
      <c r="QBJ1" s="58"/>
      <c r="QBK1" s="58"/>
      <c r="QBL1" s="58"/>
      <c r="QBM1" s="58"/>
      <c r="QBN1" s="58"/>
      <c r="QBO1" s="58"/>
      <c r="QBP1" s="58"/>
      <c r="QBQ1" s="58"/>
      <c r="QBR1" s="58"/>
      <c r="QBS1" s="58"/>
      <c r="QBT1" s="58"/>
      <c r="QBU1" s="58"/>
      <c r="QBV1" s="58"/>
      <c r="QBW1" s="58"/>
      <c r="QBX1" s="58"/>
      <c r="QBY1" s="58"/>
      <c r="QBZ1" s="58"/>
      <c r="QCA1" s="58"/>
      <c r="QCB1" s="58"/>
      <c r="QCC1" s="58"/>
      <c r="QCD1" s="58"/>
      <c r="QCE1" s="58"/>
      <c r="QCF1" s="58"/>
      <c r="QCG1" s="58"/>
      <c r="QCH1" s="58"/>
      <c r="QCI1" s="58"/>
      <c r="QCJ1" s="58"/>
      <c r="QCK1" s="58"/>
      <c r="QCL1" s="58"/>
      <c r="QCM1" s="58"/>
      <c r="QCN1" s="58"/>
      <c r="QCO1" s="58"/>
      <c r="QCP1" s="58"/>
      <c r="QCQ1" s="58"/>
      <c r="QCR1" s="58"/>
      <c r="QCS1" s="58"/>
      <c r="QCT1" s="58"/>
      <c r="QCU1" s="58"/>
      <c r="QCV1" s="58"/>
      <c r="QCW1" s="58"/>
      <c r="QCX1" s="58"/>
      <c r="QCY1" s="58"/>
      <c r="QCZ1" s="58"/>
      <c r="QDA1" s="58"/>
      <c r="QDB1" s="58"/>
      <c r="QDC1" s="58"/>
      <c r="QDD1" s="58"/>
      <c r="QDE1" s="58"/>
      <c r="QDF1" s="58"/>
      <c r="QDG1" s="58"/>
      <c r="QDH1" s="58"/>
      <c r="QDI1" s="58"/>
      <c r="QDJ1" s="58"/>
      <c r="QDK1" s="58"/>
      <c r="QDL1" s="58"/>
      <c r="QDM1" s="58"/>
      <c r="QDN1" s="58"/>
      <c r="QDO1" s="58"/>
      <c r="QDP1" s="58"/>
      <c r="QDQ1" s="58"/>
      <c r="QDR1" s="58"/>
      <c r="QDS1" s="58"/>
      <c r="QDT1" s="58"/>
      <c r="QDU1" s="58"/>
      <c r="QDV1" s="58"/>
      <c r="QDW1" s="58"/>
      <c r="QDX1" s="58"/>
      <c r="QDY1" s="58"/>
      <c r="QDZ1" s="58"/>
      <c r="QEA1" s="58"/>
      <c r="QEB1" s="58"/>
      <c r="QEC1" s="58"/>
      <c r="QED1" s="58"/>
      <c r="QEE1" s="58"/>
      <c r="QEF1" s="58"/>
      <c r="QEG1" s="58"/>
      <c r="QEH1" s="58"/>
      <c r="QEI1" s="58"/>
      <c r="QEJ1" s="58"/>
      <c r="QEK1" s="58"/>
      <c r="QEL1" s="58"/>
      <c r="QEM1" s="58"/>
      <c r="QEN1" s="58"/>
      <c r="QEO1" s="58"/>
      <c r="QEP1" s="58"/>
      <c r="QEQ1" s="58"/>
      <c r="QER1" s="58"/>
      <c r="QES1" s="58"/>
      <c r="QET1" s="58"/>
      <c r="QEU1" s="58"/>
      <c r="QEV1" s="58"/>
      <c r="QEW1" s="58"/>
      <c r="QEX1" s="58"/>
      <c r="QEY1" s="58"/>
      <c r="QEZ1" s="58"/>
      <c r="QFA1" s="58"/>
      <c r="QFB1" s="58"/>
      <c r="QFC1" s="58"/>
      <c r="QFD1" s="58"/>
      <c r="QFE1" s="58"/>
      <c r="QFF1" s="58"/>
      <c r="QFG1" s="58"/>
      <c r="QFH1" s="58"/>
      <c r="QFI1" s="58"/>
      <c r="QFJ1" s="58"/>
      <c r="QFK1" s="58"/>
      <c r="QFL1" s="58"/>
      <c r="QFM1" s="58"/>
      <c r="QFN1" s="58"/>
      <c r="QFO1" s="58"/>
      <c r="QFP1" s="58"/>
      <c r="QFQ1" s="58"/>
      <c r="QFR1" s="58"/>
      <c r="QFS1" s="58"/>
      <c r="QFT1" s="58"/>
      <c r="QFU1" s="58"/>
      <c r="QFV1" s="58"/>
      <c r="QFW1" s="58"/>
      <c r="QFX1" s="58"/>
      <c r="QFY1" s="58"/>
      <c r="QFZ1" s="58"/>
      <c r="QGA1" s="58"/>
      <c r="QGB1" s="58"/>
      <c r="QGC1" s="58"/>
      <c r="QGD1" s="58"/>
      <c r="QGE1" s="58"/>
      <c r="QGF1" s="58"/>
      <c r="QGG1" s="58"/>
      <c r="QGH1" s="58"/>
      <c r="QGI1" s="58"/>
      <c r="QGJ1" s="58"/>
      <c r="QGK1" s="58"/>
      <c r="QGL1" s="58"/>
      <c r="QGM1" s="58"/>
      <c r="QGN1" s="58"/>
      <c r="QGO1" s="58"/>
      <c r="QGP1" s="58"/>
      <c r="QGQ1" s="58"/>
      <c r="QGR1" s="58"/>
      <c r="QGS1" s="58"/>
      <c r="QGT1" s="58"/>
      <c r="QGU1" s="58"/>
      <c r="QGV1" s="58"/>
      <c r="QGW1" s="58"/>
      <c r="QGX1" s="58"/>
      <c r="QGY1" s="58"/>
      <c r="QGZ1" s="58"/>
      <c r="QHA1" s="58"/>
      <c r="QHB1" s="58"/>
      <c r="QHC1" s="58"/>
      <c r="QHD1" s="58"/>
      <c r="QHE1" s="58"/>
      <c r="QHF1" s="58"/>
      <c r="QHG1" s="58"/>
      <c r="QHH1" s="58"/>
      <c r="QHI1" s="58"/>
      <c r="QHJ1" s="58"/>
      <c r="QHK1" s="58"/>
      <c r="QHL1" s="58"/>
      <c r="QHM1" s="58"/>
      <c r="QHN1" s="58"/>
      <c r="QHO1" s="58"/>
      <c r="QHP1" s="58"/>
      <c r="QHQ1" s="58"/>
      <c r="QHR1" s="58"/>
      <c r="QHS1" s="58"/>
      <c r="QHT1" s="58"/>
      <c r="QHU1" s="58"/>
      <c r="QHV1" s="58"/>
      <c r="QHW1" s="58"/>
      <c r="QHX1" s="58"/>
      <c r="QHY1" s="58"/>
      <c r="QHZ1" s="58"/>
      <c r="QIA1" s="58"/>
      <c r="QIB1" s="58"/>
      <c r="QIC1" s="58"/>
      <c r="QID1" s="58"/>
      <c r="QIE1" s="58"/>
      <c r="QIF1" s="58"/>
      <c r="QIG1" s="58"/>
      <c r="QIH1" s="58"/>
      <c r="QII1" s="58"/>
      <c r="QIJ1" s="58"/>
      <c r="QIK1" s="58"/>
      <c r="QIL1" s="58"/>
      <c r="QIM1" s="58"/>
      <c r="QIN1" s="58"/>
      <c r="QIO1" s="58"/>
      <c r="QIP1" s="58"/>
      <c r="QIQ1" s="58"/>
      <c r="QIR1" s="58"/>
      <c r="QIS1" s="58"/>
      <c r="QIT1" s="58"/>
      <c r="QIU1" s="58"/>
      <c r="QIV1" s="58"/>
      <c r="QIW1" s="58"/>
      <c r="QIX1" s="58"/>
      <c r="QIY1" s="58"/>
      <c r="QIZ1" s="58"/>
      <c r="QJA1" s="58"/>
      <c r="QJB1" s="58"/>
      <c r="QJC1" s="58"/>
      <c r="QJD1" s="58"/>
      <c r="QJE1" s="58"/>
      <c r="QJF1" s="58"/>
      <c r="QJG1" s="58"/>
      <c r="QJH1" s="58"/>
      <c r="QJI1" s="58"/>
      <c r="QJJ1" s="58"/>
      <c r="QJK1" s="58"/>
      <c r="QJL1" s="58"/>
      <c r="QJM1" s="58"/>
      <c r="QJN1" s="58"/>
      <c r="QJO1" s="58"/>
      <c r="QJP1" s="58"/>
      <c r="QJQ1" s="58"/>
      <c r="QJR1" s="58"/>
      <c r="QJS1" s="58"/>
      <c r="QJT1" s="58"/>
      <c r="QJU1" s="58"/>
      <c r="QJV1" s="58"/>
      <c r="QJW1" s="58"/>
      <c r="QJX1" s="58"/>
      <c r="QJY1" s="58"/>
      <c r="QJZ1" s="58"/>
      <c r="QKA1" s="58"/>
      <c r="QKB1" s="58"/>
      <c r="QKC1" s="58"/>
      <c r="QKD1" s="58"/>
      <c r="QKE1" s="58"/>
      <c r="QKF1" s="58"/>
      <c r="QKG1" s="58"/>
      <c r="QKH1" s="58"/>
      <c r="QKI1" s="58"/>
      <c r="QKJ1" s="58"/>
      <c r="QKK1" s="58"/>
      <c r="QKL1" s="58"/>
      <c r="QKM1" s="58"/>
      <c r="QKN1" s="58"/>
      <c r="QKO1" s="58"/>
      <c r="QKP1" s="58"/>
      <c r="QKQ1" s="58"/>
      <c r="QKR1" s="58"/>
      <c r="QKS1" s="58"/>
      <c r="QKT1" s="58"/>
      <c r="QKU1" s="58"/>
      <c r="QKV1" s="58"/>
      <c r="QKW1" s="58"/>
      <c r="QKX1" s="58"/>
      <c r="QKY1" s="58"/>
      <c r="QKZ1" s="58"/>
      <c r="QLA1" s="58"/>
      <c r="QLB1" s="58"/>
      <c r="QLC1" s="58"/>
      <c r="QLD1" s="58"/>
      <c r="QLE1" s="58"/>
      <c r="QLF1" s="58"/>
      <c r="QLG1" s="58"/>
      <c r="QLH1" s="58"/>
      <c r="QLI1" s="58"/>
      <c r="QLJ1" s="58"/>
      <c r="QLK1" s="58"/>
      <c r="QLL1" s="58"/>
      <c r="QLM1" s="58"/>
      <c r="QLN1" s="58"/>
      <c r="QLO1" s="58"/>
      <c r="QLP1" s="58"/>
      <c r="QLQ1" s="58"/>
      <c r="QLR1" s="58"/>
      <c r="QLS1" s="58"/>
      <c r="QLT1" s="58"/>
      <c r="QLU1" s="58"/>
      <c r="QLV1" s="58"/>
      <c r="QLW1" s="58"/>
      <c r="QLX1" s="58"/>
      <c r="QLY1" s="58"/>
      <c r="QLZ1" s="58"/>
      <c r="QMA1" s="58"/>
      <c r="QMB1" s="58"/>
      <c r="QMC1" s="58"/>
      <c r="QMD1" s="58"/>
      <c r="QME1" s="58"/>
      <c r="QMF1" s="58"/>
      <c r="QMG1" s="58"/>
      <c r="QMH1" s="58"/>
      <c r="QMI1" s="58"/>
      <c r="QMJ1" s="58"/>
      <c r="QMK1" s="58"/>
      <c r="QML1" s="58"/>
      <c r="QMM1" s="58"/>
      <c r="QMN1" s="58"/>
      <c r="QMO1" s="58"/>
      <c r="QMP1" s="58"/>
      <c r="QMQ1" s="58"/>
      <c r="QMR1" s="58"/>
      <c r="QMS1" s="58"/>
      <c r="QMT1" s="58"/>
      <c r="QMU1" s="58"/>
      <c r="QMV1" s="58"/>
      <c r="QMW1" s="58"/>
      <c r="QMX1" s="58"/>
      <c r="QMY1" s="58"/>
      <c r="QMZ1" s="58"/>
      <c r="QNA1" s="58"/>
      <c r="QNB1" s="58"/>
      <c r="QNC1" s="58"/>
      <c r="QND1" s="58"/>
      <c r="QNE1" s="58"/>
      <c r="QNF1" s="58"/>
      <c r="QNG1" s="58"/>
      <c r="QNH1" s="58"/>
      <c r="QNI1" s="58"/>
      <c r="QNJ1" s="58"/>
      <c r="QNK1" s="58"/>
      <c r="QNL1" s="58"/>
      <c r="QNM1" s="58"/>
      <c r="QNN1" s="58"/>
      <c r="QNO1" s="58"/>
      <c r="QNP1" s="58"/>
      <c r="QNQ1" s="58"/>
      <c r="QNR1" s="58"/>
      <c r="QNS1" s="58"/>
      <c r="QNT1" s="58"/>
      <c r="QNU1" s="58"/>
      <c r="QNV1" s="58"/>
      <c r="QNW1" s="58"/>
      <c r="QNX1" s="58"/>
      <c r="QNY1" s="58"/>
      <c r="QNZ1" s="58"/>
      <c r="QOA1" s="58"/>
      <c r="QOB1" s="58"/>
      <c r="QOC1" s="58"/>
      <c r="QOD1" s="58"/>
      <c r="QOE1" s="58"/>
      <c r="QOF1" s="58"/>
      <c r="QOG1" s="58"/>
      <c r="QOH1" s="58"/>
      <c r="QOI1" s="58"/>
      <c r="QOJ1" s="58"/>
      <c r="QOK1" s="58"/>
      <c r="QOL1" s="58"/>
      <c r="QOM1" s="58"/>
      <c r="QON1" s="58"/>
      <c r="QOO1" s="58"/>
      <c r="QOP1" s="58"/>
      <c r="QOQ1" s="58"/>
      <c r="QOR1" s="58"/>
      <c r="QOS1" s="58"/>
      <c r="QOT1" s="58"/>
      <c r="QOU1" s="58"/>
      <c r="QOV1" s="58"/>
      <c r="QOW1" s="58"/>
      <c r="QOX1" s="58"/>
      <c r="QOY1" s="58"/>
      <c r="QOZ1" s="58"/>
      <c r="QPA1" s="58"/>
      <c r="QPB1" s="58"/>
      <c r="QPC1" s="58"/>
      <c r="QPD1" s="58"/>
      <c r="QPE1" s="58"/>
      <c r="QPF1" s="58"/>
      <c r="QPG1" s="58"/>
      <c r="QPH1" s="58"/>
      <c r="QPI1" s="58"/>
      <c r="QPJ1" s="58"/>
      <c r="QPK1" s="58"/>
      <c r="QPL1" s="58"/>
      <c r="QPM1" s="58"/>
      <c r="QPN1" s="58"/>
      <c r="QPO1" s="58"/>
      <c r="QPP1" s="58"/>
      <c r="QPQ1" s="58"/>
      <c r="QPR1" s="58"/>
      <c r="QPS1" s="58"/>
      <c r="QPT1" s="58"/>
      <c r="QPU1" s="58"/>
      <c r="QPV1" s="58"/>
      <c r="QPW1" s="58"/>
      <c r="QPX1" s="58"/>
      <c r="QPY1" s="58"/>
      <c r="QPZ1" s="58"/>
      <c r="QQA1" s="58"/>
      <c r="QQB1" s="58"/>
      <c r="QQC1" s="58"/>
      <c r="QQD1" s="58"/>
      <c r="QQE1" s="58"/>
      <c r="QQF1" s="58"/>
      <c r="QQG1" s="58"/>
      <c r="QQH1" s="58"/>
      <c r="QQI1" s="58"/>
      <c r="QQJ1" s="58"/>
      <c r="QQK1" s="58"/>
      <c r="QQL1" s="58"/>
      <c r="QQM1" s="58"/>
      <c r="QQN1" s="58"/>
      <c r="QQO1" s="58"/>
      <c r="QQP1" s="58"/>
      <c r="QQQ1" s="58"/>
      <c r="QQR1" s="58"/>
      <c r="QQS1" s="58"/>
      <c r="QQT1" s="58"/>
      <c r="QQU1" s="58"/>
      <c r="QQV1" s="58"/>
      <c r="QQW1" s="58"/>
      <c r="QQX1" s="58"/>
      <c r="QQY1" s="58"/>
      <c r="QQZ1" s="58"/>
      <c r="QRA1" s="58"/>
      <c r="QRB1" s="58"/>
      <c r="QRC1" s="58"/>
      <c r="QRD1" s="58"/>
      <c r="QRE1" s="58"/>
      <c r="QRF1" s="58"/>
      <c r="QRG1" s="58"/>
      <c r="QRH1" s="58"/>
      <c r="QRI1" s="58"/>
      <c r="QRJ1" s="58"/>
      <c r="QRK1" s="58"/>
      <c r="QRL1" s="58"/>
      <c r="QRM1" s="58"/>
      <c r="QRN1" s="58"/>
      <c r="QRO1" s="58"/>
      <c r="QRP1" s="58"/>
      <c r="QRQ1" s="58"/>
      <c r="QRR1" s="58"/>
      <c r="QRS1" s="58"/>
      <c r="QRT1" s="58"/>
      <c r="QRU1" s="58"/>
      <c r="QRV1" s="58"/>
      <c r="QRW1" s="58"/>
      <c r="QRX1" s="58"/>
      <c r="QRY1" s="58"/>
      <c r="QRZ1" s="58"/>
      <c r="QSA1" s="58"/>
      <c r="QSB1" s="58"/>
      <c r="QSC1" s="58"/>
      <c r="QSD1" s="58"/>
      <c r="QSE1" s="58"/>
      <c r="QSF1" s="58"/>
      <c r="QSG1" s="58"/>
      <c r="QSH1" s="58"/>
      <c r="QSI1" s="58"/>
      <c r="QSJ1" s="58"/>
      <c r="QSK1" s="58"/>
      <c r="QSL1" s="58"/>
      <c r="QSM1" s="58"/>
      <c r="QSN1" s="58"/>
      <c r="QSO1" s="58"/>
      <c r="QSP1" s="58"/>
      <c r="QSQ1" s="58"/>
      <c r="QSR1" s="58"/>
      <c r="QSS1" s="58"/>
      <c r="QST1" s="58"/>
      <c r="QSU1" s="58"/>
      <c r="QSV1" s="58"/>
      <c r="QSW1" s="58"/>
      <c r="QSX1" s="58"/>
      <c r="QSY1" s="58"/>
      <c r="QSZ1" s="58"/>
      <c r="QTA1" s="58"/>
      <c r="QTB1" s="58"/>
      <c r="QTC1" s="58"/>
      <c r="QTD1" s="58"/>
      <c r="QTE1" s="58"/>
      <c r="QTF1" s="58"/>
      <c r="QTG1" s="58"/>
      <c r="QTH1" s="58"/>
      <c r="QTI1" s="58"/>
      <c r="QTJ1" s="58"/>
      <c r="QTK1" s="58"/>
      <c r="QTL1" s="58"/>
      <c r="QTM1" s="58"/>
      <c r="QTN1" s="58"/>
      <c r="QTO1" s="58"/>
      <c r="QTP1" s="58"/>
      <c r="QTQ1" s="58"/>
      <c r="QTR1" s="58"/>
      <c r="QTS1" s="58"/>
      <c r="QTT1" s="58"/>
      <c r="QTU1" s="58"/>
      <c r="QTV1" s="58"/>
      <c r="QTW1" s="58"/>
      <c r="QTX1" s="58"/>
      <c r="QTY1" s="58"/>
      <c r="QTZ1" s="58"/>
      <c r="QUA1" s="58"/>
      <c r="QUB1" s="58"/>
      <c r="QUC1" s="58"/>
      <c r="QUD1" s="58"/>
      <c r="QUE1" s="58"/>
      <c r="QUF1" s="58"/>
      <c r="QUG1" s="58"/>
      <c r="QUH1" s="58"/>
      <c r="QUI1" s="58"/>
      <c r="QUJ1" s="58"/>
      <c r="QUK1" s="58"/>
      <c r="QUL1" s="58"/>
      <c r="QUM1" s="58"/>
      <c r="QUN1" s="58"/>
      <c r="QUO1" s="58"/>
      <c r="QUP1" s="58"/>
      <c r="QUQ1" s="58"/>
      <c r="QUR1" s="58"/>
      <c r="QUS1" s="58"/>
      <c r="QUT1" s="58"/>
      <c r="QUU1" s="58"/>
      <c r="QUV1" s="58"/>
      <c r="QUW1" s="58"/>
      <c r="QUX1" s="58"/>
      <c r="QUY1" s="58"/>
      <c r="QUZ1" s="58"/>
      <c r="QVA1" s="58"/>
      <c r="QVB1" s="58"/>
      <c r="QVC1" s="58"/>
      <c r="QVD1" s="58"/>
      <c r="QVE1" s="58"/>
      <c r="QVF1" s="58"/>
      <c r="QVG1" s="58"/>
      <c r="QVH1" s="58"/>
      <c r="QVI1" s="58"/>
      <c r="QVJ1" s="58"/>
      <c r="QVK1" s="58"/>
      <c r="QVL1" s="58"/>
      <c r="QVM1" s="58"/>
      <c r="QVN1" s="58"/>
      <c r="QVO1" s="58"/>
      <c r="QVP1" s="58"/>
      <c r="QVQ1" s="58"/>
      <c r="QVR1" s="58"/>
      <c r="QVS1" s="58"/>
      <c r="QVT1" s="58"/>
      <c r="QVU1" s="58"/>
      <c r="QVV1" s="58"/>
      <c r="QVW1" s="58"/>
      <c r="QVX1" s="58"/>
      <c r="QVY1" s="58"/>
      <c r="QVZ1" s="58"/>
      <c r="QWA1" s="58"/>
      <c r="QWB1" s="58"/>
      <c r="QWC1" s="58"/>
      <c r="QWD1" s="58"/>
      <c r="QWE1" s="58"/>
      <c r="QWF1" s="58"/>
      <c r="QWG1" s="58"/>
      <c r="QWH1" s="58"/>
      <c r="QWI1" s="58"/>
      <c r="QWJ1" s="58"/>
      <c r="QWK1" s="58"/>
      <c r="QWL1" s="58"/>
      <c r="QWM1" s="58"/>
      <c r="QWN1" s="58"/>
      <c r="QWO1" s="58"/>
      <c r="QWP1" s="58"/>
      <c r="QWQ1" s="58"/>
      <c r="QWR1" s="58"/>
      <c r="QWS1" s="58"/>
      <c r="QWT1" s="58"/>
      <c r="QWU1" s="58"/>
      <c r="QWV1" s="58"/>
      <c r="QWW1" s="58"/>
      <c r="QWX1" s="58"/>
      <c r="QWY1" s="58"/>
      <c r="QWZ1" s="58"/>
      <c r="QXA1" s="58"/>
      <c r="QXB1" s="58"/>
      <c r="QXC1" s="58"/>
      <c r="QXD1" s="58"/>
      <c r="QXE1" s="58"/>
      <c r="QXF1" s="58"/>
      <c r="QXG1" s="58"/>
      <c r="QXH1" s="58"/>
      <c r="QXI1" s="58"/>
      <c r="QXJ1" s="58"/>
      <c r="QXK1" s="58"/>
      <c r="QXL1" s="58"/>
      <c r="QXM1" s="58"/>
      <c r="QXN1" s="58"/>
      <c r="QXO1" s="58"/>
      <c r="QXP1" s="58"/>
      <c r="QXQ1" s="58"/>
      <c r="QXR1" s="58"/>
      <c r="QXS1" s="58"/>
      <c r="QXT1" s="58"/>
      <c r="QXU1" s="58"/>
      <c r="QXV1" s="58"/>
      <c r="QXW1" s="58"/>
      <c r="QXX1" s="58"/>
      <c r="QXY1" s="58"/>
      <c r="QXZ1" s="58"/>
      <c r="QYA1" s="58"/>
      <c r="QYB1" s="58"/>
      <c r="QYC1" s="58"/>
      <c r="QYD1" s="58"/>
      <c r="QYE1" s="58"/>
      <c r="QYF1" s="58"/>
      <c r="QYG1" s="58"/>
      <c r="QYH1" s="58"/>
      <c r="QYI1" s="58"/>
      <c r="QYJ1" s="58"/>
      <c r="QYK1" s="58"/>
      <c r="QYL1" s="58"/>
      <c r="QYM1" s="58"/>
      <c r="QYN1" s="58"/>
      <c r="QYO1" s="58"/>
      <c r="QYP1" s="58"/>
      <c r="QYQ1" s="58"/>
      <c r="QYR1" s="58"/>
      <c r="QYS1" s="58"/>
      <c r="QYT1" s="58"/>
      <c r="QYU1" s="58"/>
      <c r="QYV1" s="58"/>
      <c r="QYW1" s="58"/>
      <c r="QYX1" s="58"/>
      <c r="QYY1" s="58"/>
      <c r="QYZ1" s="58"/>
      <c r="QZA1" s="58"/>
      <c r="QZB1" s="58"/>
      <c r="QZC1" s="58"/>
      <c r="QZD1" s="58"/>
      <c r="QZE1" s="58"/>
      <c r="QZF1" s="58"/>
      <c r="QZG1" s="58"/>
      <c r="QZH1" s="58"/>
      <c r="QZI1" s="58"/>
      <c r="QZJ1" s="58"/>
      <c r="QZK1" s="58"/>
      <c r="QZL1" s="58"/>
      <c r="QZM1" s="58"/>
      <c r="QZN1" s="58"/>
      <c r="QZO1" s="58"/>
      <c r="QZP1" s="58"/>
      <c r="QZQ1" s="58"/>
      <c r="QZR1" s="58"/>
      <c r="QZS1" s="58"/>
      <c r="QZT1" s="58"/>
      <c r="QZU1" s="58"/>
      <c r="QZV1" s="58"/>
      <c r="QZW1" s="58"/>
      <c r="QZX1" s="58"/>
      <c r="QZY1" s="58"/>
      <c r="QZZ1" s="58"/>
      <c r="RAA1" s="58"/>
      <c r="RAB1" s="58"/>
      <c r="RAC1" s="58"/>
      <c r="RAD1" s="58"/>
      <c r="RAE1" s="58"/>
      <c r="RAF1" s="58"/>
      <c r="RAG1" s="58"/>
      <c r="RAH1" s="58"/>
      <c r="RAI1" s="58"/>
      <c r="RAJ1" s="58"/>
      <c r="RAK1" s="58"/>
      <c r="RAL1" s="58"/>
      <c r="RAM1" s="58"/>
      <c r="RAN1" s="58"/>
      <c r="RAO1" s="58"/>
      <c r="RAP1" s="58"/>
      <c r="RAQ1" s="58"/>
      <c r="RAR1" s="58"/>
      <c r="RAS1" s="58"/>
      <c r="RAT1" s="58"/>
      <c r="RAU1" s="58"/>
      <c r="RAV1" s="58"/>
      <c r="RAW1" s="58"/>
      <c r="RAX1" s="58"/>
      <c r="RAY1" s="58"/>
      <c r="RAZ1" s="58"/>
      <c r="RBA1" s="58"/>
      <c r="RBB1" s="58"/>
      <c r="RBC1" s="58"/>
      <c r="RBD1" s="58"/>
      <c r="RBE1" s="58"/>
      <c r="RBF1" s="58"/>
      <c r="RBG1" s="58"/>
      <c r="RBH1" s="58"/>
      <c r="RBI1" s="58"/>
      <c r="RBJ1" s="58"/>
      <c r="RBK1" s="58"/>
      <c r="RBL1" s="58"/>
      <c r="RBM1" s="58"/>
      <c r="RBN1" s="58"/>
      <c r="RBO1" s="58"/>
      <c r="RBP1" s="58"/>
      <c r="RBQ1" s="58"/>
      <c r="RBR1" s="58"/>
      <c r="RBS1" s="58"/>
      <c r="RBT1" s="58"/>
      <c r="RBU1" s="58"/>
      <c r="RBV1" s="58"/>
      <c r="RBW1" s="58"/>
      <c r="RBX1" s="58"/>
      <c r="RBY1" s="58"/>
      <c r="RBZ1" s="58"/>
      <c r="RCA1" s="58"/>
      <c r="RCB1" s="58"/>
      <c r="RCC1" s="58"/>
      <c r="RCD1" s="58"/>
      <c r="RCE1" s="58"/>
      <c r="RCF1" s="58"/>
      <c r="RCG1" s="58"/>
      <c r="RCH1" s="58"/>
      <c r="RCI1" s="58"/>
      <c r="RCJ1" s="58"/>
      <c r="RCK1" s="58"/>
      <c r="RCL1" s="58"/>
      <c r="RCM1" s="58"/>
      <c r="RCN1" s="58"/>
      <c r="RCO1" s="58"/>
      <c r="RCP1" s="58"/>
      <c r="RCQ1" s="58"/>
      <c r="RCR1" s="58"/>
      <c r="RCS1" s="58"/>
      <c r="RCT1" s="58"/>
      <c r="RCU1" s="58"/>
      <c r="RCV1" s="58"/>
      <c r="RCW1" s="58"/>
      <c r="RCX1" s="58"/>
      <c r="RCY1" s="58"/>
      <c r="RCZ1" s="58"/>
      <c r="RDA1" s="58"/>
      <c r="RDB1" s="58"/>
      <c r="RDC1" s="58"/>
      <c r="RDD1" s="58"/>
      <c r="RDE1" s="58"/>
      <c r="RDF1" s="58"/>
      <c r="RDG1" s="58"/>
      <c r="RDH1" s="58"/>
      <c r="RDI1" s="58"/>
      <c r="RDJ1" s="58"/>
      <c r="RDK1" s="58"/>
      <c r="RDL1" s="58"/>
      <c r="RDM1" s="58"/>
      <c r="RDN1" s="58"/>
      <c r="RDO1" s="58"/>
      <c r="RDP1" s="58"/>
      <c r="RDQ1" s="58"/>
      <c r="RDR1" s="58"/>
      <c r="RDS1" s="58"/>
      <c r="RDT1" s="58"/>
      <c r="RDU1" s="58"/>
      <c r="RDV1" s="58"/>
      <c r="RDW1" s="58"/>
      <c r="RDX1" s="58"/>
      <c r="RDY1" s="58"/>
      <c r="RDZ1" s="58"/>
      <c r="REA1" s="58"/>
      <c r="REB1" s="58"/>
      <c r="REC1" s="58"/>
      <c r="RED1" s="58"/>
      <c r="REE1" s="58"/>
      <c r="REF1" s="58"/>
      <c r="REG1" s="58"/>
      <c r="REH1" s="58"/>
      <c r="REI1" s="58"/>
      <c r="REJ1" s="58"/>
      <c r="REK1" s="58"/>
      <c r="REL1" s="58"/>
      <c r="REM1" s="58"/>
      <c r="REN1" s="58"/>
      <c r="REO1" s="58"/>
      <c r="REP1" s="58"/>
      <c r="REQ1" s="58"/>
      <c r="RER1" s="58"/>
      <c r="RES1" s="58"/>
      <c r="RET1" s="58"/>
      <c r="REU1" s="58"/>
      <c r="REV1" s="58"/>
      <c r="REW1" s="58"/>
      <c r="REX1" s="58"/>
      <c r="REY1" s="58"/>
      <c r="REZ1" s="58"/>
      <c r="RFA1" s="58"/>
      <c r="RFB1" s="58"/>
      <c r="RFC1" s="58"/>
      <c r="RFD1" s="58"/>
      <c r="RFE1" s="58"/>
      <c r="RFF1" s="58"/>
      <c r="RFG1" s="58"/>
      <c r="RFH1" s="58"/>
      <c r="RFI1" s="58"/>
      <c r="RFJ1" s="58"/>
      <c r="RFK1" s="58"/>
      <c r="RFL1" s="58"/>
      <c r="RFM1" s="58"/>
      <c r="RFN1" s="58"/>
      <c r="RFO1" s="58"/>
      <c r="RFP1" s="58"/>
      <c r="RFQ1" s="58"/>
      <c r="RFR1" s="58"/>
      <c r="RFS1" s="58"/>
      <c r="RFT1" s="58"/>
      <c r="RFU1" s="58"/>
      <c r="RFV1" s="58"/>
      <c r="RFW1" s="58"/>
      <c r="RFX1" s="58"/>
      <c r="RFY1" s="58"/>
      <c r="RFZ1" s="58"/>
      <c r="RGA1" s="58"/>
      <c r="RGB1" s="58"/>
      <c r="RGC1" s="58"/>
      <c r="RGD1" s="58"/>
      <c r="RGE1" s="58"/>
      <c r="RGF1" s="58"/>
      <c r="RGG1" s="58"/>
      <c r="RGH1" s="58"/>
      <c r="RGI1" s="58"/>
      <c r="RGJ1" s="58"/>
      <c r="RGK1" s="58"/>
      <c r="RGL1" s="58"/>
      <c r="RGM1" s="58"/>
      <c r="RGN1" s="58"/>
      <c r="RGO1" s="58"/>
      <c r="RGP1" s="58"/>
      <c r="RGQ1" s="58"/>
      <c r="RGR1" s="58"/>
      <c r="RGS1" s="58"/>
      <c r="RGT1" s="58"/>
      <c r="RGU1" s="58"/>
      <c r="RGV1" s="58"/>
      <c r="RGW1" s="58"/>
      <c r="RGX1" s="58"/>
      <c r="RGY1" s="58"/>
      <c r="RGZ1" s="58"/>
      <c r="RHA1" s="58"/>
      <c r="RHB1" s="58"/>
      <c r="RHC1" s="58"/>
      <c r="RHD1" s="58"/>
      <c r="RHE1" s="58"/>
      <c r="RHF1" s="58"/>
      <c r="RHG1" s="58"/>
      <c r="RHH1" s="58"/>
      <c r="RHI1" s="58"/>
      <c r="RHJ1" s="58"/>
      <c r="RHK1" s="58"/>
      <c r="RHL1" s="58"/>
      <c r="RHM1" s="58"/>
      <c r="RHN1" s="58"/>
      <c r="RHO1" s="58"/>
      <c r="RHP1" s="58"/>
      <c r="RHQ1" s="58"/>
      <c r="RHR1" s="58"/>
      <c r="RHS1" s="58"/>
      <c r="RHT1" s="58"/>
      <c r="RHU1" s="58"/>
      <c r="RHV1" s="58"/>
      <c r="RHW1" s="58"/>
      <c r="RHX1" s="58"/>
      <c r="RHY1" s="58"/>
      <c r="RHZ1" s="58"/>
      <c r="RIA1" s="58"/>
      <c r="RIB1" s="58"/>
      <c r="RIC1" s="58"/>
      <c r="RID1" s="58"/>
      <c r="RIE1" s="58"/>
      <c r="RIF1" s="58"/>
      <c r="RIG1" s="58"/>
      <c r="RIH1" s="58"/>
      <c r="RII1" s="58"/>
      <c r="RIJ1" s="58"/>
      <c r="RIK1" s="58"/>
      <c r="RIL1" s="58"/>
      <c r="RIM1" s="58"/>
      <c r="RIN1" s="58"/>
      <c r="RIO1" s="58"/>
      <c r="RIP1" s="58"/>
      <c r="RIQ1" s="58"/>
      <c r="RIR1" s="58"/>
      <c r="RIS1" s="58"/>
      <c r="RIT1" s="58"/>
      <c r="RIU1" s="58"/>
      <c r="RIV1" s="58"/>
      <c r="RIW1" s="58"/>
      <c r="RIX1" s="58"/>
      <c r="RIY1" s="58"/>
      <c r="RIZ1" s="58"/>
      <c r="RJA1" s="58"/>
      <c r="RJB1" s="58"/>
      <c r="RJC1" s="58"/>
      <c r="RJD1" s="58"/>
      <c r="RJE1" s="58"/>
      <c r="RJF1" s="58"/>
      <c r="RJG1" s="58"/>
      <c r="RJH1" s="58"/>
      <c r="RJI1" s="58"/>
      <c r="RJJ1" s="58"/>
      <c r="RJK1" s="58"/>
      <c r="RJL1" s="58"/>
      <c r="RJM1" s="58"/>
      <c r="RJN1" s="58"/>
      <c r="RJO1" s="58"/>
      <c r="RJP1" s="58"/>
      <c r="RJQ1" s="58"/>
      <c r="RJR1" s="58"/>
      <c r="RJS1" s="58"/>
      <c r="RJT1" s="58"/>
      <c r="RJU1" s="58"/>
      <c r="RJV1" s="58"/>
      <c r="RJW1" s="58"/>
      <c r="RJX1" s="58"/>
      <c r="RJY1" s="58"/>
      <c r="RJZ1" s="58"/>
      <c r="RKA1" s="58"/>
      <c r="RKB1" s="58"/>
      <c r="RKC1" s="58"/>
      <c r="RKD1" s="58"/>
      <c r="RKE1" s="58"/>
      <c r="RKF1" s="58"/>
      <c r="RKG1" s="58"/>
      <c r="RKH1" s="58"/>
      <c r="RKI1" s="58"/>
      <c r="RKJ1" s="58"/>
      <c r="RKK1" s="58"/>
      <c r="RKL1" s="58"/>
      <c r="RKM1" s="58"/>
      <c r="RKN1" s="58"/>
      <c r="RKO1" s="58"/>
      <c r="RKP1" s="58"/>
      <c r="RKQ1" s="58"/>
      <c r="RKR1" s="58"/>
      <c r="RKS1" s="58"/>
      <c r="RKT1" s="58"/>
      <c r="RKU1" s="58"/>
      <c r="RKV1" s="58"/>
      <c r="RKW1" s="58"/>
      <c r="RKX1" s="58"/>
      <c r="RKY1" s="58"/>
      <c r="RKZ1" s="58"/>
      <c r="RLA1" s="58"/>
      <c r="RLB1" s="58"/>
      <c r="RLC1" s="58"/>
      <c r="RLD1" s="58"/>
      <c r="RLE1" s="58"/>
      <c r="RLF1" s="58"/>
      <c r="RLG1" s="58"/>
      <c r="RLH1" s="58"/>
      <c r="RLI1" s="58"/>
      <c r="RLJ1" s="58"/>
      <c r="RLK1" s="58"/>
      <c r="RLL1" s="58"/>
      <c r="RLM1" s="58"/>
      <c r="RLN1" s="58"/>
      <c r="RLO1" s="58"/>
      <c r="RLP1" s="58"/>
      <c r="RLQ1" s="58"/>
      <c r="RLR1" s="58"/>
      <c r="RLS1" s="58"/>
      <c r="RLT1" s="58"/>
      <c r="RLU1" s="58"/>
      <c r="RLV1" s="58"/>
      <c r="RLW1" s="58"/>
      <c r="RLX1" s="58"/>
      <c r="RLY1" s="58"/>
      <c r="RLZ1" s="58"/>
      <c r="RMA1" s="58"/>
      <c r="RMB1" s="58"/>
      <c r="RMC1" s="58"/>
      <c r="RMD1" s="58"/>
      <c r="RME1" s="58"/>
      <c r="RMF1" s="58"/>
      <c r="RMG1" s="58"/>
      <c r="RMH1" s="58"/>
      <c r="RMI1" s="58"/>
      <c r="RMJ1" s="58"/>
      <c r="RMK1" s="58"/>
      <c r="RML1" s="58"/>
      <c r="RMM1" s="58"/>
      <c r="RMN1" s="58"/>
      <c r="RMO1" s="58"/>
      <c r="RMP1" s="58"/>
      <c r="RMQ1" s="58"/>
      <c r="RMR1" s="58"/>
      <c r="RMS1" s="58"/>
      <c r="RMT1" s="58"/>
      <c r="RMU1" s="58"/>
      <c r="RMV1" s="58"/>
      <c r="RMW1" s="58"/>
      <c r="RMX1" s="58"/>
      <c r="RMY1" s="58"/>
      <c r="RMZ1" s="58"/>
      <c r="RNA1" s="58"/>
      <c r="RNB1" s="58"/>
      <c r="RNC1" s="58"/>
      <c r="RND1" s="58"/>
      <c r="RNE1" s="58"/>
      <c r="RNF1" s="58"/>
      <c r="RNG1" s="58"/>
      <c r="RNH1" s="58"/>
      <c r="RNI1" s="58"/>
      <c r="RNJ1" s="58"/>
      <c r="RNK1" s="58"/>
      <c r="RNL1" s="58"/>
      <c r="RNM1" s="58"/>
      <c r="RNN1" s="58"/>
      <c r="RNO1" s="58"/>
      <c r="RNP1" s="58"/>
      <c r="RNQ1" s="58"/>
      <c r="RNR1" s="58"/>
      <c r="RNS1" s="58"/>
      <c r="RNT1" s="58"/>
      <c r="RNU1" s="58"/>
      <c r="RNV1" s="58"/>
      <c r="RNW1" s="58"/>
      <c r="RNX1" s="58"/>
      <c r="RNY1" s="58"/>
      <c r="RNZ1" s="58"/>
      <c r="ROA1" s="58"/>
      <c r="ROB1" s="58"/>
      <c r="ROC1" s="58"/>
      <c r="ROD1" s="58"/>
      <c r="ROE1" s="58"/>
      <c r="ROF1" s="58"/>
      <c r="ROG1" s="58"/>
      <c r="ROH1" s="58"/>
      <c r="ROI1" s="58"/>
      <c r="ROJ1" s="58"/>
      <c r="ROK1" s="58"/>
      <c r="ROL1" s="58"/>
      <c r="ROM1" s="58"/>
      <c r="RON1" s="58"/>
      <c r="ROO1" s="58"/>
      <c r="ROP1" s="58"/>
      <c r="ROQ1" s="58"/>
      <c r="ROR1" s="58"/>
      <c r="ROS1" s="58"/>
      <c r="ROT1" s="58"/>
      <c r="ROU1" s="58"/>
      <c r="ROV1" s="58"/>
      <c r="ROW1" s="58"/>
      <c r="ROX1" s="58"/>
      <c r="ROY1" s="58"/>
      <c r="ROZ1" s="58"/>
      <c r="RPA1" s="58"/>
      <c r="RPB1" s="58"/>
      <c r="RPC1" s="58"/>
      <c r="RPD1" s="58"/>
      <c r="RPE1" s="58"/>
      <c r="RPF1" s="58"/>
      <c r="RPG1" s="58"/>
      <c r="RPH1" s="58"/>
      <c r="RPI1" s="58"/>
      <c r="RPJ1" s="58"/>
      <c r="RPK1" s="58"/>
      <c r="RPL1" s="58"/>
      <c r="RPM1" s="58"/>
      <c r="RPN1" s="58"/>
      <c r="RPO1" s="58"/>
      <c r="RPP1" s="58"/>
      <c r="RPQ1" s="58"/>
      <c r="RPR1" s="58"/>
      <c r="RPS1" s="58"/>
      <c r="RPT1" s="58"/>
      <c r="RPU1" s="58"/>
      <c r="RPV1" s="58"/>
      <c r="RPW1" s="58"/>
      <c r="RPX1" s="58"/>
      <c r="RPY1" s="58"/>
      <c r="RPZ1" s="58"/>
      <c r="RQA1" s="58"/>
      <c r="RQB1" s="58"/>
      <c r="RQC1" s="58"/>
      <c r="RQD1" s="58"/>
      <c r="RQE1" s="58"/>
      <c r="RQF1" s="58"/>
      <c r="RQG1" s="58"/>
      <c r="RQH1" s="58"/>
      <c r="RQI1" s="58"/>
      <c r="RQJ1" s="58"/>
      <c r="RQK1" s="58"/>
      <c r="RQL1" s="58"/>
      <c r="RQM1" s="58"/>
      <c r="RQN1" s="58"/>
      <c r="RQO1" s="58"/>
      <c r="RQP1" s="58"/>
      <c r="RQQ1" s="58"/>
      <c r="RQR1" s="58"/>
      <c r="RQS1" s="58"/>
      <c r="RQT1" s="58"/>
      <c r="RQU1" s="58"/>
      <c r="RQV1" s="58"/>
      <c r="RQW1" s="58"/>
      <c r="RQX1" s="58"/>
      <c r="RQY1" s="58"/>
      <c r="RQZ1" s="58"/>
      <c r="RRA1" s="58"/>
      <c r="RRB1" s="58"/>
      <c r="RRC1" s="58"/>
      <c r="RRD1" s="58"/>
      <c r="RRE1" s="58"/>
      <c r="RRF1" s="58"/>
      <c r="RRG1" s="58"/>
      <c r="RRH1" s="58"/>
      <c r="RRI1" s="58"/>
      <c r="RRJ1" s="58"/>
      <c r="RRK1" s="58"/>
      <c r="RRL1" s="58"/>
      <c r="RRM1" s="58"/>
      <c r="RRN1" s="58"/>
      <c r="RRO1" s="58"/>
      <c r="RRP1" s="58"/>
      <c r="RRQ1" s="58"/>
      <c r="RRR1" s="58"/>
      <c r="RRS1" s="58"/>
      <c r="RRT1" s="58"/>
      <c r="RRU1" s="58"/>
      <c r="RRV1" s="58"/>
      <c r="RRW1" s="58"/>
      <c r="RRX1" s="58"/>
      <c r="RRY1" s="58"/>
      <c r="RRZ1" s="58"/>
      <c r="RSA1" s="58"/>
      <c r="RSB1" s="58"/>
      <c r="RSC1" s="58"/>
      <c r="RSD1" s="58"/>
      <c r="RSE1" s="58"/>
      <c r="RSF1" s="58"/>
      <c r="RSG1" s="58"/>
      <c r="RSH1" s="58"/>
      <c r="RSI1" s="58"/>
      <c r="RSJ1" s="58"/>
      <c r="RSK1" s="58"/>
      <c r="RSL1" s="58"/>
      <c r="RSM1" s="58"/>
      <c r="RSN1" s="58"/>
      <c r="RSO1" s="58"/>
      <c r="RSP1" s="58"/>
      <c r="RSQ1" s="58"/>
      <c r="RSR1" s="58"/>
      <c r="RSS1" s="58"/>
      <c r="RST1" s="58"/>
      <c r="RSU1" s="58"/>
      <c r="RSV1" s="58"/>
      <c r="RSW1" s="58"/>
      <c r="RSX1" s="58"/>
      <c r="RSY1" s="58"/>
      <c r="RSZ1" s="58"/>
      <c r="RTA1" s="58"/>
      <c r="RTB1" s="58"/>
      <c r="RTC1" s="58"/>
      <c r="RTD1" s="58"/>
      <c r="RTE1" s="58"/>
      <c r="RTF1" s="58"/>
      <c r="RTG1" s="58"/>
      <c r="RTH1" s="58"/>
      <c r="RTI1" s="58"/>
      <c r="RTJ1" s="58"/>
      <c r="RTK1" s="58"/>
      <c r="RTL1" s="58"/>
      <c r="RTM1" s="58"/>
      <c r="RTN1" s="58"/>
      <c r="RTO1" s="58"/>
      <c r="RTP1" s="58"/>
      <c r="RTQ1" s="58"/>
      <c r="RTR1" s="58"/>
      <c r="RTS1" s="58"/>
      <c r="RTT1" s="58"/>
      <c r="RTU1" s="58"/>
      <c r="RTV1" s="58"/>
      <c r="RTW1" s="58"/>
      <c r="RTX1" s="58"/>
      <c r="RTY1" s="58"/>
      <c r="RTZ1" s="58"/>
      <c r="RUA1" s="58"/>
      <c r="RUB1" s="58"/>
      <c r="RUC1" s="58"/>
      <c r="RUD1" s="58"/>
      <c r="RUE1" s="58"/>
      <c r="RUF1" s="58"/>
      <c r="RUG1" s="58"/>
      <c r="RUH1" s="58"/>
      <c r="RUI1" s="58"/>
      <c r="RUJ1" s="58"/>
      <c r="RUK1" s="58"/>
      <c r="RUL1" s="58"/>
      <c r="RUM1" s="58"/>
      <c r="RUN1" s="58"/>
      <c r="RUO1" s="58"/>
      <c r="RUP1" s="58"/>
      <c r="RUQ1" s="58"/>
      <c r="RUR1" s="58"/>
      <c r="RUS1" s="58"/>
      <c r="RUT1" s="58"/>
      <c r="RUU1" s="58"/>
      <c r="RUV1" s="58"/>
      <c r="RUW1" s="58"/>
      <c r="RUX1" s="58"/>
      <c r="RUY1" s="58"/>
      <c r="RUZ1" s="58"/>
      <c r="RVA1" s="58"/>
      <c r="RVB1" s="58"/>
      <c r="RVC1" s="58"/>
      <c r="RVD1" s="58"/>
      <c r="RVE1" s="58"/>
      <c r="RVF1" s="58"/>
      <c r="RVG1" s="58"/>
      <c r="RVH1" s="58"/>
      <c r="RVI1" s="58"/>
      <c r="RVJ1" s="58"/>
      <c r="RVK1" s="58"/>
      <c r="RVL1" s="58"/>
      <c r="RVM1" s="58"/>
      <c r="RVN1" s="58"/>
      <c r="RVO1" s="58"/>
      <c r="RVP1" s="58"/>
      <c r="RVQ1" s="58"/>
      <c r="RVR1" s="58"/>
      <c r="RVS1" s="58"/>
      <c r="RVT1" s="58"/>
      <c r="RVU1" s="58"/>
      <c r="RVV1" s="58"/>
      <c r="RVW1" s="58"/>
      <c r="RVX1" s="58"/>
      <c r="RVY1" s="58"/>
      <c r="RVZ1" s="58"/>
      <c r="RWA1" s="58"/>
      <c r="RWB1" s="58"/>
      <c r="RWC1" s="58"/>
      <c r="RWD1" s="58"/>
      <c r="RWE1" s="58"/>
      <c r="RWF1" s="58"/>
      <c r="RWG1" s="58"/>
      <c r="RWH1" s="58"/>
      <c r="RWI1" s="58"/>
      <c r="RWJ1" s="58"/>
      <c r="RWK1" s="58"/>
      <c r="RWL1" s="58"/>
      <c r="RWM1" s="58"/>
      <c r="RWN1" s="58"/>
      <c r="RWO1" s="58"/>
      <c r="RWP1" s="58"/>
      <c r="RWQ1" s="58"/>
      <c r="RWR1" s="58"/>
      <c r="RWS1" s="58"/>
      <c r="RWT1" s="58"/>
      <c r="RWU1" s="58"/>
      <c r="RWV1" s="58"/>
      <c r="RWW1" s="58"/>
      <c r="RWX1" s="58"/>
      <c r="RWY1" s="58"/>
      <c r="RWZ1" s="58"/>
      <c r="RXA1" s="58"/>
      <c r="RXB1" s="58"/>
      <c r="RXC1" s="58"/>
      <c r="RXD1" s="58"/>
      <c r="RXE1" s="58"/>
      <c r="RXF1" s="58"/>
      <c r="RXG1" s="58"/>
      <c r="RXH1" s="58"/>
      <c r="RXI1" s="58"/>
      <c r="RXJ1" s="58"/>
      <c r="RXK1" s="58"/>
      <c r="RXL1" s="58"/>
      <c r="RXM1" s="58"/>
      <c r="RXN1" s="58"/>
      <c r="RXO1" s="58"/>
      <c r="RXP1" s="58"/>
      <c r="RXQ1" s="58"/>
      <c r="RXR1" s="58"/>
      <c r="RXS1" s="58"/>
      <c r="RXT1" s="58"/>
      <c r="RXU1" s="58"/>
      <c r="RXV1" s="58"/>
      <c r="RXW1" s="58"/>
      <c r="RXX1" s="58"/>
      <c r="RXY1" s="58"/>
      <c r="RXZ1" s="58"/>
      <c r="RYA1" s="58"/>
      <c r="RYB1" s="58"/>
      <c r="RYC1" s="58"/>
      <c r="RYD1" s="58"/>
      <c r="RYE1" s="58"/>
      <c r="RYF1" s="58"/>
      <c r="RYG1" s="58"/>
      <c r="RYH1" s="58"/>
      <c r="RYI1" s="58"/>
      <c r="RYJ1" s="58"/>
      <c r="RYK1" s="58"/>
      <c r="RYL1" s="58"/>
      <c r="RYM1" s="58"/>
      <c r="RYN1" s="58"/>
      <c r="RYO1" s="58"/>
      <c r="RYP1" s="58"/>
      <c r="RYQ1" s="58"/>
      <c r="RYR1" s="58"/>
      <c r="RYS1" s="58"/>
      <c r="RYT1" s="58"/>
      <c r="RYU1" s="58"/>
      <c r="RYV1" s="58"/>
      <c r="RYW1" s="58"/>
      <c r="RYX1" s="58"/>
      <c r="RYY1" s="58"/>
      <c r="RYZ1" s="58"/>
      <c r="RZA1" s="58"/>
      <c r="RZB1" s="58"/>
      <c r="RZC1" s="58"/>
      <c r="RZD1" s="58"/>
      <c r="RZE1" s="58"/>
      <c r="RZF1" s="58"/>
      <c r="RZG1" s="58"/>
      <c r="RZH1" s="58"/>
      <c r="RZI1" s="58"/>
      <c r="RZJ1" s="58"/>
      <c r="RZK1" s="58"/>
      <c r="RZL1" s="58"/>
      <c r="RZM1" s="58"/>
      <c r="RZN1" s="58"/>
      <c r="RZO1" s="58"/>
      <c r="RZP1" s="58"/>
      <c r="RZQ1" s="58"/>
      <c r="RZR1" s="58"/>
      <c r="RZS1" s="58"/>
      <c r="RZT1" s="58"/>
      <c r="RZU1" s="58"/>
      <c r="RZV1" s="58"/>
      <c r="RZW1" s="58"/>
      <c r="RZX1" s="58"/>
      <c r="RZY1" s="58"/>
      <c r="RZZ1" s="58"/>
      <c r="SAA1" s="58"/>
      <c r="SAB1" s="58"/>
      <c r="SAC1" s="58"/>
      <c r="SAD1" s="58"/>
      <c r="SAE1" s="58"/>
      <c r="SAF1" s="58"/>
      <c r="SAG1" s="58"/>
      <c r="SAH1" s="58"/>
      <c r="SAI1" s="58"/>
      <c r="SAJ1" s="58"/>
      <c r="SAK1" s="58"/>
      <c r="SAL1" s="58"/>
      <c r="SAM1" s="58"/>
      <c r="SAN1" s="58"/>
      <c r="SAO1" s="58"/>
      <c r="SAP1" s="58"/>
      <c r="SAQ1" s="58"/>
      <c r="SAR1" s="58"/>
      <c r="SAS1" s="58"/>
      <c r="SAT1" s="58"/>
      <c r="SAU1" s="58"/>
      <c r="SAV1" s="58"/>
      <c r="SAW1" s="58"/>
      <c r="SAX1" s="58"/>
      <c r="SAY1" s="58"/>
      <c r="SAZ1" s="58"/>
      <c r="SBA1" s="58"/>
      <c r="SBB1" s="58"/>
      <c r="SBC1" s="58"/>
      <c r="SBD1" s="58"/>
      <c r="SBE1" s="58"/>
      <c r="SBF1" s="58"/>
      <c r="SBG1" s="58"/>
      <c r="SBH1" s="58"/>
      <c r="SBI1" s="58"/>
      <c r="SBJ1" s="58"/>
      <c r="SBK1" s="58"/>
      <c r="SBL1" s="58"/>
      <c r="SBM1" s="58"/>
      <c r="SBN1" s="58"/>
      <c r="SBO1" s="58"/>
      <c r="SBP1" s="58"/>
      <c r="SBQ1" s="58"/>
      <c r="SBR1" s="58"/>
      <c r="SBS1" s="58"/>
      <c r="SBT1" s="58"/>
      <c r="SBU1" s="58"/>
      <c r="SBV1" s="58"/>
      <c r="SBW1" s="58"/>
      <c r="SBX1" s="58"/>
      <c r="SBY1" s="58"/>
      <c r="SBZ1" s="58"/>
      <c r="SCA1" s="58"/>
      <c r="SCB1" s="58"/>
      <c r="SCC1" s="58"/>
      <c r="SCD1" s="58"/>
      <c r="SCE1" s="58"/>
      <c r="SCF1" s="58"/>
      <c r="SCG1" s="58"/>
      <c r="SCH1" s="58"/>
      <c r="SCI1" s="58"/>
      <c r="SCJ1" s="58"/>
      <c r="SCK1" s="58"/>
      <c r="SCL1" s="58"/>
      <c r="SCM1" s="58"/>
      <c r="SCN1" s="58"/>
      <c r="SCO1" s="58"/>
      <c r="SCP1" s="58"/>
      <c r="SCQ1" s="58"/>
      <c r="SCR1" s="58"/>
      <c r="SCS1" s="58"/>
      <c r="SCT1" s="58"/>
      <c r="SCU1" s="58"/>
      <c r="SCV1" s="58"/>
      <c r="SCW1" s="58"/>
      <c r="SCX1" s="58"/>
      <c r="SCY1" s="58"/>
      <c r="SCZ1" s="58"/>
      <c r="SDA1" s="58"/>
      <c r="SDB1" s="58"/>
      <c r="SDC1" s="58"/>
      <c r="SDD1" s="58"/>
      <c r="SDE1" s="58"/>
      <c r="SDF1" s="58"/>
      <c r="SDG1" s="58"/>
      <c r="SDH1" s="58"/>
      <c r="SDI1" s="58"/>
      <c r="SDJ1" s="58"/>
      <c r="SDK1" s="58"/>
      <c r="SDL1" s="58"/>
      <c r="SDM1" s="58"/>
      <c r="SDN1" s="58"/>
      <c r="SDO1" s="58"/>
      <c r="SDP1" s="58"/>
      <c r="SDQ1" s="58"/>
      <c r="SDR1" s="58"/>
      <c r="SDS1" s="58"/>
      <c r="SDT1" s="58"/>
      <c r="SDU1" s="58"/>
      <c r="SDV1" s="58"/>
      <c r="SDW1" s="58"/>
      <c r="SDX1" s="58"/>
      <c r="SDY1" s="58"/>
      <c r="SDZ1" s="58"/>
      <c r="SEA1" s="58"/>
      <c r="SEB1" s="58"/>
      <c r="SEC1" s="58"/>
      <c r="SED1" s="58"/>
      <c r="SEE1" s="58"/>
      <c r="SEF1" s="58"/>
      <c r="SEG1" s="58"/>
      <c r="SEH1" s="58"/>
      <c r="SEI1" s="58"/>
      <c r="SEJ1" s="58"/>
      <c r="SEK1" s="58"/>
      <c r="SEL1" s="58"/>
      <c r="SEM1" s="58"/>
      <c r="SEN1" s="58"/>
      <c r="SEO1" s="58"/>
      <c r="SEP1" s="58"/>
      <c r="SEQ1" s="58"/>
      <c r="SER1" s="58"/>
      <c r="SES1" s="58"/>
      <c r="SET1" s="58"/>
      <c r="SEU1" s="58"/>
      <c r="SEV1" s="58"/>
      <c r="SEW1" s="58"/>
      <c r="SEX1" s="58"/>
      <c r="SEY1" s="58"/>
      <c r="SEZ1" s="58"/>
      <c r="SFA1" s="58"/>
      <c r="SFB1" s="58"/>
      <c r="SFC1" s="58"/>
      <c r="SFD1" s="58"/>
      <c r="SFE1" s="58"/>
      <c r="SFF1" s="58"/>
      <c r="SFG1" s="58"/>
      <c r="SFH1" s="58"/>
      <c r="SFI1" s="58"/>
      <c r="SFJ1" s="58"/>
      <c r="SFK1" s="58"/>
      <c r="SFL1" s="58"/>
      <c r="SFM1" s="58"/>
      <c r="SFN1" s="58"/>
      <c r="SFO1" s="58"/>
      <c r="SFP1" s="58"/>
      <c r="SFQ1" s="58"/>
      <c r="SFR1" s="58"/>
      <c r="SFS1" s="58"/>
      <c r="SFT1" s="58"/>
      <c r="SFU1" s="58"/>
      <c r="SFV1" s="58"/>
      <c r="SFW1" s="58"/>
      <c r="SFX1" s="58"/>
      <c r="SFY1" s="58"/>
      <c r="SFZ1" s="58"/>
      <c r="SGA1" s="58"/>
      <c r="SGB1" s="58"/>
      <c r="SGC1" s="58"/>
      <c r="SGD1" s="58"/>
      <c r="SGE1" s="58"/>
      <c r="SGF1" s="58"/>
      <c r="SGG1" s="58"/>
      <c r="SGH1" s="58"/>
      <c r="SGI1" s="58"/>
      <c r="SGJ1" s="58"/>
      <c r="SGK1" s="58"/>
      <c r="SGL1" s="58"/>
      <c r="SGM1" s="58"/>
      <c r="SGN1" s="58"/>
      <c r="SGO1" s="58"/>
      <c r="SGP1" s="58"/>
      <c r="SGQ1" s="58"/>
      <c r="SGR1" s="58"/>
      <c r="SGS1" s="58"/>
      <c r="SGT1" s="58"/>
      <c r="SGU1" s="58"/>
      <c r="SGV1" s="58"/>
      <c r="SGW1" s="58"/>
      <c r="SGX1" s="58"/>
      <c r="SGY1" s="58"/>
      <c r="SGZ1" s="58"/>
      <c r="SHA1" s="58"/>
      <c r="SHB1" s="58"/>
      <c r="SHC1" s="58"/>
      <c r="SHD1" s="58"/>
      <c r="SHE1" s="58"/>
      <c r="SHF1" s="58"/>
      <c r="SHG1" s="58"/>
      <c r="SHH1" s="58"/>
      <c r="SHI1" s="58"/>
      <c r="SHJ1" s="58"/>
      <c r="SHK1" s="58"/>
      <c r="SHL1" s="58"/>
      <c r="SHM1" s="58"/>
      <c r="SHN1" s="58"/>
      <c r="SHO1" s="58"/>
      <c r="SHP1" s="58"/>
      <c r="SHQ1" s="58"/>
      <c r="SHR1" s="58"/>
      <c r="SHS1" s="58"/>
      <c r="SHT1" s="58"/>
      <c r="SHU1" s="58"/>
      <c r="SHV1" s="58"/>
      <c r="SHW1" s="58"/>
      <c r="SHX1" s="58"/>
      <c r="SHY1" s="58"/>
      <c r="SHZ1" s="58"/>
      <c r="SIA1" s="58"/>
      <c r="SIB1" s="58"/>
      <c r="SIC1" s="58"/>
      <c r="SID1" s="58"/>
      <c r="SIE1" s="58"/>
      <c r="SIF1" s="58"/>
      <c r="SIG1" s="58"/>
      <c r="SIH1" s="58"/>
      <c r="SII1" s="58"/>
      <c r="SIJ1" s="58"/>
      <c r="SIK1" s="58"/>
      <c r="SIL1" s="58"/>
      <c r="SIM1" s="58"/>
      <c r="SIN1" s="58"/>
      <c r="SIO1" s="58"/>
      <c r="SIP1" s="58"/>
      <c r="SIQ1" s="58"/>
      <c r="SIR1" s="58"/>
      <c r="SIS1" s="58"/>
      <c r="SIT1" s="58"/>
      <c r="SIU1" s="58"/>
      <c r="SIV1" s="58"/>
      <c r="SIW1" s="58"/>
      <c r="SIX1" s="58"/>
      <c r="SIY1" s="58"/>
      <c r="SIZ1" s="58"/>
      <c r="SJA1" s="58"/>
      <c r="SJB1" s="58"/>
      <c r="SJC1" s="58"/>
      <c r="SJD1" s="58"/>
      <c r="SJE1" s="58"/>
      <c r="SJF1" s="58"/>
      <c r="SJG1" s="58"/>
      <c r="SJH1" s="58"/>
      <c r="SJI1" s="58"/>
      <c r="SJJ1" s="58"/>
      <c r="SJK1" s="58"/>
      <c r="SJL1" s="58"/>
      <c r="SJM1" s="58"/>
      <c r="SJN1" s="58"/>
      <c r="SJO1" s="58"/>
      <c r="SJP1" s="58"/>
      <c r="SJQ1" s="58"/>
      <c r="SJR1" s="58"/>
      <c r="SJS1" s="58"/>
      <c r="SJT1" s="58"/>
      <c r="SJU1" s="58"/>
      <c r="SJV1" s="58"/>
      <c r="SJW1" s="58"/>
      <c r="SJX1" s="58"/>
      <c r="SJY1" s="58"/>
      <c r="SJZ1" s="58"/>
      <c r="SKA1" s="58"/>
      <c r="SKB1" s="58"/>
      <c r="SKC1" s="58"/>
      <c r="SKD1" s="58"/>
      <c r="SKE1" s="58"/>
      <c r="SKF1" s="58"/>
      <c r="SKG1" s="58"/>
      <c r="SKH1" s="58"/>
      <c r="SKI1" s="58"/>
      <c r="SKJ1" s="58"/>
      <c r="SKK1" s="58"/>
      <c r="SKL1" s="58"/>
      <c r="SKM1" s="58"/>
      <c r="SKN1" s="58"/>
      <c r="SKO1" s="58"/>
      <c r="SKP1" s="58"/>
      <c r="SKQ1" s="58"/>
      <c r="SKR1" s="58"/>
      <c r="SKS1" s="58"/>
      <c r="SKT1" s="58"/>
      <c r="SKU1" s="58"/>
      <c r="SKV1" s="58"/>
      <c r="SKW1" s="58"/>
      <c r="SKX1" s="58"/>
      <c r="SKY1" s="58"/>
      <c r="SKZ1" s="58"/>
      <c r="SLA1" s="58"/>
      <c r="SLB1" s="58"/>
      <c r="SLC1" s="58"/>
      <c r="SLD1" s="58"/>
      <c r="SLE1" s="58"/>
      <c r="SLF1" s="58"/>
      <c r="SLG1" s="58"/>
      <c r="SLH1" s="58"/>
      <c r="SLI1" s="58"/>
      <c r="SLJ1" s="58"/>
      <c r="SLK1" s="58"/>
      <c r="SLL1" s="58"/>
      <c r="SLM1" s="58"/>
      <c r="SLN1" s="58"/>
      <c r="SLO1" s="58"/>
      <c r="SLP1" s="58"/>
      <c r="SLQ1" s="58"/>
      <c r="SLR1" s="58"/>
      <c r="SLS1" s="58"/>
      <c r="SLT1" s="58"/>
      <c r="SLU1" s="58"/>
      <c r="SLV1" s="58"/>
      <c r="SLW1" s="58"/>
      <c r="SLX1" s="58"/>
      <c r="SLY1" s="58"/>
      <c r="SLZ1" s="58"/>
      <c r="SMA1" s="58"/>
      <c r="SMB1" s="58"/>
      <c r="SMC1" s="58"/>
      <c r="SMD1" s="58"/>
      <c r="SME1" s="58"/>
      <c r="SMF1" s="58"/>
      <c r="SMG1" s="58"/>
      <c r="SMH1" s="58"/>
      <c r="SMI1" s="58"/>
      <c r="SMJ1" s="58"/>
      <c r="SMK1" s="58"/>
      <c r="SML1" s="58"/>
      <c r="SMM1" s="58"/>
      <c r="SMN1" s="58"/>
      <c r="SMO1" s="58"/>
      <c r="SMP1" s="58"/>
      <c r="SMQ1" s="58"/>
      <c r="SMR1" s="58"/>
      <c r="SMS1" s="58"/>
      <c r="SMT1" s="58"/>
      <c r="SMU1" s="58"/>
      <c r="SMV1" s="58"/>
      <c r="SMW1" s="58"/>
      <c r="SMX1" s="58"/>
      <c r="SMY1" s="58"/>
      <c r="SMZ1" s="58"/>
      <c r="SNA1" s="58"/>
      <c r="SNB1" s="58"/>
      <c r="SNC1" s="58"/>
      <c r="SND1" s="58"/>
      <c r="SNE1" s="58"/>
      <c r="SNF1" s="58"/>
      <c r="SNG1" s="58"/>
      <c r="SNH1" s="58"/>
      <c r="SNI1" s="58"/>
      <c r="SNJ1" s="58"/>
      <c r="SNK1" s="58"/>
      <c r="SNL1" s="58"/>
      <c r="SNM1" s="58"/>
      <c r="SNN1" s="58"/>
      <c r="SNO1" s="58"/>
      <c r="SNP1" s="58"/>
      <c r="SNQ1" s="58"/>
      <c r="SNR1" s="58"/>
      <c r="SNS1" s="58"/>
      <c r="SNT1" s="58"/>
      <c r="SNU1" s="58"/>
      <c r="SNV1" s="58"/>
      <c r="SNW1" s="58"/>
      <c r="SNX1" s="58"/>
      <c r="SNY1" s="58"/>
      <c r="SNZ1" s="58"/>
      <c r="SOA1" s="58"/>
      <c r="SOB1" s="58"/>
      <c r="SOC1" s="58"/>
      <c r="SOD1" s="58"/>
      <c r="SOE1" s="58"/>
      <c r="SOF1" s="58"/>
      <c r="SOG1" s="58"/>
      <c r="SOH1" s="58"/>
      <c r="SOI1" s="58"/>
      <c r="SOJ1" s="58"/>
      <c r="SOK1" s="58"/>
      <c r="SOL1" s="58"/>
      <c r="SOM1" s="58"/>
      <c r="SON1" s="58"/>
      <c r="SOO1" s="58"/>
      <c r="SOP1" s="58"/>
      <c r="SOQ1" s="58"/>
      <c r="SOR1" s="58"/>
      <c r="SOS1" s="58"/>
      <c r="SOT1" s="58"/>
      <c r="SOU1" s="58"/>
      <c r="SOV1" s="58"/>
      <c r="SOW1" s="58"/>
      <c r="SOX1" s="58"/>
      <c r="SOY1" s="58"/>
      <c r="SOZ1" s="58"/>
      <c r="SPA1" s="58"/>
      <c r="SPB1" s="58"/>
      <c r="SPC1" s="58"/>
      <c r="SPD1" s="58"/>
      <c r="SPE1" s="58"/>
      <c r="SPF1" s="58"/>
      <c r="SPG1" s="58"/>
      <c r="SPH1" s="58"/>
      <c r="SPI1" s="58"/>
      <c r="SPJ1" s="58"/>
      <c r="SPK1" s="58"/>
      <c r="SPL1" s="58"/>
      <c r="SPM1" s="58"/>
      <c r="SPN1" s="58"/>
      <c r="SPO1" s="58"/>
      <c r="SPP1" s="58"/>
      <c r="SPQ1" s="58"/>
      <c r="SPR1" s="58"/>
      <c r="SPS1" s="58"/>
      <c r="SPT1" s="58"/>
      <c r="SPU1" s="58"/>
      <c r="SPV1" s="58"/>
      <c r="SPW1" s="58"/>
      <c r="SPX1" s="58"/>
      <c r="SPY1" s="58"/>
      <c r="SPZ1" s="58"/>
      <c r="SQA1" s="58"/>
      <c r="SQB1" s="58"/>
      <c r="SQC1" s="58"/>
      <c r="SQD1" s="58"/>
      <c r="SQE1" s="58"/>
      <c r="SQF1" s="58"/>
      <c r="SQG1" s="58"/>
      <c r="SQH1" s="58"/>
      <c r="SQI1" s="58"/>
      <c r="SQJ1" s="58"/>
      <c r="SQK1" s="58"/>
      <c r="SQL1" s="58"/>
      <c r="SQM1" s="58"/>
      <c r="SQN1" s="58"/>
      <c r="SQO1" s="58"/>
      <c r="SQP1" s="58"/>
      <c r="SQQ1" s="58"/>
      <c r="SQR1" s="58"/>
      <c r="SQS1" s="58"/>
      <c r="SQT1" s="58"/>
      <c r="SQU1" s="58"/>
      <c r="SQV1" s="58"/>
      <c r="SQW1" s="58"/>
      <c r="SQX1" s="58"/>
      <c r="SQY1" s="58"/>
      <c r="SQZ1" s="58"/>
      <c r="SRA1" s="58"/>
      <c r="SRB1" s="58"/>
      <c r="SRC1" s="58"/>
      <c r="SRD1" s="58"/>
      <c r="SRE1" s="58"/>
      <c r="SRF1" s="58"/>
      <c r="SRG1" s="58"/>
      <c r="SRH1" s="58"/>
      <c r="SRI1" s="58"/>
      <c r="SRJ1" s="58"/>
      <c r="SRK1" s="58"/>
      <c r="SRL1" s="58"/>
      <c r="SRM1" s="58"/>
      <c r="SRN1" s="58"/>
      <c r="SRO1" s="58"/>
      <c r="SRP1" s="58"/>
      <c r="SRQ1" s="58"/>
      <c r="SRR1" s="58"/>
      <c r="SRS1" s="58"/>
      <c r="SRT1" s="58"/>
      <c r="SRU1" s="58"/>
      <c r="SRV1" s="58"/>
      <c r="SRW1" s="58"/>
      <c r="SRX1" s="58"/>
      <c r="SRY1" s="58"/>
      <c r="SRZ1" s="58"/>
      <c r="SSA1" s="58"/>
      <c r="SSB1" s="58"/>
      <c r="SSC1" s="58"/>
      <c r="SSD1" s="58"/>
      <c r="SSE1" s="58"/>
      <c r="SSF1" s="58"/>
      <c r="SSG1" s="58"/>
      <c r="SSH1" s="58"/>
      <c r="SSI1" s="58"/>
      <c r="SSJ1" s="58"/>
      <c r="SSK1" s="58"/>
      <c r="SSL1" s="58"/>
      <c r="SSM1" s="58"/>
      <c r="SSN1" s="58"/>
      <c r="SSO1" s="58"/>
      <c r="SSP1" s="58"/>
      <c r="SSQ1" s="58"/>
      <c r="SSR1" s="58"/>
      <c r="SSS1" s="58"/>
      <c r="SST1" s="58"/>
      <c r="SSU1" s="58"/>
      <c r="SSV1" s="58"/>
      <c r="SSW1" s="58"/>
      <c r="SSX1" s="58"/>
      <c r="SSY1" s="58"/>
      <c r="SSZ1" s="58"/>
      <c r="STA1" s="58"/>
      <c r="STB1" s="58"/>
      <c r="STC1" s="58"/>
      <c r="STD1" s="58"/>
      <c r="STE1" s="58"/>
      <c r="STF1" s="58"/>
      <c r="STG1" s="58"/>
      <c r="STH1" s="58"/>
      <c r="STI1" s="58"/>
      <c r="STJ1" s="58"/>
      <c r="STK1" s="58"/>
      <c r="STL1" s="58"/>
      <c r="STM1" s="58"/>
      <c r="STN1" s="58"/>
      <c r="STO1" s="58"/>
      <c r="STP1" s="58"/>
      <c r="STQ1" s="58"/>
      <c r="STR1" s="58"/>
      <c r="STS1" s="58"/>
      <c r="STT1" s="58"/>
      <c r="STU1" s="58"/>
      <c r="STV1" s="58"/>
      <c r="STW1" s="58"/>
      <c r="STX1" s="58"/>
      <c r="STY1" s="58"/>
      <c r="STZ1" s="58"/>
      <c r="SUA1" s="58"/>
      <c r="SUB1" s="58"/>
      <c r="SUC1" s="58"/>
      <c r="SUD1" s="58"/>
      <c r="SUE1" s="58"/>
      <c r="SUF1" s="58"/>
      <c r="SUG1" s="58"/>
      <c r="SUH1" s="58"/>
      <c r="SUI1" s="58"/>
      <c r="SUJ1" s="58"/>
      <c r="SUK1" s="58"/>
      <c r="SUL1" s="58"/>
      <c r="SUM1" s="58"/>
      <c r="SUN1" s="58"/>
      <c r="SUO1" s="58"/>
      <c r="SUP1" s="58"/>
      <c r="SUQ1" s="58"/>
      <c r="SUR1" s="58"/>
      <c r="SUS1" s="58"/>
      <c r="SUT1" s="58"/>
      <c r="SUU1" s="58"/>
      <c r="SUV1" s="58"/>
      <c r="SUW1" s="58"/>
      <c r="SUX1" s="58"/>
      <c r="SUY1" s="58"/>
      <c r="SUZ1" s="58"/>
      <c r="SVA1" s="58"/>
      <c r="SVB1" s="58"/>
      <c r="SVC1" s="58"/>
      <c r="SVD1" s="58"/>
      <c r="SVE1" s="58"/>
      <c r="SVF1" s="58"/>
      <c r="SVG1" s="58"/>
      <c r="SVH1" s="58"/>
      <c r="SVI1" s="58"/>
      <c r="SVJ1" s="58"/>
      <c r="SVK1" s="58"/>
      <c r="SVL1" s="58"/>
      <c r="SVM1" s="58"/>
      <c r="SVN1" s="58"/>
      <c r="SVO1" s="58"/>
      <c r="SVP1" s="58"/>
      <c r="SVQ1" s="58"/>
      <c r="SVR1" s="58"/>
      <c r="SVS1" s="58"/>
      <c r="SVT1" s="58"/>
      <c r="SVU1" s="58"/>
      <c r="SVV1" s="58"/>
      <c r="SVW1" s="58"/>
      <c r="SVX1" s="58"/>
      <c r="SVY1" s="58"/>
      <c r="SVZ1" s="58"/>
      <c r="SWA1" s="58"/>
      <c r="SWB1" s="58"/>
      <c r="SWC1" s="58"/>
      <c r="SWD1" s="58"/>
      <c r="SWE1" s="58"/>
      <c r="SWF1" s="58"/>
      <c r="SWG1" s="58"/>
      <c r="SWH1" s="58"/>
      <c r="SWI1" s="58"/>
      <c r="SWJ1" s="58"/>
      <c r="SWK1" s="58"/>
      <c r="SWL1" s="58"/>
      <c r="SWM1" s="58"/>
      <c r="SWN1" s="58"/>
      <c r="SWO1" s="58"/>
      <c r="SWP1" s="58"/>
      <c r="SWQ1" s="58"/>
      <c r="SWR1" s="58"/>
      <c r="SWS1" s="58"/>
      <c r="SWT1" s="58"/>
      <c r="SWU1" s="58"/>
      <c r="SWV1" s="58"/>
      <c r="SWW1" s="58"/>
      <c r="SWX1" s="58"/>
      <c r="SWY1" s="58"/>
      <c r="SWZ1" s="58"/>
      <c r="SXA1" s="58"/>
      <c r="SXB1" s="58"/>
      <c r="SXC1" s="58"/>
      <c r="SXD1" s="58"/>
      <c r="SXE1" s="58"/>
      <c r="SXF1" s="58"/>
      <c r="SXG1" s="58"/>
      <c r="SXH1" s="58"/>
      <c r="SXI1" s="58"/>
      <c r="SXJ1" s="58"/>
      <c r="SXK1" s="58"/>
      <c r="SXL1" s="58"/>
      <c r="SXM1" s="58"/>
      <c r="SXN1" s="58"/>
      <c r="SXO1" s="58"/>
      <c r="SXP1" s="58"/>
      <c r="SXQ1" s="58"/>
      <c r="SXR1" s="58"/>
      <c r="SXS1" s="58"/>
      <c r="SXT1" s="58"/>
      <c r="SXU1" s="58"/>
      <c r="SXV1" s="58"/>
      <c r="SXW1" s="58"/>
      <c r="SXX1" s="58"/>
      <c r="SXY1" s="58"/>
      <c r="SXZ1" s="58"/>
      <c r="SYA1" s="58"/>
      <c r="SYB1" s="58"/>
      <c r="SYC1" s="58"/>
      <c r="SYD1" s="58"/>
      <c r="SYE1" s="58"/>
      <c r="SYF1" s="58"/>
      <c r="SYG1" s="58"/>
      <c r="SYH1" s="58"/>
      <c r="SYI1" s="58"/>
      <c r="SYJ1" s="58"/>
      <c r="SYK1" s="58"/>
      <c r="SYL1" s="58"/>
      <c r="SYM1" s="58"/>
      <c r="SYN1" s="58"/>
      <c r="SYO1" s="58"/>
      <c r="SYP1" s="58"/>
      <c r="SYQ1" s="58"/>
      <c r="SYR1" s="58"/>
      <c r="SYS1" s="58"/>
      <c r="SYT1" s="58"/>
      <c r="SYU1" s="58"/>
      <c r="SYV1" s="58"/>
      <c r="SYW1" s="58"/>
      <c r="SYX1" s="58"/>
      <c r="SYY1" s="58"/>
      <c r="SYZ1" s="58"/>
      <c r="SZA1" s="58"/>
      <c r="SZB1" s="58"/>
      <c r="SZC1" s="58"/>
      <c r="SZD1" s="58"/>
      <c r="SZE1" s="58"/>
      <c r="SZF1" s="58"/>
      <c r="SZG1" s="58"/>
      <c r="SZH1" s="58"/>
      <c r="SZI1" s="58"/>
      <c r="SZJ1" s="58"/>
      <c r="SZK1" s="58"/>
      <c r="SZL1" s="58"/>
      <c r="SZM1" s="58"/>
      <c r="SZN1" s="58"/>
      <c r="SZO1" s="58"/>
      <c r="SZP1" s="58"/>
      <c r="SZQ1" s="58"/>
      <c r="SZR1" s="58"/>
      <c r="SZS1" s="58"/>
      <c r="SZT1" s="58"/>
      <c r="SZU1" s="58"/>
      <c r="SZV1" s="58"/>
      <c r="SZW1" s="58"/>
      <c r="SZX1" s="58"/>
      <c r="SZY1" s="58"/>
      <c r="SZZ1" s="58"/>
      <c r="TAA1" s="58"/>
      <c r="TAB1" s="58"/>
      <c r="TAC1" s="58"/>
      <c r="TAD1" s="58"/>
      <c r="TAE1" s="58"/>
      <c r="TAF1" s="58"/>
      <c r="TAG1" s="58"/>
      <c r="TAH1" s="58"/>
      <c r="TAI1" s="58"/>
      <c r="TAJ1" s="58"/>
      <c r="TAK1" s="58"/>
      <c r="TAL1" s="58"/>
      <c r="TAM1" s="58"/>
      <c r="TAN1" s="58"/>
      <c r="TAO1" s="58"/>
      <c r="TAP1" s="58"/>
      <c r="TAQ1" s="58"/>
      <c r="TAR1" s="58"/>
      <c r="TAS1" s="58"/>
      <c r="TAT1" s="58"/>
      <c r="TAU1" s="58"/>
      <c r="TAV1" s="58"/>
      <c r="TAW1" s="58"/>
      <c r="TAX1" s="58"/>
      <c r="TAY1" s="58"/>
      <c r="TAZ1" s="58"/>
      <c r="TBA1" s="58"/>
      <c r="TBB1" s="58"/>
      <c r="TBC1" s="58"/>
      <c r="TBD1" s="58"/>
      <c r="TBE1" s="58"/>
      <c r="TBF1" s="58"/>
      <c r="TBG1" s="58"/>
      <c r="TBH1" s="58"/>
      <c r="TBI1" s="58"/>
      <c r="TBJ1" s="58"/>
      <c r="TBK1" s="58"/>
      <c r="TBL1" s="58"/>
      <c r="TBM1" s="58"/>
      <c r="TBN1" s="58"/>
      <c r="TBO1" s="58"/>
      <c r="TBP1" s="58"/>
      <c r="TBQ1" s="58"/>
      <c r="TBR1" s="58"/>
      <c r="TBS1" s="58"/>
      <c r="TBT1" s="58"/>
      <c r="TBU1" s="58"/>
      <c r="TBV1" s="58"/>
      <c r="TBW1" s="58"/>
      <c r="TBX1" s="58"/>
      <c r="TBY1" s="58"/>
      <c r="TBZ1" s="58"/>
      <c r="TCA1" s="58"/>
      <c r="TCB1" s="58"/>
      <c r="TCC1" s="58"/>
      <c r="TCD1" s="58"/>
      <c r="TCE1" s="58"/>
      <c r="TCF1" s="58"/>
      <c r="TCG1" s="58"/>
      <c r="TCH1" s="58"/>
      <c r="TCI1" s="58"/>
      <c r="TCJ1" s="58"/>
      <c r="TCK1" s="58"/>
      <c r="TCL1" s="58"/>
      <c r="TCM1" s="58"/>
      <c r="TCN1" s="58"/>
      <c r="TCO1" s="58"/>
      <c r="TCP1" s="58"/>
      <c r="TCQ1" s="58"/>
      <c r="TCR1" s="58"/>
      <c r="TCS1" s="58"/>
      <c r="TCT1" s="58"/>
      <c r="TCU1" s="58"/>
      <c r="TCV1" s="58"/>
      <c r="TCW1" s="58"/>
      <c r="TCX1" s="58"/>
      <c r="TCY1" s="58"/>
      <c r="TCZ1" s="58"/>
      <c r="TDA1" s="58"/>
      <c r="TDB1" s="58"/>
      <c r="TDC1" s="58"/>
      <c r="TDD1" s="58"/>
      <c r="TDE1" s="58"/>
      <c r="TDF1" s="58"/>
      <c r="TDG1" s="58"/>
      <c r="TDH1" s="58"/>
      <c r="TDI1" s="58"/>
      <c r="TDJ1" s="58"/>
      <c r="TDK1" s="58"/>
      <c r="TDL1" s="58"/>
      <c r="TDM1" s="58"/>
      <c r="TDN1" s="58"/>
      <c r="TDO1" s="58"/>
      <c r="TDP1" s="58"/>
      <c r="TDQ1" s="58"/>
      <c r="TDR1" s="58"/>
      <c r="TDS1" s="58"/>
      <c r="TDT1" s="58"/>
      <c r="TDU1" s="58"/>
      <c r="TDV1" s="58"/>
      <c r="TDW1" s="58"/>
      <c r="TDX1" s="58"/>
      <c r="TDY1" s="58"/>
      <c r="TDZ1" s="58"/>
      <c r="TEA1" s="58"/>
      <c r="TEB1" s="58"/>
      <c r="TEC1" s="58"/>
      <c r="TED1" s="58"/>
      <c r="TEE1" s="58"/>
      <c r="TEF1" s="58"/>
      <c r="TEG1" s="58"/>
      <c r="TEH1" s="58"/>
      <c r="TEI1" s="58"/>
      <c r="TEJ1" s="58"/>
      <c r="TEK1" s="58"/>
      <c r="TEL1" s="58"/>
      <c r="TEM1" s="58"/>
      <c r="TEN1" s="58"/>
      <c r="TEO1" s="58"/>
      <c r="TEP1" s="58"/>
      <c r="TEQ1" s="58"/>
      <c r="TER1" s="58"/>
      <c r="TES1" s="58"/>
      <c r="TET1" s="58"/>
      <c r="TEU1" s="58"/>
      <c r="TEV1" s="58"/>
      <c r="TEW1" s="58"/>
      <c r="TEX1" s="58"/>
      <c r="TEY1" s="58"/>
      <c r="TEZ1" s="58"/>
      <c r="TFA1" s="58"/>
      <c r="TFB1" s="58"/>
      <c r="TFC1" s="58"/>
      <c r="TFD1" s="58"/>
      <c r="TFE1" s="58"/>
      <c r="TFF1" s="58"/>
      <c r="TFG1" s="58"/>
      <c r="TFH1" s="58"/>
      <c r="TFI1" s="58"/>
      <c r="TFJ1" s="58"/>
      <c r="TFK1" s="58"/>
      <c r="TFL1" s="58"/>
      <c r="TFM1" s="58"/>
      <c r="TFN1" s="58"/>
      <c r="TFO1" s="58"/>
      <c r="TFP1" s="58"/>
      <c r="TFQ1" s="58"/>
      <c r="TFR1" s="58"/>
      <c r="TFS1" s="58"/>
      <c r="TFT1" s="58"/>
      <c r="TFU1" s="58"/>
      <c r="TFV1" s="58"/>
      <c r="TFW1" s="58"/>
      <c r="TFX1" s="58"/>
      <c r="TFY1" s="58"/>
      <c r="TFZ1" s="58"/>
      <c r="TGA1" s="58"/>
      <c r="TGB1" s="58"/>
      <c r="TGC1" s="58"/>
      <c r="TGD1" s="58"/>
      <c r="TGE1" s="58"/>
      <c r="TGF1" s="58"/>
      <c r="TGG1" s="58"/>
      <c r="TGH1" s="58"/>
      <c r="TGI1" s="58"/>
      <c r="TGJ1" s="58"/>
      <c r="TGK1" s="58"/>
      <c r="TGL1" s="58"/>
      <c r="TGM1" s="58"/>
      <c r="TGN1" s="58"/>
      <c r="TGO1" s="58"/>
      <c r="TGP1" s="58"/>
      <c r="TGQ1" s="58"/>
      <c r="TGR1" s="58"/>
      <c r="TGS1" s="58"/>
      <c r="TGT1" s="58"/>
      <c r="TGU1" s="58"/>
      <c r="TGV1" s="58"/>
      <c r="TGW1" s="58"/>
      <c r="TGX1" s="58"/>
      <c r="TGY1" s="58"/>
      <c r="TGZ1" s="58"/>
      <c r="THA1" s="58"/>
      <c r="THB1" s="58"/>
      <c r="THC1" s="58"/>
      <c r="THD1" s="58"/>
      <c r="THE1" s="58"/>
      <c r="THF1" s="58"/>
      <c r="THG1" s="58"/>
      <c r="THH1" s="58"/>
      <c r="THI1" s="58"/>
      <c r="THJ1" s="58"/>
      <c r="THK1" s="58"/>
      <c r="THL1" s="58"/>
      <c r="THM1" s="58"/>
      <c r="THN1" s="58"/>
      <c r="THO1" s="58"/>
      <c r="THP1" s="58"/>
      <c r="THQ1" s="58"/>
      <c r="THR1" s="58"/>
      <c r="THS1" s="58"/>
      <c r="THT1" s="58"/>
      <c r="THU1" s="58"/>
      <c r="THV1" s="58"/>
      <c r="THW1" s="58"/>
      <c r="THX1" s="58"/>
      <c r="THY1" s="58"/>
      <c r="THZ1" s="58"/>
      <c r="TIA1" s="58"/>
      <c r="TIB1" s="58"/>
      <c r="TIC1" s="58"/>
      <c r="TID1" s="58"/>
      <c r="TIE1" s="58"/>
      <c r="TIF1" s="58"/>
      <c r="TIG1" s="58"/>
      <c r="TIH1" s="58"/>
      <c r="TII1" s="58"/>
      <c r="TIJ1" s="58"/>
      <c r="TIK1" s="58"/>
      <c r="TIL1" s="58"/>
      <c r="TIM1" s="58"/>
      <c r="TIN1" s="58"/>
      <c r="TIO1" s="58"/>
      <c r="TIP1" s="58"/>
      <c r="TIQ1" s="58"/>
      <c r="TIR1" s="58"/>
      <c r="TIS1" s="58"/>
      <c r="TIT1" s="58"/>
      <c r="TIU1" s="58"/>
      <c r="TIV1" s="58"/>
      <c r="TIW1" s="58"/>
      <c r="TIX1" s="58"/>
      <c r="TIY1" s="58"/>
      <c r="TIZ1" s="58"/>
      <c r="TJA1" s="58"/>
      <c r="TJB1" s="58"/>
      <c r="TJC1" s="58"/>
      <c r="TJD1" s="58"/>
      <c r="TJE1" s="58"/>
      <c r="TJF1" s="58"/>
      <c r="TJG1" s="58"/>
      <c r="TJH1" s="58"/>
      <c r="TJI1" s="58"/>
      <c r="TJJ1" s="58"/>
      <c r="TJK1" s="58"/>
      <c r="TJL1" s="58"/>
      <c r="TJM1" s="58"/>
      <c r="TJN1" s="58"/>
      <c r="TJO1" s="58"/>
      <c r="TJP1" s="58"/>
      <c r="TJQ1" s="58"/>
      <c r="TJR1" s="58"/>
      <c r="TJS1" s="58"/>
      <c r="TJT1" s="58"/>
      <c r="TJU1" s="58"/>
      <c r="TJV1" s="58"/>
      <c r="TJW1" s="58"/>
      <c r="TJX1" s="58"/>
      <c r="TJY1" s="58"/>
      <c r="TJZ1" s="58"/>
      <c r="TKA1" s="58"/>
      <c r="TKB1" s="58"/>
      <c r="TKC1" s="58"/>
      <c r="TKD1" s="58"/>
      <c r="TKE1" s="58"/>
      <c r="TKF1" s="58"/>
      <c r="TKG1" s="58"/>
      <c r="TKH1" s="58"/>
      <c r="TKI1" s="58"/>
      <c r="TKJ1" s="58"/>
      <c r="TKK1" s="58"/>
      <c r="TKL1" s="58"/>
      <c r="TKM1" s="58"/>
      <c r="TKN1" s="58"/>
      <c r="TKO1" s="58"/>
      <c r="TKP1" s="58"/>
      <c r="TKQ1" s="58"/>
      <c r="TKR1" s="58"/>
      <c r="TKS1" s="58"/>
      <c r="TKT1" s="58"/>
      <c r="TKU1" s="58"/>
      <c r="TKV1" s="58"/>
      <c r="TKW1" s="58"/>
      <c r="TKX1" s="58"/>
      <c r="TKY1" s="58"/>
      <c r="TKZ1" s="58"/>
      <c r="TLA1" s="58"/>
      <c r="TLB1" s="58"/>
      <c r="TLC1" s="58"/>
      <c r="TLD1" s="58"/>
      <c r="TLE1" s="58"/>
      <c r="TLF1" s="58"/>
      <c r="TLG1" s="58"/>
      <c r="TLH1" s="58"/>
      <c r="TLI1" s="58"/>
      <c r="TLJ1" s="58"/>
      <c r="TLK1" s="58"/>
      <c r="TLL1" s="58"/>
      <c r="TLM1" s="58"/>
      <c r="TLN1" s="58"/>
      <c r="TLO1" s="58"/>
      <c r="TLP1" s="58"/>
      <c r="TLQ1" s="58"/>
      <c r="TLR1" s="58"/>
      <c r="TLS1" s="58"/>
      <c r="TLT1" s="58"/>
      <c r="TLU1" s="58"/>
      <c r="TLV1" s="58"/>
      <c r="TLW1" s="58"/>
      <c r="TLX1" s="58"/>
      <c r="TLY1" s="58"/>
      <c r="TLZ1" s="58"/>
      <c r="TMA1" s="58"/>
      <c r="TMB1" s="58"/>
      <c r="TMC1" s="58"/>
      <c r="TMD1" s="58"/>
      <c r="TME1" s="58"/>
      <c r="TMF1" s="58"/>
      <c r="TMG1" s="58"/>
      <c r="TMH1" s="58"/>
      <c r="TMI1" s="58"/>
      <c r="TMJ1" s="58"/>
      <c r="TMK1" s="58"/>
      <c r="TML1" s="58"/>
      <c r="TMM1" s="58"/>
      <c r="TMN1" s="58"/>
      <c r="TMO1" s="58"/>
      <c r="TMP1" s="58"/>
      <c r="TMQ1" s="58"/>
      <c r="TMR1" s="58"/>
      <c r="TMS1" s="58"/>
      <c r="TMT1" s="58"/>
      <c r="TMU1" s="58"/>
      <c r="TMV1" s="58"/>
      <c r="TMW1" s="58"/>
      <c r="TMX1" s="58"/>
      <c r="TMY1" s="58"/>
      <c r="TMZ1" s="58"/>
      <c r="TNA1" s="58"/>
      <c r="TNB1" s="58"/>
      <c r="TNC1" s="58"/>
      <c r="TND1" s="58"/>
      <c r="TNE1" s="58"/>
      <c r="TNF1" s="58"/>
      <c r="TNG1" s="58"/>
      <c r="TNH1" s="58"/>
      <c r="TNI1" s="58"/>
      <c r="TNJ1" s="58"/>
      <c r="TNK1" s="58"/>
      <c r="TNL1" s="58"/>
      <c r="TNM1" s="58"/>
      <c r="TNN1" s="58"/>
      <c r="TNO1" s="58"/>
      <c r="TNP1" s="58"/>
      <c r="TNQ1" s="58"/>
      <c r="TNR1" s="58"/>
      <c r="TNS1" s="58"/>
      <c r="TNT1" s="58"/>
      <c r="TNU1" s="58"/>
      <c r="TNV1" s="58"/>
      <c r="TNW1" s="58"/>
      <c r="TNX1" s="58"/>
      <c r="TNY1" s="58"/>
      <c r="TNZ1" s="58"/>
      <c r="TOA1" s="58"/>
      <c r="TOB1" s="58"/>
      <c r="TOC1" s="58"/>
      <c r="TOD1" s="58"/>
      <c r="TOE1" s="58"/>
      <c r="TOF1" s="58"/>
      <c r="TOG1" s="58"/>
      <c r="TOH1" s="58"/>
      <c r="TOI1" s="58"/>
      <c r="TOJ1" s="58"/>
      <c r="TOK1" s="58"/>
      <c r="TOL1" s="58"/>
      <c r="TOM1" s="58"/>
      <c r="TON1" s="58"/>
      <c r="TOO1" s="58"/>
      <c r="TOP1" s="58"/>
      <c r="TOQ1" s="58"/>
      <c r="TOR1" s="58"/>
      <c r="TOS1" s="58"/>
      <c r="TOT1" s="58"/>
      <c r="TOU1" s="58"/>
      <c r="TOV1" s="58"/>
      <c r="TOW1" s="58"/>
      <c r="TOX1" s="58"/>
      <c r="TOY1" s="58"/>
      <c r="TOZ1" s="58"/>
      <c r="TPA1" s="58"/>
      <c r="TPB1" s="58"/>
      <c r="TPC1" s="58"/>
      <c r="TPD1" s="58"/>
      <c r="TPE1" s="58"/>
      <c r="TPF1" s="58"/>
      <c r="TPG1" s="58"/>
      <c r="TPH1" s="58"/>
      <c r="TPI1" s="58"/>
      <c r="TPJ1" s="58"/>
      <c r="TPK1" s="58"/>
      <c r="TPL1" s="58"/>
      <c r="TPM1" s="58"/>
      <c r="TPN1" s="58"/>
      <c r="TPO1" s="58"/>
      <c r="TPP1" s="58"/>
      <c r="TPQ1" s="58"/>
      <c r="TPR1" s="58"/>
      <c r="TPS1" s="58"/>
      <c r="TPT1" s="58"/>
      <c r="TPU1" s="58"/>
      <c r="TPV1" s="58"/>
      <c r="TPW1" s="58"/>
      <c r="TPX1" s="58"/>
      <c r="TPY1" s="58"/>
      <c r="TPZ1" s="58"/>
      <c r="TQA1" s="58"/>
      <c r="TQB1" s="58"/>
      <c r="TQC1" s="58"/>
      <c r="TQD1" s="58"/>
      <c r="TQE1" s="58"/>
      <c r="TQF1" s="58"/>
      <c r="TQG1" s="58"/>
      <c r="TQH1" s="58"/>
      <c r="TQI1" s="58"/>
      <c r="TQJ1" s="58"/>
      <c r="TQK1" s="58"/>
      <c r="TQL1" s="58"/>
      <c r="TQM1" s="58"/>
      <c r="TQN1" s="58"/>
      <c r="TQO1" s="58"/>
      <c r="TQP1" s="58"/>
      <c r="TQQ1" s="58"/>
      <c r="TQR1" s="58"/>
      <c r="TQS1" s="58"/>
      <c r="TQT1" s="58"/>
      <c r="TQU1" s="58"/>
      <c r="TQV1" s="58"/>
      <c r="TQW1" s="58"/>
      <c r="TQX1" s="58"/>
      <c r="TQY1" s="58"/>
      <c r="TQZ1" s="58"/>
      <c r="TRA1" s="58"/>
      <c r="TRB1" s="58"/>
      <c r="TRC1" s="58"/>
      <c r="TRD1" s="58"/>
      <c r="TRE1" s="58"/>
      <c r="TRF1" s="58"/>
      <c r="TRG1" s="58"/>
      <c r="TRH1" s="58"/>
      <c r="TRI1" s="58"/>
      <c r="TRJ1" s="58"/>
      <c r="TRK1" s="58"/>
      <c r="TRL1" s="58"/>
      <c r="TRM1" s="58"/>
      <c r="TRN1" s="58"/>
      <c r="TRO1" s="58"/>
      <c r="TRP1" s="58"/>
      <c r="TRQ1" s="58"/>
      <c r="TRR1" s="58"/>
      <c r="TRS1" s="58"/>
      <c r="TRT1" s="58"/>
      <c r="TRU1" s="58"/>
      <c r="TRV1" s="58"/>
      <c r="TRW1" s="58"/>
      <c r="TRX1" s="58"/>
      <c r="TRY1" s="58"/>
      <c r="TRZ1" s="58"/>
      <c r="TSA1" s="58"/>
      <c r="TSB1" s="58"/>
      <c r="TSC1" s="58"/>
      <c r="TSD1" s="58"/>
      <c r="TSE1" s="58"/>
      <c r="TSF1" s="58"/>
      <c r="TSG1" s="58"/>
      <c r="TSH1" s="58"/>
      <c r="TSI1" s="58"/>
      <c r="TSJ1" s="58"/>
      <c r="TSK1" s="58"/>
      <c r="TSL1" s="58"/>
      <c r="TSM1" s="58"/>
      <c r="TSN1" s="58"/>
      <c r="TSO1" s="58"/>
      <c r="TSP1" s="58"/>
      <c r="TSQ1" s="58"/>
      <c r="TSR1" s="58"/>
      <c r="TSS1" s="58"/>
      <c r="TST1" s="58"/>
      <c r="TSU1" s="58"/>
      <c r="TSV1" s="58"/>
      <c r="TSW1" s="58"/>
      <c r="TSX1" s="58"/>
      <c r="TSY1" s="58"/>
      <c r="TSZ1" s="58"/>
      <c r="TTA1" s="58"/>
      <c r="TTB1" s="58"/>
      <c r="TTC1" s="58"/>
      <c r="TTD1" s="58"/>
      <c r="TTE1" s="58"/>
      <c r="TTF1" s="58"/>
      <c r="TTG1" s="58"/>
      <c r="TTH1" s="58"/>
      <c r="TTI1" s="58"/>
      <c r="TTJ1" s="58"/>
      <c r="TTK1" s="58"/>
      <c r="TTL1" s="58"/>
      <c r="TTM1" s="58"/>
      <c r="TTN1" s="58"/>
      <c r="TTO1" s="58"/>
      <c r="TTP1" s="58"/>
      <c r="TTQ1" s="58"/>
      <c r="TTR1" s="58"/>
      <c r="TTS1" s="58"/>
      <c r="TTT1" s="58"/>
      <c r="TTU1" s="58"/>
      <c r="TTV1" s="58"/>
      <c r="TTW1" s="58"/>
      <c r="TTX1" s="58"/>
      <c r="TTY1" s="58"/>
      <c r="TTZ1" s="58"/>
      <c r="TUA1" s="58"/>
      <c r="TUB1" s="58"/>
      <c r="TUC1" s="58"/>
      <c r="TUD1" s="58"/>
      <c r="TUE1" s="58"/>
      <c r="TUF1" s="58"/>
      <c r="TUG1" s="58"/>
      <c r="TUH1" s="58"/>
      <c r="TUI1" s="58"/>
      <c r="TUJ1" s="58"/>
      <c r="TUK1" s="58"/>
      <c r="TUL1" s="58"/>
      <c r="TUM1" s="58"/>
      <c r="TUN1" s="58"/>
      <c r="TUO1" s="58"/>
      <c r="TUP1" s="58"/>
      <c r="TUQ1" s="58"/>
      <c r="TUR1" s="58"/>
      <c r="TUS1" s="58"/>
      <c r="TUT1" s="58"/>
      <c r="TUU1" s="58"/>
      <c r="TUV1" s="58"/>
      <c r="TUW1" s="58"/>
      <c r="TUX1" s="58"/>
      <c r="TUY1" s="58"/>
      <c r="TUZ1" s="58"/>
      <c r="TVA1" s="58"/>
      <c r="TVB1" s="58"/>
      <c r="TVC1" s="58"/>
      <c r="TVD1" s="58"/>
      <c r="TVE1" s="58"/>
      <c r="TVF1" s="58"/>
      <c r="TVG1" s="58"/>
      <c r="TVH1" s="58"/>
      <c r="TVI1" s="58"/>
      <c r="TVJ1" s="58"/>
      <c r="TVK1" s="58"/>
      <c r="TVL1" s="58"/>
      <c r="TVM1" s="58"/>
      <c r="TVN1" s="58"/>
      <c r="TVO1" s="58"/>
      <c r="TVP1" s="58"/>
      <c r="TVQ1" s="58"/>
      <c r="TVR1" s="58"/>
      <c r="TVS1" s="58"/>
      <c r="TVT1" s="58"/>
      <c r="TVU1" s="58"/>
      <c r="TVV1" s="58"/>
      <c r="TVW1" s="58"/>
      <c r="TVX1" s="58"/>
      <c r="TVY1" s="58"/>
      <c r="TVZ1" s="58"/>
      <c r="TWA1" s="58"/>
      <c r="TWB1" s="58"/>
      <c r="TWC1" s="58"/>
      <c r="TWD1" s="58"/>
      <c r="TWE1" s="58"/>
      <c r="TWF1" s="58"/>
      <c r="TWG1" s="58"/>
      <c r="TWH1" s="58"/>
      <c r="TWI1" s="58"/>
      <c r="TWJ1" s="58"/>
      <c r="TWK1" s="58"/>
      <c r="TWL1" s="58"/>
      <c r="TWM1" s="58"/>
      <c r="TWN1" s="58"/>
      <c r="TWO1" s="58"/>
      <c r="TWP1" s="58"/>
      <c r="TWQ1" s="58"/>
      <c r="TWR1" s="58"/>
      <c r="TWS1" s="58"/>
      <c r="TWT1" s="58"/>
      <c r="TWU1" s="58"/>
      <c r="TWV1" s="58"/>
      <c r="TWW1" s="58"/>
      <c r="TWX1" s="58"/>
      <c r="TWY1" s="58"/>
      <c r="TWZ1" s="58"/>
      <c r="TXA1" s="58"/>
      <c r="TXB1" s="58"/>
      <c r="TXC1" s="58"/>
      <c r="TXD1" s="58"/>
      <c r="TXE1" s="58"/>
      <c r="TXF1" s="58"/>
      <c r="TXG1" s="58"/>
      <c r="TXH1" s="58"/>
      <c r="TXI1" s="58"/>
      <c r="TXJ1" s="58"/>
      <c r="TXK1" s="58"/>
      <c r="TXL1" s="58"/>
      <c r="TXM1" s="58"/>
      <c r="TXN1" s="58"/>
      <c r="TXO1" s="58"/>
      <c r="TXP1" s="58"/>
      <c r="TXQ1" s="58"/>
      <c r="TXR1" s="58"/>
      <c r="TXS1" s="58"/>
      <c r="TXT1" s="58"/>
      <c r="TXU1" s="58"/>
      <c r="TXV1" s="58"/>
      <c r="TXW1" s="58"/>
      <c r="TXX1" s="58"/>
      <c r="TXY1" s="58"/>
      <c r="TXZ1" s="58"/>
      <c r="TYA1" s="58"/>
      <c r="TYB1" s="58"/>
      <c r="TYC1" s="58"/>
      <c r="TYD1" s="58"/>
      <c r="TYE1" s="58"/>
      <c r="TYF1" s="58"/>
      <c r="TYG1" s="58"/>
      <c r="TYH1" s="58"/>
      <c r="TYI1" s="58"/>
      <c r="TYJ1" s="58"/>
      <c r="TYK1" s="58"/>
      <c r="TYL1" s="58"/>
      <c r="TYM1" s="58"/>
      <c r="TYN1" s="58"/>
      <c r="TYO1" s="58"/>
      <c r="TYP1" s="58"/>
      <c r="TYQ1" s="58"/>
      <c r="TYR1" s="58"/>
      <c r="TYS1" s="58"/>
      <c r="TYT1" s="58"/>
      <c r="TYU1" s="58"/>
      <c r="TYV1" s="58"/>
      <c r="TYW1" s="58"/>
      <c r="TYX1" s="58"/>
      <c r="TYY1" s="58"/>
      <c r="TYZ1" s="58"/>
      <c r="TZA1" s="58"/>
      <c r="TZB1" s="58"/>
      <c r="TZC1" s="58"/>
      <c r="TZD1" s="58"/>
      <c r="TZE1" s="58"/>
      <c r="TZF1" s="58"/>
      <c r="TZG1" s="58"/>
      <c r="TZH1" s="58"/>
      <c r="TZI1" s="58"/>
      <c r="TZJ1" s="58"/>
      <c r="TZK1" s="58"/>
      <c r="TZL1" s="58"/>
      <c r="TZM1" s="58"/>
      <c r="TZN1" s="58"/>
      <c r="TZO1" s="58"/>
      <c r="TZP1" s="58"/>
      <c r="TZQ1" s="58"/>
      <c r="TZR1" s="58"/>
      <c r="TZS1" s="58"/>
      <c r="TZT1" s="58"/>
      <c r="TZU1" s="58"/>
      <c r="TZV1" s="58"/>
      <c r="TZW1" s="58"/>
      <c r="TZX1" s="58"/>
      <c r="TZY1" s="58"/>
      <c r="TZZ1" s="58"/>
      <c r="UAA1" s="58"/>
      <c r="UAB1" s="58"/>
      <c r="UAC1" s="58"/>
      <c r="UAD1" s="58"/>
      <c r="UAE1" s="58"/>
      <c r="UAF1" s="58"/>
      <c r="UAG1" s="58"/>
      <c r="UAH1" s="58"/>
      <c r="UAI1" s="58"/>
      <c r="UAJ1" s="58"/>
      <c r="UAK1" s="58"/>
      <c r="UAL1" s="58"/>
      <c r="UAM1" s="58"/>
      <c r="UAN1" s="58"/>
      <c r="UAO1" s="58"/>
      <c r="UAP1" s="58"/>
      <c r="UAQ1" s="58"/>
      <c r="UAR1" s="58"/>
      <c r="UAS1" s="58"/>
      <c r="UAT1" s="58"/>
      <c r="UAU1" s="58"/>
      <c r="UAV1" s="58"/>
      <c r="UAW1" s="58"/>
      <c r="UAX1" s="58"/>
      <c r="UAY1" s="58"/>
      <c r="UAZ1" s="58"/>
      <c r="UBA1" s="58"/>
      <c r="UBB1" s="58"/>
      <c r="UBC1" s="58"/>
      <c r="UBD1" s="58"/>
      <c r="UBE1" s="58"/>
      <c r="UBF1" s="58"/>
      <c r="UBG1" s="58"/>
      <c r="UBH1" s="58"/>
      <c r="UBI1" s="58"/>
      <c r="UBJ1" s="58"/>
      <c r="UBK1" s="58"/>
      <c r="UBL1" s="58"/>
      <c r="UBM1" s="58"/>
      <c r="UBN1" s="58"/>
      <c r="UBO1" s="58"/>
      <c r="UBP1" s="58"/>
      <c r="UBQ1" s="58"/>
      <c r="UBR1" s="58"/>
      <c r="UBS1" s="58"/>
      <c r="UBT1" s="58"/>
      <c r="UBU1" s="58"/>
      <c r="UBV1" s="58"/>
      <c r="UBW1" s="58"/>
      <c r="UBX1" s="58"/>
      <c r="UBY1" s="58"/>
      <c r="UBZ1" s="58"/>
      <c r="UCA1" s="58"/>
      <c r="UCB1" s="58"/>
      <c r="UCC1" s="58"/>
      <c r="UCD1" s="58"/>
      <c r="UCE1" s="58"/>
      <c r="UCF1" s="58"/>
      <c r="UCG1" s="58"/>
      <c r="UCH1" s="58"/>
      <c r="UCI1" s="58"/>
      <c r="UCJ1" s="58"/>
      <c r="UCK1" s="58"/>
      <c r="UCL1" s="58"/>
      <c r="UCM1" s="58"/>
      <c r="UCN1" s="58"/>
      <c r="UCO1" s="58"/>
      <c r="UCP1" s="58"/>
      <c r="UCQ1" s="58"/>
      <c r="UCR1" s="58"/>
      <c r="UCS1" s="58"/>
      <c r="UCT1" s="58"/>
      <c r="UCU1" s="58"/>
      <c r="UCV1" s="58"/>
      <c r="UCW1" s="58"/>
      <c r="UCX1" s="58"/>
      <c r="UCY1" s="58"/>
      <c r="UCZ1" s="58"/>
      <c r="UDA1" s="58"/>
      <c r="UDB1" s="58"/>
      <c r="UDC1" s="58"/>
      <c r="UDD1" s="58"/>
      <c r="UDE1" s="58"/>
      <c r="UDF1" s="58"/>
      <c r="UDG1" s="58"/>
      <c r="UDH1" s="58"/>
      <c r="UDI1" s="58"/>
      <c r="UDJ1" s="58"/>
      <c r="UDK1" s="58"/>
      <c r="UDL1" s="58"/>
      <c r="UDM1" s="58"/>
      <c r="UDN1" s="58"/>
      <c r="UDO1" s="58"/>
      <c r="UDP1" s="58"/>
      <c r="UDQ1" s="58"/>
      <c r="UDR1" s="58"/>
      <c r="UDS1" s="58"/>
      <c r="UDT1" s="58"/>
      <c r="UDU1" s="58"/>
      <c r="UDV1" s="58"/>
      <c r="UDW1" s="58"/>
      <c r="UDX1" s="58"/>
      <c r="UDY1" s="58"/>
      <c r="UDZ1" s="58"/>
      <c r="UEA1" s="58"/>
      <c r="UEB1" s="58"/>
      <c r="UEC1" s="58"/>
      <c r="UED1" s="58"/>
      <c r="UEE1" s="58"/>
      <c r="UEF1" s="58"/>
      <c r="UEG1" s="58"/>
      <c r="UEH1" s="58"/>
      <c r="UEI1" s="58"/>
      <c r="UEJ1" s="58"/>
      <c r="UEK1" s="58"/>
      <c r="UEL1" s="58"/>
      <c r="UEM1" s="58"/>
      <c r="UEN1" s="58"/>
      <c r="UEO1" s="58"/>
      <c r="UEP1" s="58"/>
      <c r="UEQ1" s="58"/>
      <c r="UER1" s="58"/>
      <c r="UES1" s="58"/>
      <c r="UET1" s="58"/>
      <c r="UEU1" s="58"/>
      <c r="UEV1" s="58"/>
      <c r="UEW1" s="58"/>
      <c r="UEX1" s="58"/>
      <c r="UEY1" s="58"/>
      <c r="UEZ1" s="58"/>
      <c r="UFA1" s="58"/>
      <c r="UFB1" s="58"/>
      <c r="UFC1" s="58"/>
      <c r="UFD1" s="58"/>
      <c r="UFE1" s="58"/>
      <c r="UFF1" s="58"/>
      <c r="UFG1" s="58"/>
      <c r="UFH1" s="58"/>
      <c r="UFI1" s="58"/>
      <c r="UFJ1" s="58"/>
      <c r="UFK1" s="58"/>
      <c r="UFL1" s="58"/>
      <c r="UFM1" s="58"/>
      <c r="UFN1" s="58"/>
      <c r="UFO1" s="58"/>
      <c r="UFP1" s="58"/>
      <c r="UFQ1" s="58"/>
      <c r="UFR1" s="58"/>
      <c r="UFS1" s="58"/>
      <c r="UFT1" s="58"/>
      <c r="UFU1" s="58"/>
      <c r="UFV1" s="58"/>
      <c r="UFW1" s="58"/>
      <c r="UFX1" s="58"/>
      <c r="UFY1" s="58"/>
      <c r="UFZ1" s="58"/>
      <c r="UGA1" s="58"/>
      <c r="UGB1" s="58"/>
      <c r="UGC1" s="58"/>
      <c r="UGD1" s="58"/>
      <c r="UGE1" s="58"/>
      <c r="UGF1" s="58"/>
      <c r="UGG1" s="58"/>
      <c r="UGH1" s="58"/>
      <c r="UGI1" s="58"/>
      <c r="UGJ1" s="58"/>
      <c r="UGK1" s="58"/>
      <c r="UGL1" s="58"/>
      <c r="UGM1" s="58"/>
      <c r="UGN1" s="58"/>
      <c r="UGO1" s="58"/>
      <c r="UGP1" s="58"/>
      <c r="UGQ1" s="58"/>
      <c r="UGR1" s="58"/>
      <c r="UGS1" s="58"/>
      <c r="UGT1" s="58"/>
      <c r="UGU1" s="58"/>
      <c r="UGV1" s="58"/>
      <c r="UGW1" s="58"/>
      <c r="UGX1" s="58"/>
      <c r="UGY1" s="58"/>
      <c r="UGZ1" s="58"/>
      <c r="UHA1" s="58"/>
      <c r="UHB1" s="58"/>
      <c r="UHC1" s="58"/>
      <c r="UHD1" s="58"/>
      <c r="UHE1" s="58"/>
      <c r="UHF1" s="58"/>
      <c r="UHG1" s="58"/>
      <c r="UHH1" s="58"/>
      <c r="UHI1" s="58"/>
      <c r="UHJ1" s="58"/>
      <c r="UHK1" s="58"/>
      <c r="UHL1" s="58"/>
      <c r="UHM1" s="58"/>
      <c r="UHN1" s="58"/>
      <c r="UHO1" s="58"/>
      <c r="UHP1" s="58"/>
      <c r="UHQ1" s="58"/>
      <c r="UHR1" s="58"/>
      <c r="UHS1" s="58"/>
      <c r="UHT1" s="58"/>
      <c r="UHU1" s="58"/>
      <c r="UHV1" s="58"/>
      <c r="UHW1" s="58"/>
      <c r="UHX1" s="58"/>
      <c r="UHY1" s="58"/>
      <c r="UHZ1" s="58"/>
      <c r="UIA1" s="58"/>
      <c r="UIB1" s="58"/>
      <c r="UIC1" s="58"/>
      <c r="UID1" s="58"/>
      <c r="UIE1" s="58"/>
      <c r="UIF1" s="58"/>
      <c r="UIG1" s="58"/>
      <c r="UIH1" s="58"/>
      <c r="UII1" s="58"/>
      <c r="UIJ1" s="58"/>
      <c r="UIK1" s="58"/>
      <c r="UIL1" s="58"/>
      <c r="UIM1" s="58"/>
      <c r="UIN1" s="58"/>
      <c r="UIO1" s="58"/>
      <c r="UIP1" s="58"/>
      <c r="UIQ1" s="58"/>
      <c r="UIR1" s="58"/>
      <c r="UIS1" s="58"/>
      <c r="UIT1" s="58"/>
      <c r="UIU1" s="58"/>
      <c r="UIV1" s="58"/>
      <c r="UIW1" s="58"/>
      <c r="UIX1" s="58"/>
      <c r="UIY1" s="58"/>
      <c r="UIZ1" s="58"/>
      <c r="UJA1" s="58"/>
      <c r="UJB1" s="58"/>
      <c r="UJC1" s="58"/>
      <c r="UJD1" s="58"/>
      <c r="UJE1" s="58"/>
      <c r="UJF1" s="58"/>
      <c r="UJG1" s="58"/>
      <c r="UJH1" s="58"/>
      <c r="UJI1" s="58"/>
      <c r="UJJ1" s="58"/>
      <c r="UJK1" s="58"/>
      <c r="UJL1" s="58"/>
      <c r="UJM1" s="58"/>
      <c r="UJN1" s="58"/>
      <c r="UJO1" s="58"/>
      <c r="UJP1" s="58"/>
      <c r="UJQ1" s="58"/>
      <c r="UJR1" s="58"/>
      <c r="UJS1" s="58"/>
      <c r="UJT1" s="58"/>
      <c r="UJU1" s="58"/>
      <c r="UJV1" s="58"/>
      <c r="UJW1" s="58"/>
      <c r="UJX1" s="58"/>
      <c r="UJY1" s="58"/>
      <c r="UJZ1" s="58"/>
      <c r="UKA1" s="58"/>
      <c r="UKB1" s="58"/>
      <c r="UKC1" s="58"/>
      <c r="UKD1" s="58"/>
      <c r="UKE1" s="58"/>
      <c r="UKF1" s="58"/>
      <c r="UKG1" s="58"/>
      <c r="UKH1" s="58"/>
      <c r="UKI1" s="58"/>
      <c r="UKJ1" s="58"/>
      <c r="UKK1" s="58"/>
      <c r="UKL1" s="58"/>
      <c r="UKM1" s="58"/>
      <c r="UKN1" s="58"/>
      <c r="UKO1" s="58"/>
      <c r="UKP1" s="58"/>
      <c r="UKQ1" s="58"/>
      <c r="UKR1" s="58"/>
      <c r="UKS1" s="58"/>
      <c r="UKT1" s="58"/>
      <c r="UKU1" s="58"/>
      <c r="UKV1" s="58"/>
      <c r="UKW1" s="58"/>
      <c r="UKX1" s="58"/>
      <c r="UKY1" s="58"/>
      <c r="UKZ1" s="58"/>
      <c r="ULA1" s="58"/>
      <c r="ULB1" s="58"/>
      <c r="ULC1" s="58"/>
      <c r="ULD1" s="58"/>
      <c r="ULE1" s="58"/>
      <c r="ULF1" s="58"/>
      <c r="ULG1" s="58"/>
      <c r="ULH1" s="58"/>
      <c r="ULI1" s="58"/>
      <c r="ULJ1" s="58"/>
      <c r="ULK1" s="58"/>
      <c r="ULL1" s="58"/>
      <c r="ULM1" s="58"/>
      <c r="ULN1" s="58"/>
      <c r="ULO1" s="58"/>
      <c r="ULP1" s="58"/>
      <c r="ULQ1" s="58"/>
      <c r="ULR1" s="58"/>
      <c r="ULS1" s="58"/>
      <c r="ULT1" s="58"/>
      <c r="ULU1" s="58"/>
      <c r="ULV1" s="58"/>
      <c r="ULW1" s="58"/>
      <c r="ULX1" s="58"/>
      <c r="ULY1" s="58"/>
      <c r="ULZ1" s="58"/>
      <c r="UMA1" s="58"/>
      <c r="UMB1" s="58"/>
      <c r="UMC1" s="58"/>
      <c r="UMD1" s="58"/>
      <c r="UME1" s="58"/>
      <c r="UMF1" s="58"/>
      <c r="UMG1" s="58"/>
      <c r="UMH1" s="58"/>
      <c r="UMI1" s="58"/>
      <c r="UMJ1" s="58"/>
      <c r="UMK1" s="58"/>
      <c r="UML1" s="58"/>
      <c r="UMM1" s="58"/>
      <c r="UMN1" s="58"/>
      <c r="UMO1" s="58"/>
      <c r="UMP1" s="58"/>
      <c r="UMQ1" s="58"/>
      <c r="UMR1" s="58"/>
      <c r="UMS1" s="58"/>
      <c r="UMT1" s="58"/>
      <c r="UMU1" s="58"/>
      <c r="UMV1" s="58"/>
      <c r="UMW1" s="58"/>
      <c r="UMX1" s="58"/>
      <c r="UMY1" s="58"/>
      <c r="UMZ1" s="58"/>
      <c r="UNA1" s="58"/>
      <c r="UNB1" s="58"/>
      <c r="UNC1" s="58"/>
      <c r="UND1" s="58"/>
      <c r="UNE1" s="58"/>
      <c r="UNF1" s="58"/>
      <c r="UNG1" s="58"/>
      <c r="UNH1" s="58"/>
      <c r="UNI1" s="58"/>
      <c r="UNJ1" s="58"/>
      <c r="UNK1" s="58"/>
      <c r="UNL1" s="58"/>
      <c r="UNM1" s="58"/>
      <c r="UNN1" s="58"/>
      <c r="UNO1" s="58"/>
      <c r="UNP1" s="58"/>
      <c r="UNQ1" s="58"/>
      <c r="UNR1" s="58"/>
      <c r="UNS1" s="58"/>
      <c r="UNT1" s="58"/>
      <c r="UNU1" s="58"/>
      <c r="UNV1" s="58"/>
      <c r="UNW1" s="58"/>
      <c r="UNX1" s="58"/>
      <c r="UNY1" s="58"/>
      <c r="UNZ1" s="58"/>
      <c r="UOA1" s="58"/>
      <c r="UOB1" s="58"/>
      <c r="UOC1" s="58"/>
      <c r="UOD1" s="58"/>
      <c r="UOE1" s="58"/>
      <c r="UOF1" s="58"/>
      <c r="UOG1" s="58"/>
      <c r="UOH1" s="58"/>
      <c r="UOI1" s="58"/>
      <c r="UOJ1" s="58"/>
      <c r="UOK1" s="58"/>
      <c r="UOL1" s="58"/>
      <c r="UOM1" s="58"/>
      <c r="UON1" s="58"/>
      <c r="UOO1" s="58"/>
      <c r="UOP1" s="58"/>
      <c r="UOQ1" s="58"/>
      <c r="UOR1" s="58"/>
      <c r="UOS1" s="58"/>
      <c r="UOT1" s="58"/>
      <c r="UOU1" s="58"/>
      <c r="UOV1" s="58"/>
      <c r="UOW1" s="58"/>
      <c r="UOX1" s="58"/>
      <c r="UOY1" s="58"/>
      <c r="UOZ1" s="58"/>
      <c r="UPA1" s="58"/>
      <c r="UPB1" s="58"/>
      <c r="UPC1" s="58"/>
      <c r="UPD1" s="58"/>
      <c r="UPE1" s="58"/>
      <c r="UPF1" s="58"/>
      <c r="UPG1" s="58"/>
      <c r="UPH1" s="58"/>
      <c r="UPI1" s="58"/>
      <c r="UPJ1" s="58"/>
      <c r="UPK1" s="58"/>
      <c r="UPL1" s="58"/>
      <c r="UPM1" s="58"/>
      <c r="UPN1" s="58"/>
      <c r="UPO1" s="58"/>
      <c r="UPP1" s="58"/>
      <c r="UPQ1" s="58"/>
      <c r="UPR1" s="58"/>
      <c r="UPS1" s="58"/>
      <c r="UPT1" s="58"/>
      <c r="UPU1" s="58"/>
      <c r="UPV1" s="58"/>
      <c r="UPW1" s="58"/>
      <c r="UPX1" s="58"/>
      <c r="UPY1" s="58"/>
      <c r="UPZ1" s="58"/>
      <c r="UQA1" s="58"/>
      <c r="UQB1" s="58"/>
      <c r="UQC1" s="58"/>
      <c r="UQD1" s="58"/>
      <c r="UQE1" s="58"/>
      <c r="UQF1" s="58"/>
      <c r="UQG1" s="58"/>
      <c r="UQH1" s="58"/>
      <c r="UQI1" s="58"/>
      <c r="UQJ1" s="58"/>
      <c r="UQK1" s="58"/>
      <c r="UQL1" s="58"/>
      <c r="UQM1" s="58"/>
      <c r="UQN1" s="58"/>
      <c r="UQO1" s="58"/>
      <c r="UQP1" s="58"/>
      <c r="UQQ1" s="58"/>
      <c r="UQR1" s="58"/>
      <c r="UQS1" s="58"/>
      <c r="UQT1" s="58"/>
      <c r="UQU1" s="58"/>
      <c r="UQV1" s="58"/>
      <c r="UQW1" s="58"/>
      <c r="UQX1" s="58"/>
      <c r="UQY1" s="58"/>
      <c r="UQZ1" s="58"/>
      <c r="URA1" s="58"/>
      <c r="URB1" s="58"/>
      <c r="URC1" s="58"/>
      <c r="URD1" s="58"/>
      <c r="URE1" s="58"/>
      <c r="URF1" s="58"/>
      <c r="URG1" s="58"/>
      <c r="URH1" s="58"/>
      <c r="URI1" s="58"/>
      <c r="URJ1" s="58"/>
      <c r="URK1" s="58"/>
      <c r="URL1" s="58"/>
      <c r="URM1" s="58"/>
      <c r="URN1" s="58"/>
      <c r="URO1" s="58"/>
      <c r="URP1" s="58"/>
      <c r="URQ1" s="58"/>
      <c r="URR1" s="58"/>
      <c r="URS1" s="58"/>
      <c r="URT1" s="58"/>
      <c r="URU1" s="58"/>
      <c r="URV1" s="58"/>
      <c r="URW1" s="58"/>
      <c r="URX1" s="58"/>
      <c r="URY1" s="58"/>
      <c r="URZ1" s="58"/>
      <c r="USA1" s="58"/>
      <c r="USB1" s="58"/>
      <c r="USC1" s="58"/>
      <c r="USD1" s="58"/>
      <c r="USE1" s="58"/>
      <c r="USF1" s="58"/>
      <c r="USG1" s="58"/>
      <c r="USH1" s="58"/>
      <c r="USI1" s="58"/>
      <c r="USJ1" s="58"/>
      <c r="USK1" s="58"/>
      <c r="USL1" s="58"/>
      <c r="USM1" s="58"/>
      <c r="USN1" s="58"/>
      <c r="USO1" s="58"/>
      <c r="USP1" s="58"/>
      <c r="USQ1" s="58"/>
      <c r="USR1" s="58"/>
      <c r="USS1" s="58"/>
      <c r="UST1" s="58"/>
      <c r="USU1" s="58"/>
      <c r="USV1" s="58"/>
      <c r="USW1" s="58"/>
      <c r="USX1" s="58"/>
      <c r="USY1" s="58"/>
      <c r="USZ1" s="58"/>
      <c r="UTA1" s="58"/>
      <c r="UTB1" s="58"/>
      <c r="UTC1" s="58"/>
      <c r="UTD1" s="58"/>
      <c r="UTE1" s="58"/>
      <c r="UTF1" s="58"/>
      <c r="UTG1" s="58"/>
      <c r="UTH1" s="58"/>
      <c r="UTI1" s="58"/>
      <c r="UTJ1" s="58"/>
      <c r="UTK1" s="58"/>
      <c r="UTL1" s="58"/>
      <c r="UTM1" s="58"/>
      <c r="UTN1" s="58"/>
      <c r="UTO1" s="58"/>
      <c r="UTP1" s="58"/>
      <c r="UTQ1" s="58"/>
      <c r="UTR1" s="58"/>
      <c r="UTS1" s="58"/>
      <c r="UTT1" s="58"/>
      <c r="UTU1" s="58"/>
      <c r="UTV1" s="58"/>
      <c r="UTW1" s="58"/>
      <c r="UTX1" s="58"/>
      <c r="UTY1" s="58"/>
      <c r="UTZ1" s="58"/>
      <c r="UUA1" s="58"/>
      <c r="UUB1" s="58"/>
      <c r="UUC1" s="58"/>
      <c r="UUD1" s="58"/>
      <c r="UUE1" s="58"/>
      <c r="UUF1" s="58"/>
      <c r="UUG1" s="58"/>
      <c r="UUH1" s="58"/>
      <c r="UUI1" s="58"/>
      <c r="UUJ1" s="58"/>
      <c r="UUK1" s="58"/>
      <c r="UUL1" s="58"/>
      <c r="UUM1" s="58"/>
      <c r="UUN1" s="58"/>
      <c r="UUO1" s="58"/>
      <c r="UUP1" s="58"/>
      <c r="UUQ1" s="58"/>
      <c r="UUR1" s="58"/>
      <c r="UUS1" s="58"/>
      <c r="UUT1" s="58"/>
      <c r="UUU1" s="58"/>
      <c r="UUV1" s="58"/>
      <c r="UUW1" s="58"/>
      <c r="UUX1" s="58"/>
      <c r="UUY1" s="58"/>
      <c r="UUZ1" s="58"/>
      <c r="UVA1" s="58"/>
      <c r="UVB1" s="58"/>
      <c r="UVC1" s="58"/>
      <c r="UVD1" s="58"/>
      <c r="UVE1" s="58"/>
      <c r="UVF1" s="58"/>
      <c r="UVG1" s="58"/>
      <c r="UVH1" s="58"/>
      <c r="UVI1" s="58"/>
      <c r="UVJ1" s="58"/>
      <c r="UVK1" s="58"/>
      <c r="UVL1" s="58"/>
      <c r="UVM1" s="58"/>
      <c r="UVN1" s="58"/>
      <c r="UVO1" s="58"/>
      <c r="UVP1" s="58"/>
      <c r="UVQ1" s="58"/>
      <c r="UVR1" s="58"/>
      <c r="UVS1" s="58"/>
      <c r="UVT1" s="58"/>
      <c r="UVU1" s="58"/>
      <c r="UVV1" s="58"/>
      <c r="UVW1" s="58"/>
      <c r="UVX1" s="58"/>
      <c r="UVY1" s="58"/>
      <c r="UVZ1" s="58"/>
      <c r="UWA1" s="58"/>
      <c r="UWB1" s="58"/>
      <c r="UWC1" s="58"/>
      <c r="UWD1" s="58"/>
      <c r="UWE1" s="58"/>
      <c r="UWF1" s="58"/>
      <c r="UWG1" s="58"/>
      <c r="UWH1" s="58"/>
      <c r="UWI1" s="58"/>
      <c r="UWJ1" s="58"/>
      <c r="UWK1" s="58"/>
      <c r="UWL1" s="58"/>
      <c r="UWM1" s="58"/>
      <c r="UWN1" s="58"/>
      <c r="UWO1" s="58"/>
      <c r="UWP1" s="58"/>
      <c r="UWQ1" s="58"/>
      <c r="UWR1" s="58"/>
      <c r="UWS1" s="58"/>
      <c r="UWT1" s="58"/>
      <c r="UWU1" s="58"/>
      <c r="UWV1" s="58"/>
      <c r="UWW1" s="58"/>
      <c r="UWX1" s="58"/>
      <c r="UWY1" s="58"/>
      <c r="UWZ1" s="58"/>
      <c r="UXA1" s="58"/>
      <c r="UXB1" s="58"/>
      <c r="UXC1" s="58"/>
      <c r="UXD1" s="58"/>
      <c r="UXE1" s="58"/>
      <c r="UXF1" s="58"/>
      <c r="UXG1" s="58"/>
      <c r="UXH1" s="58"/>
      <c r="UXI1" s="58"/>
      <c r="UXJ1" s="58"/>
      <c r="UXK1" s="58"/>
      <c r="UXL1" s="58"/>
      <c r="UXM1" s="58"/>
      <c r="UXN1" s="58"/>
      <c r="UXO1" s="58"/>
      <c r="UXP1" s="58"/>
      <c r="UXQ1" s="58"/>
      <c r="UXR1" s="58"/>
      <c r="UXS1" s="58"/>
      <c r="UXT1" s="58"/>
      <c r="UXU1" s="58"/>
      <c r="UXV1" s="58"/>
      <c r="UXW1" s="58"/>
      <c r="UXX1" s="58"/>
      <c r="UXY1" s="58"/>
      <c r="UXZ1" s="58"/>
      <c r="UYA1" s="58"/>
      <c r="UYB1" s="58"/>
      <c r="UYC1" s="58"/>
      <c r="UYD1" s="58"/>
      <c r="UYE1" s="58"/>
      <c r="UYF1" s="58"/>
      <c r="UYG1" s="58"/>
      <c r="UYH1" s="58"/>
      <c r="UYI1" s="58"/>
      <c r="UYJ1" s="58"/>
      <c r="UYK1" s="58"/>
      <c r="UYL1" s="58"/>
      <c r="UYM1" s="58"/>
      <c r="UYN1" s="58"/>
      <c r="UYO1" s="58"/>
      <c r="UYP1" s="58"/>
      <c r="UYQ1" s="58"/>
      <c r="UYR1" s="58"/>
      <c r="UYS1" s="58"/>
      <c r="UYT1" s="58"/>
      <c r="UYU1" s="58"/>
      <c r="UYV1" s="58"/>
      <c r="UYW1" s="58"/>
      <c r="UYX1" s="58"/>
      <c r="UYY1" s="58"/>
      <c r="UYZ1" s="58"/>
      <c r="UZA1" s="58"/>
      <c r="UZB1" s="58"/>
      <c r="UZC1" s="58"/>
      <c r="UZD1" s="58"/>
      <c r="UZE1" s="58"/>
      <c r="UZF1" s="58"/>
      <c r="UZG1" s="58"/>
      <c r="UZH1" s="58"/>
      <c r="UZI1" s="58"/>
      <c r="UZJ1" s="58"/>
      <c r="UZK1" s="58"/>
      <c r="UZL1" s="58"/>
      <c r="UZM1" s="58"/>
      <c r="UZN1" s="58"/>
      <c r="UZO1" s="58"/>
      <c r="UZP1" s="58"/>
      <c r="UZQ1" s="58"/>
      <c r="UZR1" s="58"/>
      <c r="UZS1" s="58"/>
      <c r="UZT1" s="58"/>
      <c r="UZU1" s="58"/>
      <c r="UZV1" s="58"/>
      <c r="UZW1" s="58"/>
      <c r="UZX1" s="58"/>
      <c r="UZY1" s="58"/>
      <c r="UZZ1" s="58"/>
      <c r="VAA1" s="58"/>
      <c r="VAB1" s="58"/>
      <c r="VAC1" s="58"/>
      <c r="VAD1" s="58"/>
      <c r="VAE1" s="58"/>
      <c r="VAF1" s="58"/>
      <c r="VAG1" s="58"/>
      <c r="VAH1" s="58"/>
      <c r="VAI1" s="58"/>
      <c r="VAJ1" s="58"/>
      <c r="VAK1" s="58"/>
      <c r="VAL1" s="58"/>
      <c r="VAM1" s="58"/>
      <c r="VAN1" s="58"/>
      <c r="VAO1" s="58"/>
      <c r="VAP1" s="58"/>
      <c r="VAQ1" s="58"/>
      <c r="VAR1" s="58"/>
      <c r="VAS1" s="58"/>
      <c r="VAT1" s="58"/>
      <c r="VAU1" s="58"/>
      <c r="VAV1" s="58"/>
      <c r="VAW1" s="58"/>
      <c r="VAX1" s="58"/>
      <c r="VAY1" s="58"/>
      <c r="VAZ1" s="58"/>
      <c r="VBA1" s="58"/>
      <c r="VBB1" s="58"/>
      <c r="VBC1" s="58"/>
      <c r="VBD1" s="58"/>
      <c r="VBE1" s="58"/>
      <c r="VBF1" s="58"/>
      <c r="VBG1" s="58"/>
      <c r="VBH1" s="58"/>
      <c r="VBI1" s="58"/>
      <c r="VBJ1" s="58"/>
      <c r="VBK1" s="58"/>
      <c r="VBL1" s="58"/>
      <c r="VBM1" s="58"/>
      <c r="VBN1" s="58"/>
      <c r="VBO1" s="58"/>
      <c r="VBP1" s="58"/>
      <c r="VBQ1" s="58"/>
      <c r="VBR1" s="58"/>
      <c r="VBS1" s="58"/>
      <c r="VBT1" s="58"/>
      <c r="VBU1" s="58"/>
      <c r="VBV1" s="58"/>
      <c r="VBW1" s="58"/>
      <c r="VBX1" s="58"/>
      <c r="VBY1" s="58"/>
      <c r="VBZ1" s="58"/>
      <c r="VCA1" s="58"/>
      <c r="VCB1" s="58"/>
      <c r="VCC1" s="58"/>
      <c r="VCD1" s="58"/>
      <c r="VCE1" s="58"/>
      <c r="VCF1" s="58"/>
      <c r="VCG1" s="58"/>
      <c r="VCH1" s="58"/>
      <c r="VCI1" s="58"/>
      <c r="VCJ1" s="58"/>
      <c r="VCK1" s="58"/>
      <c r="VCL1" s="58"/>
      <c r="VCM1" s="58"/>
      <c r="VCN1" s="58"/>
      <c r="VCO1" s="58"/>
      <c r="VCP1" s="58"/>
      <c r="VCQ1" s="58"/>
      <c r="VCR1" s="58"/>
      <c r="VCS1" s="58"/>
      <c r="VCT1" s="58"/>
      <c r="VCU1" s="58"/>
      <c r="VCV1" s="58"/>
      <c r="VCW1" s="58"/>
      <c r="VCX1" s="58"/>
      <c r="VCY1" s="58"/>
      <c r="VCZ1" s="58"/>
      <c r="VDA1" s="58"/>
      <c r="VDB1" s="58"/>
      <c r="VDC1" s="58"/>
      <c r="VDD1" s="58"/>
      <c r="VDE1" s="58"/>
      <c r="VDF1" s="58"/>
      <c r="VDG1" s="58"/>
      <c r="VDH1" s="58"/>
      <c r="VDI1" s="58"/>
      <c r="VDJ1" s="58"/>
      <c r="VDK1" s="58"/>
      <c r="VDL1" s="58"/>
      <c r="VDM1" s="58"/>
      <c r="VDN1" s="58"/>
      <c r="VDO1" s="58"/>
      <c r="VDP1" s="58"/>
      <c r="VDQ1" s="58"/>
      <c r="VDR1" s="58"/>
      <c r="VDS1" s="58"/>
      <c r="VDT1" s="58"/>
      <c r="VDU1" s="58"/>
      <c r="VDV1" s="58"/>
      <c r="VDW1" s="58"/>
      <c r="VDX1" s="58"/>
      <c r="VDY1" s="58"/>
      <c r="VDZ1" s="58"/>
      <c r="VEA1" s="58"/>
      <c r="VEB1" s="58"/>
      <c r="VEC1" s="58"/>
      <c r="VED1" s="58"/>
      <c r="VEE1" s="58"/>
      <c r="VEF1" s="58"/>
      <c r="VEG1" s="58"/>
      <c r="VEH1" s="58"/>
      <c r="VEI1" s="58"/>
      <c r="VEJ1" s="58"/>
      <c r="VEK1" s="58"/>
      <c r="VEL1" s="58"/>
      <c r="VEM1" s="58"/>
      <c r="VEN1" s="58"/>
      <c r="VEO1" s="58"/>
      <c r="VEP1" s="58"/>
      <c r="VEQ1" s="58"/>
      <c r="VER1" s="58"/>
      <c r="VES1" s="58"/>
      <c r="VET1" s="58"/>
      <c r="VEU1" s="58"/>
      <c r="VEV1" s="58"/>
      <c r="VEW1" s="58"/>
      <c r="VEX1" s="58"/>
      <c r="VEY1" s="58"/>
      <c r="VEZ1" s="58"/>
      <c r="VFA1" s="58"/>
      <c r="VFB1" s="58"/>
      <c r="VFC1" s="58"/>
      <c r="VFD1" s="58"/>
      <c r="VFE1" s="58"/>
      <c r="VFF1" s="58"/>
      <c r="VFG1" s="58"/>
      <c r="VFH1" s="58"/>
      <c r="VFI1" s="58"/>
      <c r="VFJ1" s="58"/>
      <c r="VFK1" s="58"/>
      <c r="VFL1" s="58"/>
      <c r="VFM1" s="58"/>
      <c r="VFN1" s="58"/>
      <c r="VFO1" s="58"/>
      <c r="VFP1" s="58"/>
      <c r="VFQ1" s="58"/>
      <c r="VFR1" s="58"/>
      <c r="VFS1" s="58"/>
      <c r="VFT1" s="58"/>
      <c r="VFU1" s="58"/>
      <c r="VFV1" s="58"/>
      <c r="VFW1" s="58"/>
      <c r="VFX1" s="58"/>
      <c r="VFY1" s="58"/>
      <c r="VFZ1" s="58"/>
      <c r="VGA1" s="58"/>
      <c r="VGB1" s="58"/>
      <c r="VGC1" s="58"/>
      <c r="VGD1" s="58"/>
      <c r="VGE1" s="58"/>
      <c r="VGF1" s="58"/>
      <c r="VGG1" s="58"/>
      <c r="VGH1" s="58"/>
      <c r="VGI1" s="58"/>
      <c r="VGJ1" s="58"/>
      <c r="VGK1" s="58"/>
      <c r="VGL1" s="58"/>
      <c r="VGM1" s="58"/>
      <c r="VGN1" s="58"/>
      <c r="VGO1" s="58"/>
      <c r="VGP1" s="58"/>
      <c r="VGQ1" s="58"/>
      <c r="VGR1" s="58"/>
      <c r="VGS1" s="58"/>
      <c r="VGT1" s="58"/>
      <c r="VGU1" s="58"/>
      <c r="VGV1" s="58"/>
      <c r="VGW1" s="58"/>
      <c r="VGX1" s="58"/>
      <c r="VGY1" s="58"/>
      <c r="VGZ1" s="58"/>
      <c r="VHA1" s="58"/>
      <c r="VHB1" s="58"/>
      <c r="VHC1" s="58"/>
      <c r="VHD1" s="58"/>
      <c r="VHE1" s="58"/>
      <c r="VHF1" s="58"/>
      <c r="VHG1" s="58"/>
      <c r="VHH1" s="58"/>
      <c r="VHI1" s="58"/>
      <c r="VHJ1" s="58"/>
      <c r="VHK1" s="58"/>
      <c r="VHL1" s="58"/>
      <c r="VHM1" s="58"/>
      <c r="VHN1" s="58"/>
      <c r="VHO1" s="58"/>
      <c r="VHP1" s="58"/>
      <c r="VHQ1" s="58"/>
      <c r="VHR1" s="58"/>
      <c r="VHS1" s="58"/>
      <c r="VHT1" s="58"/>
      <c r="VHU1" s="58"/>
      <c r="VHV1" s="58"/>
      <c r="VHW1" s="58"/>
      <c r="VHX1" s="58"/>
      <c r="VHY1" s="58"/>
      <c r="VHZ1" s="58"/>
      <c r="VIA1" s="58"/>
      <c r="VIB1" s="58"/>
      <c r="VIC1" s="58"/>
      <c r="VID1" s="58"/>
      <c r="VIE1" s="58"/>
      <c r="VIF1" s="58"/>
      <c r="VIG1" s="58"/>
      <c r="VIH1" s="58"/>
      <c r="VII1" s="58"/>
      <c r="VIJ1" s="58"/>
      <c r="VIK1" s="58"/>
      <c r="VIL1" s="58"/>
      <c r="VIM1" s="58"/>
      <c r="VIN1" s="58"/>
      <c r="VIO1" s="58"/>
      <c r="VIP1" s="58"/>
      <c r="VIQ1" s="58"/>
      <c r="VIR1" s="58"/>
      <c r="VIS1" s="58"/>
      <c r="VIT1" s="58"/>
      <c r="VIU1" s="58"/>
      <c r="VIV1" s="58"/>
      <c r="VIW1" s="58"/>
      <c r="VIX1" s="58"/>
      <c r="VIY1" s="58"/>
      <c r="VIZ1" s="58"/>
      <c r="VJA1" s="58"/>
      <c r="VJB1" s="58"/>
      <c r="VJC1" s="58"/>
      <c r="VJD1" s="58"/>
      <c r="VJE1" s="58"/>
      <c r="VJF1" s="58"/>
      <c r="VJG1" s="58"/>
      <c r="VJH1" s="58"/>
      <c r="VJI1" s="58"/>
      <c r="VJJ1" s="58"/>
      <c r="VJK1" s="58"/>
      <c r="VJL1" s="58"/>
      <c r="VJM1" s="58"/>
      <c r="VJN1" s="58"/>
      <c r="VJO1" s="58"/>
      <c r="VJP1" s="58"/>
      <c r="VJQ1" s="58"/>
      <c r="VJR1" s="58"/>
      <c r="VJS1" s="58"/>
      <c r="VJT1" s="58"/>
      <c r="VJU1" s="58"/>
      <c r="VJV1" s="58"/>
      <c r="VJW1" s="58"/>
      <c r="VJX1" s="58"/>
      <c r="VJY1" s="58"/>
      <c r="VJZ1" s="58"/>
      <c r="VKA1" s="58"/>
      <c r="VKB1" s="58"/>
      <c r="VKC1" s="58"/>
      <c r="VKD1" s="58"/>
      <c r="VKE1" s="58"/>
      <c r="VKF1" s="58"/>
      <c r="VKG1" s="58"/>
      <c r="VKH1" s="58"/>
      <c r="VKI1" s="58"/>
      <c r="VKJ1" s="58"/>
      <c r="VKK1" s="58"/>
      <c r="VKL1" s="58"/>
      <c r="VKM1" s="58"/>
      <c r="VKN1" s="58"/>
      <c r="VKO1" s="58"/>
      <c r="VKP1" s="58"/>
      <c r="VKQ1" s="58"/>
      <c r="VKR1" s="58"/>
      <c r="VKS1" s="58"/>
      <c r="VKT1" s="58"/>
      <c r="VKU1" s="58"/>
      <c r="VKV1" s="58"/>
      <c r="VKW1" s="58"/>
      <c r="VKX1" s="58"/>
      <c r="VKY1" s="58"/>
      <c r="VKZ1" s="58"/>
      <c r="VLA1" s="58"/>
      <c r="VLB1" s="58"/>
      <c r="VLC1" s="58"/>
      <c r="VLD1" s="58"/>
      <c r="VLE1" s="58"/>
      <c r="VLF1" s="58"/>
      <c r="VLG1" s="58"/>
      <c r="VLH1" s="58"/>
      <c r="VLI1" s="58"/>
      <c r="VLJ1" s="58"/>
      <c r="VLK1" s="58"/>
      <c r="VLL1" s="58"/>
      <c r="VLM1" s="58"/>
      <c r="VLN1" s="58"/>
      <c r="VLO1" s="58"/>
      <c r="VLP1" s="58"/>
      <c r="VLQ1" s="58"/>
      <c r="VLR1" s="58"/>
      <c r="VLS1" s="58"/>
      <c r="VLT1" s="58"/>
      <c r="VLU1" s="58"/>
      <c r="VLV1" s="58"/>
      <c r="VLW1" s="58"/>
      <c r="VLX1" s="58"/>
      <c r="VLY1" s="58"/>
      <c r="VLZ1" s="58"/>
      <c r="VMA1" s="58"/>
      <c r="VMB1" s="58"/>
      <c r="VMC1" s="58"/>
      <c r="VMD1" s="58"/>
      <c r="VME1" s="58"/>
      <c r="VMF1" s="58"/>
      <c r="VMG1" s="58"/>
      <c r="VMH1" s="58"/>
      <c r="VMI1" s="58"/>
      <c r="VMJ1" s="58"/>
      <c r="VMK1" s="58"/>
      <c r="VML1" s="58"/>
      <c r="VMM1" s="58"/>
      <c r="VMN1" s="58"/>
      <c r="VMO1" s="58"/>
      <c r="VMP1" s="58"/>
      <c r="VMQ1" s="58"/>
      <c r="VMR1" s="58"/>
      <c r="VMS1" s="58"/>
      <c r="VMT1" s="58"/>
      <c r="VMU1" s="58"/>
      <c r="VMV1" s="58"/>
      <c r="VMW1" s="58"/>
      <c r="VMX1" s="58"/>
      <c r="VMY1" s="58"/>
      <c r="VMZ1" s="58"/>
      <c r="VNA1" s="58"/>
      <c r="VNB1" s="58"/>
      <c r="VNC1" s="58"/>
      <c r="VND1" s="58"/>
      <c r="VNE1" s="58"/>
      <c r="VNF1" s="58"/>
      <c r="VNG1" s="58"/>
      <c r="VNH1" s="58"/>
      <c r="VNI1" s="58"/>
      <c r="VNJ1" s="58"/>
      <c r="VNK1" s="58"/>
      <c r="VNL1" s="58"/>
      <c r="VNM1" s="58"/>
      <c r="VNN1" s="58"/>
      <c r="VNO1" s="58"/>
      <c r="VNP1" s="58"/>
      <c r="VNQ1" s="58"/>
      <c r="VNR1" s="58"/>
      <c r="VNS1" s="58"/>
      <c r="VNT1" s="58"/>
      <c r="VNU1" s="58"/>
      <c r="VNV1" s="58"/>
      <c r="VNW1" s="58"/>
      <c r="VNX1" s="58"/>
      <c r="VNY1" s="58"/>
      <c r="VNZ1" s="58"/>
      <c r="VOA1" s="58"/>
      <c r="VOB1" s="58"/>
      <c r="VOC1" s="58"/>
      <c r="VOD1" s="58"/>
      <c r="VOE1" s="58"/>
      <c r="VOF1" s="58"/>
      <c r="VOG1" s="58"/>
      <c r="VOH1" s="58"/>
      <c r="VOI1" s="58"/>
      <c r="VOJ1" s="58"/>
      <c r="VOK1" s="58"/>
      <c r="VOL1" s="58"/>
      <c r="VOM1" s="58"/>
      <c r="VON1" s="58"/>
      <c r="VOO1" s="58"/>
      <c r="VOP1" s="58"/>
      <c r="VOQ1" s="58"/>
      <c r="VOR1" s="58"/>
      <c r="VOS1" s="58"/>
      <c r="VOT1" s="58"/>
      <c r="VOU1" s="58"/>
      <c r="VOV1" s="58"/>
      <c r="VOW1" s="58"/>
      <c r="VOX1" s="58"/>
      <c r="VOY1" s="58"/>
      <c r="VOZ1" s="58"/>
      <c r="VPA1" s="58"/>
      <c r="VPB1" s="58"/>
      <c r="VPC1" s="58"/>
      <c r="VPD1" s="58"/>
      <c r="VPE1" s="58"/>
      <c r="VPF1" s="58"/>
      <c r="VPG1" s="58"/>
      <c r="VPH1" s="58"/>
      <c r="VPI1" s="58"/>
      <c r="VPJ1" s="58"/>
      <c r="VPK1" s="58"/>
      <c r="VPL1" s="58"/>
      <c r="VPM1" s="58"/>
      <c r="VPN1" s="58"/>
      <c r="VPO1" s="58"/>
      <c r="VPP1" s="58"/>
      <c r="VPQ1" s="58"/>
      <c r="VPR1" s="58"/>
      <c r="VPS1" s="58"/>
      <c r="VPT1" s="58"/>
      <c r="VPU1" s="58"/>
      <c r="VPV1" s="58"/>
      <c r="VPW1" s="58"/>
      <c r="VPX1" s="58"/>
      <c r="VPY1" s="58"/>
      <c r="VPZ1" s="58"/>
      <c r="VQA1" s="58"/>
      <c r="VQB1" s="58"/>
      <c r="VQC1" s="58"/>
      <c r="VQD1" s="58"/>
      <c r="VQE1" s="58"/>
      <c r="VQF1" s="58"/>
      <c r="VQG1" s="58"/>
      <c r="VQH1" s="58"/>
      <c r="VQI1" s="58"/>
      <c r="VQJ1" s="58"/>
      <c r="VQK1" s="58"/>
      <c r="VQL1" s="58"/>
      <c r="VQM1" s="58"/>
      <c r="VQN1" s="58"/>
      <c r="VQO1" s="58"/>
      <c r="VQP1" s="58"/>
      <c r="VQQ1" s="58"/>
      <c r="VQR1" s="58"/>
      <c r="VQS1" s="58"/>
      <c r="VQT1" s="58"/>
      <c r="VQU1" s="58"/>
      <c r="VQV1" s="58"/>
      <c r="VQW1" s="58"/>
      <c r="VQX1" s="58"/>
      <c r="VQY1" s="58"/>
      <c r="VQZ1" s="58"/>
      <c r="VRA1" s="58"/>
      <c r="VRB1" s="58"/>
      <c r="VRC1" s="58"/>
      <c r="VRD1" s="58"/>
      <c r="VRE1" s="58"/>
      <c r="VRF1" s="58"/>
      <c r="VRG1" s="58"/>
      <c r="VRH1" s="58"/>
      <c r="VRI1" s="58"/>
      <c r="VRJ1" s="58"/>
      <c r="VRK1" s="58"/>
      <c r="VRL1" s="58"/>
      <c r="VRM1" s="58"/>
      <c r="VRN1" s="58"/>
      <c r="VRO1" s="58"/>
      <c r="VRP1" s="58"/>
      <c r="VRQ1" s="58"/>
      <c r="VRR1" s="58"/>
      <c r="VRS1" s="58"/>
      <c r="VRT1" s="58"/>
      <c r="VRU1" s="58"/>
      <c r="VRV1" s="58"/>
      <c r="VRW1" s="58"/>
      <c r="VRX1" s="58"/>
      <c r="VRY1" s="58"/>
      <c r="VRZ1" s="58"/>
      <c r="VSA1" s="58"/>
      <c r="VSB1" s="58"/>
      <c r="VSC1" s="58"/>
      <c r="VSD1" s="58"/>
      <c r="VSE1" s="58"/>
      <c r="VSF1" s="58"/>
      <c r="VSG1" s="58"/>
      <c r="VSH1" s="58"/>
      <c r="VSI1" s="58"/>
      <c r="VSJ1" s="58"/>
      <c r="VSK1" s="58"/>
      <c r="VSL1" s="58"/>
      <c r="VSM1" s="58"/>
      <c r="VSN1" s="58"/>
      <c r="VSO1" s="58"/>
      <c r="VSP1" s="58"/>
      <c r="VSQ1" s="58"/>
      <c r="VSR1" s="58"/>
      <c r="VSS1" s="58"/>
      <c r="VST1" s="58"/>
      <c r="VSU1" s="58"/>
      <c r="VSV1" s="58"/>
      <c r="VSW1" s="58"/>
      <c r="VSX1" s="58"/>
      <c r="VSY1" s="58"/>
      <c r="VSZ1" s="58"/>
      <c r="VTA1" s="58"/>
      <c r="VTB1" s="58"/>
      <c r="VTC1" s="58"/>
      <c r="VTD1" s="58"/>
      <c r="VTE1" s="58"/>
      <c r="VTF1" s="58"/>
      <c r="VTG1" s="58"/>
      <c r="VTH1" s="58"/>
      <c r="VTI1" s="58"/>
      <c r="VTJ1" s="58"/>
      <c r="VTK1" s="58"/>
      <c r="VTL1" s="58"/>
      <c r="VTM1" s="58"/>
      <c r="VTN1" s="58"/>
      <c r="VTO1" s="58"/>
      <c r="VTP1" s="58"/>
      <c r="VTQ1" s="58"/>
      <c r="VTR1" s="58"/>
      <c r="VTS1" s="58"/>
      <c r="VTT1" s="58"/>
      <c r="VTU1" s="58"/>
      <c r="VTV1" s="58"/>
      <c r="VTW1" s="58"/>
      <c r="VTX1" s="58"/>
      <c r="VTY1" s="58"/>
      <c r="VTZ1" s="58"/>
      <c r="VUA1" s="58"/>
      <c r="VUB1" s="58"/>
      <c r="VUC1" s="58"/>
      <c r="VUD1" s="58"/>
      <c r="VUE1" s="58"/>
      <c r="VUF1" s="58"/>
      <c r="VUG1" s="58"/>
      <c r="VUH1" s="58"/>
      <c r="VUI1" s="58"/>
      <c r="VUJ1" s="58"/>
      <c r="VUK1" s="58"/>
      <c r="VUL1" s="58"/>
      <c r="VUM1" s="58"/>
      <c r="VUN1" s="58"/>
      <c r="VUO1" s="58"/>
      <c r="VUP1" s="58"/>
      <c r="VUQ1" s="58"/>
      <c r="VUR1" s="58"/>
      <c r="VUS1" s="58"/>
      <c r="VUT1" s="58"/>
      <c r="VUU1" s="58"/>
      <c r="VUV1" s="58"/>
      <c r="VUW1" s="58"/>
      <c r="VUX1" s="58"/>
      <c r="VUY1" s="58"/>
      <c r="VUZ1" s="58"/>
      <c r="VVA1" s="58"/>
      <c r="VVB1" s="58"/>
      <c r="VVC1" s="58"/>
      <c r="VVD1" s="58"/>
      <c r="VVE1" s="58"/>
      <c r="VVF1" s="58"/>
      <c r="VVG1" s="58"/>
      <c r="VVH1" s="58"/>
      <c r="VVI1" s="58"/>
      <c r="VVJ1" s="58"/>
      <c r="VVK1" s="58"/>
      <c r="VVL1" s="58"/>
      <c r="VVM1" s="58"/>
      <c r="VVN1" s="58"/>
      <c r="VVO1" s="58"/>
      <c r="VVP1" s="58"/>
      <c r="VVQ1" s="58"/>
      <c r="VVR1" s="58"/>
      <c r="VVS1" s="58"/>
      <c r="VVT1" s="58"/>
      <c r="VVU1" s="58"/>
      <c r="VVV1" s="58"/>
      <c r="VVW1" s="58"/>
      <c r="VVX1" s="58"/>
      <c r="VVY1" s="58"/>
      <c r="VVZ1" s="58"/>
      <c r="VWA1" s="58"/>
      <c r="VWB1" s="58"/>
      <c r="VWC1" s="58"/>
      <c r="VWD1" s="58"/>
      <c r="VWE1" s="58"/>
      <c r="VWF1" s="58"/>
      <c r="VWG1" s="58"/>
      <c r="VWH1" s="58"/>
      <c r="VWI1" s="58"/>
      <c r="VWJ1" s="58"/>
      <c r="VWK1" s="58"/>
      <c r="VWL1" s="58"/>
      <c r="VWM1" s="58"/>
      <c r="VWN1" s="58"/>
      <c r="VWO1" s="58"/>
      <c r="VWP1" s="58"/>
      <c r="VWQ1" s="58"/>
      <c r="VWR1" s="58"/>
      <c r="VWS1" s="58"/>
      <c r="VWT1" s="58"/>
      <c r="VWU1" s="58"/>
      <c r="VWV1" s="58"/>
      <c r="VWW1" s="58"/>
      <c r="VWX1" s="58"/>
      <c r="VWY1" s="58"/>
      <c r="VWZ1" s="58"/>
      <c r="VXA1" s="58"/>
      <c r="VXB1" s="58"/>
      <c r="VXC1" s="58"/>
      <c r="VXD1" s="58"/>
      <c r="VXE1" s="58"/>
      <c r="VXF1" s="58"/>
      <c r="VXG1" s="58"/>
      <c r="VXH1" s="58"/>
      <c r="VXI1" s="58"/>
      <c r="VXJ1" s="58"/>
      <c r="VXK1" s="58"/>
      <c r="VXL1" s="58"/>
      <c r="VXM1" s="58"/>
      <c r="VXN1" s="58"/>
      <c r="VXO1" s="58"/>
      <c r="VXP1" s="58"/>
      <c r="VXQ1" s="58"/>
      <c r="VXR1" s="58"/>
      <c r="VXS1" s="58"/>
      <c r="VXT1" s="58"/>
      <c r="VXU1" s="58"/>
      <c r="VXV1" s="58"/>
      <c r="VXW1" s="58"/>
      <c r="VXX1" s="58"/>
      <c r="VXY1" s="58"/>
      <c r="VXZ1" s="58"/>
      <c r="VYA1" s="58"/>
      <c r="VYB1" s="58"/>
      <c r="VYC1" s="58"/>
      <c r="VYD1" s="58"/>
      <c r="VYE1" s="58"/>
      <c r="VYF1" s="58"/>
      <c r="VYG1" s="58"/>
      <c r="VYH1" s="58"/>
      <c r="VYI1" s="58"/>
      <c r="VYJ1" s="58"/>
      <c r="VYK1" s="58"/>
      <c r="VYL1" s="58"/>
      <c r="VYM1" s="58"/>
      <c r="VYN1" s="58"/>
      <c r="VYO1" s="58"/>
      <c r="VYP1" s="58"/>
      <c r="VYQ1" s="58"/>
      <c r="VYR1" s="58"/>
      <c r="VYS1" s="58"/>
      <c r="VYT1" s="58"/>
      <c r="VYU1" s="58"/>
      <c r="VYV1" s="58"/>
      <c r="VYW1" s="58"/>
      <c r="VYX1" s="58"/>
      <c r="VYY1" s="58"/>
      <c r="VYZ1" s="58"/>
      <c r="VZA1" s="58"/>
      <c r="VZB1" s="58"/>
      <c r="VZC1" s="58"/>
      <c r="VZD1" s="58"/>
      <c r="VZE1" s="58"/>
      <c r="VZF1" s="58"/>
      <c r="VZG1" s="58"/>
      <c r="VZH1" s="58"/>
      <c r="VZI1" s="58"/>
      <c r="VZJ1" s="58"/>
      <c r="VZK1" s="58"/>
      <c r="VZL1" s="58"/>
      <c r="VZM1" s="58"/>
      <c r="VZN1" s="58"/>
      <c r="VZO1" s="58"/>
      <c r="VZP1" s="58"/>
      <c r="VZQ1" s="58"/>
      <c r="VZR1" s="58"/>
      <c r="VZS1" s="58"/>
      <c r="VZT1" s="58"/>
      <c r="VZU1" s="58"/>
      <c r="VZV1" s="58"/>
      <c r="VZW1" s="58"/>
      <c r="VZX1" s="58"/>
      <c r="VZY1" s="58"/>
      <c r="VZZ1" s="58"/>
      <c r="WAA1" s="58"/>
      <c r="WAB1" s="58"/>
      <c r="WAC1" s="58"/>
      <c r="WAD1" s="58"/>
      <c r="WAE1" s="58"/>
      <c r="WAF1" s="58"/>
      <c r="WAG1" s="58"/>
      <c r="WAH1" s="58"/>
      <c r="WAI1" s="58"/>
      <c r="WAJ1" s="58"/>
      <c r="WAK1" s="58"/>
      <c r="WAL1" s="58"/>
      <c r="WAM1" s="58"/>
      <c r="WAN1" s="58"/>
      <c r="WAO1" s="58"/>
      <c r="WAP1" s="58"/>
      <c r="WAQ1" s="58"/>
      <c r="WAR1" s="58"/>
      <c r="WAS1" s="58"/>
      <c r="WAT1" s="58"/>
      <c r="WAU1" s="58"/>
      <c r="WAV1" s="58"/>
      <c r="WAW1" s="58"/>
      <c r="WAX1" s="58"/>
      <c r="WAY1" s="58"/>
      <c r="WAZ1" s="58"/>
      <c r="WBA1" s="58"/>
      <c r="WBB1" s="58"/>
      <c r="WBC1" s="58"/>
      <c r="WBD1" s="58"/>
      <c r="WBE1" s="58"/>
      <c r="WBF1" s="58"/>
      <c r="WBG1" s="58"/>
      <c r="WBH1" s="58"/>
      <c r="WBI1" s="58"/>
      <c r="WBJ1" s="58"/>
      <c r="WBK1" s="58"/>
      <c r="WBL1" s="58"/>
      <c r="WBM1" s="58"/>
      <c r="WBN1" s="58"/>
      <c r="WBO1" s="58"/>
      <c r="WBP1" s="58"/>
      <c r="WBQ1" s="58"/>
      <c r="WBR1" s="58"/>
      <c r="WBS1" s="58"/>
      <c r="WBT1" s="58"/>
      <c r="WBU1" s="58"/>
      <c r="WBV1" s="58"/>
      <c r="WBW1" s="58"/>
      <c r="WBX1" s="58"/>
      <c r="WBY1" s="58"/>
      <c r="WBZ1" s="58"/>
      <c r="WCA1" s="58"/>
      <c r="WCB1" s="58"/>
      <c r="WCC1" s="58"/>
      <c r="WCD1" s="58"/>
      <c r="WCE1" s="58"/>
      <c r="WCF1" s="58"/>
      <c r="WCG1" s="58"/>
      <c r="WCH1" s="58"/>
      <c r="WCI1" s="58"/>
      <c r="WCJ1" s="58"/>
      <c r="WCK1" s="58"/>
      <c r="WCL1" s="58"/>
      <c r="WCM1" s="58"/>
      <c r="WCN1" s="58"/>
      <c r="WCO1" s="58"/>
      <c r="WCP1" s="58"/>
      <c r="WCQ1" s="58"/>
      <c r="WCR1" s="58"/>
      <c r="WCS1" s="58"/>
      <c r="WCT1" s="58"/>
      <c r="WCU1" s="58"/>
      <c r="WCV1" s="58"/>
      <c r="WCW1" s="58"/>
      <c r="WCX1" s="58"/>
      <c r="WCY1" s="58"/>
      <c r="WCZ1" s="58"/>
      <c r="WDA1" s="58"/>
      <c r="WDB1" s="58"/>
      <c r="WDC1" s="58"/>
      <c r="WDD1" s="58"/>
      <c r="WDE1" s="58"/>
      <c r="WDF1" s="58"/>
      <c r="WDG1" s="58"/>
      <c r="WDH1" s="58"/>
      <c r="WDI1" s="58"/>
      <c r="WDJ1" s="58"/>
      <c r="WDK1" s="58"/>
      <c r="WDL1" s="58"/>
      <c r="WDM1" s="58"/>
      <c r="WDN1" s="58"/>
      <c r="WDO1" s="58"/>
      <c r="WDP1" s="58"/>
      <c r="WDQ1" s="58"/>
      <c r="WDR1" s="58"/>
      <c r="WDS1" s="58"/>
      <c r="WDT1" s="58"/>
      <c r="WDU1" s="58"/>
      <c r="WDV1" s="58"/>
      <c r="WDW1" s="58"/>
      <c r="WDX1" s="58"/>
      <c r="WDY1" s="58"/>
      <c r="WDZ1" s="58"/>
      <c r="WEA1" s="58"/>
      <c r="WEB1" s="58"/>
      <c r="WEC1" s="58"/>
      <c r="WED1" s="58"/>
      <c r="WEE1" s="58"/>
      <c r="WEF1" s="58"/>
      <c r="WEG1" s="58"/>
      <c r="WEH1" s="58"/>
      <c r="WEI1" s="58"/>
      <c r="WEJ1" s="58"/>
      <c r="WEK1" s="58"/>
      <c r="WEL1" s="58"/>
      <c r="WEM1" s="58"/>
      <c r="WEN1" s="58"/>
      <c r="WEO1" s="58"/>
      <c r="WEP1" s="58"/>
      <c r="WEQ1" s="58"/>
      <c r="WER1" s="58"/>
      <c r="WES1" s="58"/>
      <c r="WET1" s="58"/>
      <c r="WEU1" s="58"/>
      <c r="WEV1" s="58"/>
      <c r="WEW1" s="58"/>
      <c r="WEX1" s="58"/>
      <c r="WEY1" s="58"/>
      <c r="WEZ1" s="58"/>
      <c r="WFA1" s="58"/>
      <c r="WFB1" s="58"/>
      <c r="WFC1" s="58"/>
      <c r="WFD1" s="58"/>
      <c r="WFE1" s="58"/>
      <c r="WFF1" s="58"/>
      <c r="WFG1" s="58"/>
      <c r="WFH1" s="58"/>
      <c r="WFI1" s="58"/>
      <c r="WFJ1" s="58"/>
      <c r="WFK1" s="58"/>
      <c r="WFL1" s="58"/>
      <c r="WFM1" s="58"/>
      <c r="WFN1" s="58"/>
      <c r="WFO1" s="58"/>
      <c r="WFP1" s="58"/>
      <c r="WFQ1" s="58"/>
      <c r="WFR1" s="58"/>
      <c r="WFS1" s="58"/>
      <c r="WFT1" s="58"/>
      <c r="WFU1" s="58"/>
      <c r="WFV1" s="58"/>
      <c r="WFW1" s="58"/>
      <c r="WFX1" s="58"/>
      <c r="WFY1" s="58"/>
      <c r="WFZ1" s="58"/>
      <c r="WGA1" s="58"/>
      <c r="WGB1" s="58"/>
      <c r="WGC1" s="58"/>
      <c r="WGD1" s="58"/>
      <c r="WGE1" s="58"/>
      <c r="WGF1" s="58"/>
      <c r="WGG1" s="58"/>
      <c r="WGH1" s="58"/>
      <c r="WGI1" s="58"/>
      <c r="WGJ1" s="58"/>
      <c r="WGK1" s="58"/>
      <c r="WGL1" s="58"/>
      <c r="WGM1" s="58"/>
      <c r="WGN1" s="58"/>
      <c r="WGO1" s="58"/>
      <c r="WGP1" s="58"/>
      <c r="WGQ1" s="58"/>
      <c r="WGR1" s="58"/>
      <c r="WGS1" s="58"/>
      <c r="WGT1" s="58"/>
      <c r="WGU1" s="58"/>
      <c r="WGV1" s="58"/>
      <c r="WGW1" s="58"/>
      <c r="WGX1" s="58"/>
      <c r="WGY1" s="58"/>
      <c r="WGZ1" s="58"/>
      <c r="WHA1" s="58"/>
      <c r="WHB1" s="58"/>
      <c r="WHC1" s="58"/>
      <c r="WHD1" s="58"/>
      <c r="WHE1" s="58"/>
      <c r="WHF1" s="58"/>
      <c r="WHG1" s="58"/>
      <c r="WHH1" s="58"/>
      <c r="WHI1" s="58"/>
      <c r="WHJ1" s="58"/>
      <c r="WHK1" s="58"/>
      <c r="WHL1" s="58"/>
      <c r="WHM1" s="58"/>
      <c r="WHN1" s="58"/>
      <c r="WHO1" s="58"/>
      <c r="WHP1" s="58"/>
      <c r="WHQ1" s="58"/>
      <c r="WHR1" s="58"/>
      <c r="WHS1" s="58"/>
      <c r="WHT1" s="58"/>
      <c r="WHU1" s="58"/>
      <c r="WHV1" s="58"/>
      <c r="WHW1" s="58"/>
      <c r="WHX1" s="58"/>
      <c r="WHY1" s="58"/>
      <c r="WHZ1" s="58"/>
      <c r="WIA1" s="58"/>
      <c r="WIB1" s="58"/>
      <c r="WIC1" s="58"/>
      <c r="WID1" s="58"/>
      <c r="WIE1" s="58"/>
      <c r="WIF1" s="58"/>
      <c r="WIG1" s="58"/>
      <c r="WIH1" s="58"/>
      <c r="WII1" s="58"/>
      <c r="WIJ1" s="58"/>
      <c r="WIK1" s="58"/>
      <c r="WIL1" s="58"/>
      <c r="WIM1" s="58"/>
      <c r="WIN1" s="58"/>
      <c r="WIO1" s="58"/>
      <c r="WIP1" s="58"/>
      <c r="WIQ1" s="58"/>
      <c r="WIR1" s="58"/>
      <c r="WIS1" s="58"/>
      <c r="WIT1" s="58"/>
      <c r="WIU1" s="58"/>
      <c r="WIV1" s="58"/>
      <c r="WIW1" s="58"/>
      <c r="WIX1" s="58"/>
      <c r="WIY1" s="58"/>
      <c r="WIZ1" s="58"/>
      <c r="WJA1" s="58"/>
      <c r="WJB1" s="58"/>
      <c r="WJC1" s="58"/>
      <c r="WJD1" s="58"/>
      <c r="WJE1" s="58"/>
      <c r="WJF1" s="58"/>
      <c r="WJG1" s="58"/>
      <c r="WJH1" s="58"/>
      <c r="WJI1" s="58"/>
      <c r="WJJ1" s="58"/>
      <c r="WJK1" s="58"/>
      <c r="WJL1" s="58"/>
      <c r="WJM1" s="58"/>
      <c r="WJN1" s="58"/>
      <c r="WJO1" s="58"/>
      <c r="WJP1" s="58"/>
      <c r="WJQ1" s="58"/>
      <c r="WJR1" s="58"/>
      <c r="WJS1" s="58"/>
      <c r="WJT1" s="58"/>
      <c r="WJU1" s="58"/>
      <c r="WJV1" s="58"/>
      <c r="WJW1" s="58"/>
      <c r="WJX1" s="58"/>
      <c r="WJY1" s="58"/>
      <c r="WJZ1" s="58"/>
      <c r="WKA1" s="58"/>
      <c r="WKB1" s="58"/>
      <c r="WKC1" s="58"/>
      <c r="WKD1" s="58"/>
      <c r="WKE1" s="58"/>
      <c r="WKF1" s="58"/>
      <c r="WKG1" s="58"/>
      <c r="WKH1" s="58"/>
      <c r="WKI1" s="58"/>
      <c r="WKJ1" s="58"/>
      <c r="WKK1" s="58"/>
      <c r="WKL1" s="58"/>
      <c r="WKM1" s="58"/>
      <c r="WKN1" s="58"/>
      <c r="WKO1" s="58"/>
      <c r="WKP1" s="58"/>
      <c r="WKQ1" s="58"/>
      <c r="WKR1" s="58"/>
      <c r="WKS1" s="58"/>
      <c r="WKT1" s="58"/>
      <c r="WKU1" s="58"/>
      <c r="WKV1" s="58"/>
      <c r="WKW1" s="58"/>
      <c r="WKX1" s="58"/>
      <c r="WKY1" s="58"/>
      <c r="WKZ1" s="58"/>
      <c r="WLA1" s="58"/>
      <c r="WLB1" s="58"/>
      <c r="WLC1" s="58"/>
      <c r="WLD1" s="58"/>
      <c r="WLE1" s="58"/>
      <c r="WLF1" s="58"/>
      <c r="WLG1" s="58"/>
      <c r="WLH1" s="58"/>
      <c r="WLI1" s="58"/>
      <c r="WLJ1" s="58"/>
      <c r="WLK1" s="58"/>
      <c r="WLL1" s="58"/>
      <c r="WLM1" s="58"/>
      <c r="WLN1" s="58"/>
      <c r="WLO1" s="58"/>
      <c r="WLP1" s="58"/>
      <c r="WLQ1" s="58"/>
      <c r="WLR1" s="58"/>
      <c r="WLS1" s="58"/>
      <c r="WLT1" s="58"/>
      <c r="WLU1" s="58"/>
      <c r="WLV1" s="58"/>
      <c r="WLW1" s="58"/>
      <c r="WLX1" s="58"/>
      <c r="WLY1" s="58"/>
      <c r="WLZ1" s="58"/>
      <c r="WMA1" s="58"/>
      <c r="WMB1" s="58"/>
      <c r="WMC1" s="58"/>
      <c r="WMD1" s="58"/>
      <c r="WME1" s="58"/>
      <c r="WMF1" s="58"/>
      <c r="WMG1" s="58"/>
      <c r="WMH1" s="58"/>
      <c r="WMI1" s="58"/>
      <c r="WMJ1" s="58"/>
      <c r="WMK1" s="58"/>
      <c r="WML1" s="58"/>
      <c r="WMM1" s="58"/>
      <c r="WMN1" s="58"/>
      <c r="WMO1" s="58"/>
      <c r="WMP1" s="58"/>
      <c r="WMQ1" s="58"/>
      <c r="WMR1" s="58"/>
      <c r="WMS1" s="58"/>
      <c r="WMT1" s="58"/>
      <c r="WMU1" s="58"/>
      <c r="WMV1" s="58"/>
      <c r="WMW1" s="58"/>
      <c r="WMX1" s="58"/>
      <c r="WMY1" s="58"/>
      <c r="WMZ1" s="58"/>
      <c r="WNA1" s="58"/>
      <c r="WNB1" s="58"/>
      <c r="WNC1" s="58"/>
      <c r="WND1" s="58"/>
      <c r="WNE1" s="58"/>
      <c r="WNF1" s="58"/>
      <c r="WNG1" s="58"/>
      <c r="WNH1" s="58"/>
      <c r="WNI1" s="58"/>
      <c r="WNJ1" s="58"/>
      <c r="WNK1" s="58"/>
      <c r="WNL1" s="58"/>
      <c r="WNM1" s="58"/>
      <c r="WNN1" s="58"/>
      <c r="WNO1" s="58"/>
      <c r="WNP1" s="58"/>
      <c r="WNQ1" s="58"/>
      <c r="WNR1" s="58"/>
      <c r="WNS1" s="58"/>
      <c r="WNT1" s="58"/>
      <c r="WNU1" s="58"/>
      <c r="WNV1" s="58"/>
      <c r="WNW1" s="58"/>
      <c r="WNX1" s="58"/>
      <c r="WNY1" s="58"/>
      <c r="WNZ1" s="58"/>
      <c r="WOA1" s="58"/>
      <c r="WOB1" s="58"/>
      <c r="WOC1" s="58"/>
      <c r="WOD1" s="58"/>
      <c r="WOE1" s="58"/>
      <c r="WOF1" s="58"/>
      <c r="WOG1" s="58"/>
      <c r="WOH1" s="58"/>
      <c r="WOI1" s="58"/>
      <c r="WOJ1" s="58"/>
      <c r="WOK1" s="58"/>
      <c r="WOL1" s="58"/>
      <c r="WOM1" s="58"/>
      <c r="WON1" s="58"/>
      <c r="WOO1" s="58"/>
      <c r="WOP1" s="58"/>
      <c r="WOQ1" s="58"/>
      <c r="WOR1" s="58"/>
      <c r="WOS1" s="58"/>
      <c r="WOT1" s="58"/>
      <c r="WOU1" s="58"/>
      <c r="WOV1" s="58"/>
      <c r="WOW1" s="58"/>
      <c r="WOX1" s="58"/>
      <c r="WOY1" s="58"/>
      <c r="WOZ1" s="58"/>
      <c r="WPA1" s="58"/>
      <c r="WPB1" s="58"/>
      <c r="WPC1" s="58"/>
      <c r="WPD1" s="58"/>
      <c r="WPE1" s="58"/>
      <c r="WPF1" s="58"/>
      <c r="WPG1" s="58"/>
      <c r="WPH1" s="58"/>
      <c r="WPI1" s="58"/>
      <c r="WPJ1" s="58"/>
      <c r="WPK1" s="58"/>
      <c r="WPL1" s="58"/>
      <c r="WPM1" s="58"/>
      <c r="WPN1" s="58"/>
      <c r="WPO1" s="58"/>
      <c r="WPP1" s="58"/>
      <c r="WPQ1" s="58"/>
      <c r="WPR1" s="58"/>
      <c r="WPS1" s="58"/>
      <c r="WPT1" s="58"/>
      <c r="WPU1" s="58"/>
      <c r="WPV1" s="58"/>
      <c r="WPW1" s="58"/>
      <c r="WPX1" s="58"/>
      <c r="WPY1" s="58"/>
      <c r="WPZ1" s="58"/>
      <c r="WQA1" s="58"/>
      <c r="WQB1" s="58"/>
      <c r="WQC1" s="58"/>
      <c r="WQD1" s="58"/>
      <c r="WQE1" s="58"/>
      <c r="WQF1" s="58"/>
      <c r="WQG1" s="58"/>
      <c r="WQH1" s="58"/>
      <c r="WQI1" s="58"/>
      <c r="WQJ1" s="58"/>
      <c r="WQK1" s="58"/>
      <c r="WQL1" s="58"/>
      <c r="WQM1" s="58"/>
      <c r="WQN1" s="58"/>
      <c r="WQO1" s="58"/>
      <c r="WQP1" s="58"/>
      <c r="WQQ1" s="58"/>
      <c r="WQR1" s="58"/>
      <c r="WQS1" s="58"/>
      <c r="WQT1" s="58"/>
      <c r="WQU1" s="58"/>
      <c r="WQV1" s="58"/>
      <c r="WQW1" s="58"/>
      <c r="WQX1" s="58"/>
      <c r="WQY1" s="58"/>
      <c r="WQZ1" s="58"/>
      <c r="WRA1" s="58"/>
      <c r="WRB1" s="58"/>
      <c r="WRC1" s="58"/>
      <c r="WRD1" s="58"/>
      <c r="WRE1" s="58"/>
      <c r="WRF1" s="58"/>
      <c r="WRG1" s="58"/>
      <c r="WRH1" s="58"/>
      <c r="WRI1" s="58"/>
      <c r="WRJ1" s="58"/>
      <c r="WRK1" s="58"/>
      <c r="WRL1" s="58"/>
      <c r="WRM1" s="58"/>
      <c r="WRN1" s="58"/>
      <c r="WRO1" s="58"/>
      <c r="WRP1" s="58"/>
      <c r="WRQ1" s="58"/>
      <c r="WRR1" s="58"/>
      <c r="WRS1" s="58"/>
      <c r="WRT1" s="58"/>
      <c r="WRU1" s="58"/>
      <c r="WRV1" s="58"/>
      <c r="WRW1" s="58"/>
      <c r="WRX1" s="58"/>
      <c r="WRY1" s="58"/>
      <c r="WRZ1" s="58"/>
      <c r="WSA1" s="58"/>
      <c r="WSB1" s="58"/>
      <c r="WSC1" s="58"/>
      <c r="WSD1" s="58"/>
      <c r="WSE1" s="58"/>
      <c r="WSF1" s="58"/>
      <c r="WSG1" s="58"/>
      <c r="WSH1" s="58"/>
      <c r="WSI1" s="58"/>
      <c r="WSJ1" s="58"/>
      <c r="WSK1" s="58"/>
      <c r="WSL1" s="58"/>
      <c r="WSM1" s="58"/>
      <c r="WSN1" s="58"/>
      <c r="WSO1" s="58"/>
      <c r="WSP1" s="58"/>
      <c r="WSQ1" s="58"/>
      <c r="WSR1" s="58"/>
      <c r="WSS1" s="58"/>
      <c r="WST1" s="58"/>
      <c r="WSU1" s="58"/>
      <c r="WSV1" s="58"/>
      <c r="WSW1" s="58"/>
      <c r="WSX1" s="58"/>
      <c r="WSY1" s="58"/>
      <c r="WSZ1" s="58"/>
      <c r="WTA1" s="58"/>
      <c r="WTB1" s="58"/>
      <c r="WTC1" s="58"/>
      <c r="WTD1" s="58"/>
      <c r="WTE1" s="58"/>
      <c r="WTF1" s="58"/>
      <c r="WTG1" s="58"/>
      <c r="WTH1" s="58"/>
      <c r="WTI1" s="58"/>
      <c r="WTJ1" s="58"/>
      <c r="WTK1" s="58"/>
      <c r="WTL1" s="58"/>
      <c r="WTM1" s="58"/>
      <c r="WTN1" s="58"/>
      <c r="WTO1" s="58"/>
      <c r="WTP1" s="58"/>
      <c r="WTQ1" s="58"/>
      <c r="WTR1" s="58"/>
      <c r="WTS1" s="58"/>
      <c r="WTT1" s="58"/>
      <c r="WTU1" s="58"/>
      <c r="WTV1" s="58"/>
      <c r="WTW1" s="58"/>
      <c r="WTX1" s="58"/>
      <c r="WTY1" s="58"/>
      <c r="WTZ1" s="58"/>
      <c r="WUA1" s="58"/>
      <c r="WUB1" s="58"/>
      <c r="WUC1" s="58"/>
      <c r="WUD1" s="58"/>
      <c r="WUE1" s="58"/>
      <c r="WUF1" s="58"/>
      <c r="WUG1" s="58"/>
      <c r="WUH1" s="58"/>
      <c r="WUI1" s="58"/>
      <c r="WUJ1" s="58"/>
      <c r="WUK1" s="58"/>
      <c r="WUL1" s="58"/>
      <c r="WUM1" s="58"/>
      <c r="WUN1" s="58"/>
      <c r="WUO1" s="58"/>
      <c r="WUP1" s="58"/>
      <c r="WUQ1" s="58"/>
      <c r="WUR1" s="58"/>
      <c r="WUS1" s="58"/>
      <c r="WUT1" s="58"/>
      <c r="WUU1" s="58"/>
      <c r="WUV1" s="58"/>
      <c r="WUW1" s="58"/>
      <c r="WUX1" s="58"/>
      <c r="WUY1" s="58"/>
      <c r="WUZ1" s="58"/>
      <c r="WVA1" s="58"/>
      <c r="WVB1" s="58"/>
      <c r="WVC1" s="58"/>
      <c r="WVD1" s="58"/>
      <c r="WVE1" s="58"/>
      <c r="WVF1" s="58"/>
      <c r="WVG1" s="58"/>
      <c r="WVH1" s="58"/>
      <c r="WVI1" s="58"/>
      <c r="WVJ1" s="58"/>
      <c r="WVK1" s="58"/>
      <c r="WVL1" s="58"/>
      <c r="WVM1" s="58"/>
      <c r="WVN1" s="58"/>
      <c r="WVO1" s="58"/>
      <c r="WVP1" s="58"/>
      <c r="WVQ1" s="58"/>
      <c r="WVR1" s="58"/>
      <c r="WVS1" s="58"/>
      <c r="WVT1" s="58"/>
      <c r="WVU1" s="58"/>
      <c r="WVV1" s="58"/>
      <c r="WVW1" s="58"/>
      <c r="WVX1" s="58"/>
      <c r="WVY1" s="58"/>
      <c r="WVZ1" s="58"/>
      <c r="WWA1" s="58"/>
      <c r="WWB1" s="58"/>
      <c r="WWC1" s="58"/>
      <c r="WWD1" s="58"/>
      <c r="WWE1" s="58"/>
      <c r="WWF1" s="58"/>
      <c r="WWG1" s="58"/>
      <c r="WWH1" s="58"/>
      <c r="WWI1" s="58"/>
      <c r="WWJ1" s="58"/>
      <c r="WWK1" s="58"/>
      <c r="WWL1" s="58"/>
      <c r="WWM1" s="58"/>
      <c r="WWN1" s="58"/>
      <c r="WWO1" s="58"/>
      <c r="WWP1" s="58"/>
      <c r="WWQ1" s="58"/>
      <c r="WWR1" s="58"/>
      <c r="WWS1" s="58"/>
      <c r="WWT1" s="58"/>
      <c r="WWU1" s="58"/>
      <c r="WWV1" s="58"/>
      <c r="WWW1" s="58"/>
      <c r="WWX1" s="58"/>
      <c r="WWY1" s="58"/>
      <c r="WWZ1" s="58"/>
      <c r="WXA1" s="58"/>
      <c r="WXB1" s="58"/>
      <c r="WXC1" s="58"/>
      <c r="WXD1" s="58"/>
      <c r="WXE1" s="58"/>
      <c r="WXF1" s="58"/>
      <c r="WXG1" s="58"/>
      <c r="WXH1" s="58"/>
      <c r="WXI1" s="58"/>
      <c r="WXJ1" s="58"/>
      <c r="WXK1" s="58"/>
      <c r="WXL1" s="58"/>
      <c r="WXM1" s="58"/>
      <c r="WXN1" s="58"/>
      <c r="WXO1" s="58"/>
      <c r="WXP1" s="58"/>
      <c r="WXQ1" s="58"/>
      <c r="WXR1" s="58"/>
      <c r="WXS1" s="58"/>
      <c r="WXT1" s="58"/>
      <c r="WXU1" s="58"/>
      <c r="WXV1" s="58"/>
      <c r="WXW1" s="58"/>
      <c r="WXX1" s="58"/>
      <c r="WXY1" s="58"/>
      <c r="WXZ1" s="58"/>
      <c r="WYA1" s="58"/>
      <c r="WYB1" s="58"/>
      <c r="WYC1" s="58"/>
      <c r="WYD1" s="58"/>
      <c r="WYE1" s="58"/>
      <c r="WYF1" s="58"/>
      <c r="WYG1" s="58"/>
      <c r="WYH1" s="58"/>
      <c r="WYI1" s="58"/>
      <c r="WYJ1" s="58"/>
      <c r="WYK1" s="58"/>
      <c r="WYL1" s="58"/>
      <c r="WYM1" s="58"/>
      <c r="WYN1" s="58"/>
      <c r="WYO1" s="58"/>
      <c r="WYP1" s="58"/>
      <c r="WYQ1" s="58"/>
      <c r="WYR1" s="58"/>
      <c r="WYS1" s="58"/>
      <c r="WYT1" s="58"/>
      <c r="WYU1" s="58"/>
      <c r="WYV1" s="58"/>
      <c r="WYW1" s="58"/>
      <c r="WYX1" s="58"/>
      <c r="WYY1" s="58"/>
      <c r="WYZ1" s="58"/>
      <c r="WZA1" s="58"/>
      <c r="WZB1" s="58"/>
      <c r="WZC1" s="58"/>
      <c r="WZD1" s="58"/>
      <c r="WZE1" s="58"/>
      <c r="WZF1" s="58"/>
      <c r="WZG1" s="58"/>
      <c r="WZH1" s="58"/>
      <c r="WZI1" s="58"/>
      <c r="WZJ1" s="58"/>
      <c r="WZK1" s="58"/>
      <c r="WZL1" s="58"/>
      <c r="WZM1" s="58"/>
      <c r="WZN1" s="58"/>
      <c r="WZO1" s="58"/>
      <c r="WZP1" s="58"/>
      <c r="WZQ1" s="58"/>
      <c r="WZR1" s="58"/>
      <c r="WZS1" s="58"/>
      <c r="WZT1" s="58"/>
      <c r="WZU1" s="58"/>
      <c r="WZV1" s="58"/>
      <c r="WZW1" s="58"/>
      <c r="WZX1" s="58"/>
      <c r="WZY1" s="58"/>
      <c r="WZZ1" s="58"/>
      <c r="XAA1" s="58"/>
      <c r="XAB1" s="58"/>
      <c r="XAC1" s="58"/>
      <c r="XAD1" s="58"/>
      <c r="XAE1" s="58"/>
      <c r="XAF1" s="58"/>
      <c r="XAG1" s="58"/>
      <c r="XAH1" s="58"/>
      <c r="XAI1" s="58"/>
      <c r="XAJ1" s="58"/>
      <c r="XAK1" s="58"/>
      <c r="XAL1" s="58"/>
      <c r="XAM1" s="58"/>
      <c r="XAN1" s="58"/>
      <c r="XAO1" s="58"/>
      <c r="XAP1" s="58"/>
      <c r="XAQ1" s="58"/>
      <c r="XAR1" s="58"/>
      <c r="XAS1" s="58"/>
      <c r="XAT1" s="58"/>
      <c r="XAU1" s="58"/>
      <c r="XAV1" s="58"/>
      <c r="XAW1" s="58"/>
      <c r="XAX1" s="58"/>
      <c r="XAY1" s="58"/>
      <c r="XAZ1" s="58"/>
      <c r="XBA1" s="58"/>
      <c r="XBB1" s="58"/>
      <c r="XBC1" s="58"/>
      <c r="XBD1" s="58"/>
      <c r="XBE1" s="58"/>
      <c r="XBF1" s="58"/>
      <c r="XBG1" s="58"/>
      <c r="XBH1" s="58"/>
      <c r="XBI1" s="58"/>
      <c r="XBJ1" s="58"/>
      <c r="XBK1" s="58"/>
      <c r="XBL1" s="58"/>
      <c r="XBM1" s="58"/>
      <c r="XBN1" s="58"/>
      <c r="XBO1" s="58"/>
      <c r="XBP1" s="58"/>
      <c r="XBQ1" s="58"/>
      <c r="XBR1" s="58"/>
      <c r="XBS1" s="58"/>
      <c r="XBT1" s="58"/>
      <c r="XBU1" s="58"/>
      <c r="XBV1" s="58"/>
      <c r="XBW1" s="58"/>
      <c r="XBX1" s="58"/>
      <c r="XBY1" s="58"/>
      <c r="XBZ1" s="58"/>
      <c r="XCA1" s="58"/>
      <c r="XCB1" s="58"/>
      <c r="XCC1" s="58"/>
      <c r="XCD1" s="58"/>
      <c r="XCE1" s="58"/>
      <c r="XCF1" s="58"/>
      <c r="XCG1" s="58"/>
      <c r="XCH1" s="58"/>
      <c r="XCI1" s="58"/>
      <c r="XCJ1" s="58"/>
      <c r="XCK1" s="58"/>
      <c r="XCL1" s="58"/>
      <c r="XCM1" s="58"/>
      <c r="XCN1" s="58"/>
      <c r="XCO1" s="58"/>
      <c r="XCP1" s="58"/>
      <c r="XCQ1" s="58"/>
      <c r="XCR1" s="58"/>
      <c r="XCS1" s="58"/>
      <c r="XCT1" s="58"/>
      <c r="XCU1" s="58"/>
      <c r="XCV1" s="58"/>
      <c r="XCW1" s="58"/>
      <c r="XCX1" s="58"/>
      <c r="XCY1" s="58"/>
      <c r="XCZ1" s="58"/>
      <c r="XDA1" s="58"/>
      <c r="XDB1" s="58"/>
      <c r="XDC1" s="58"/>
      <c r="XDD1" s="58"/>
      <c r="XDE1" s="58"/>
      <c r="XDF1" s="58"/>
      <c r="XDG1" s="58"/>
      <c r="XDH1" s="58"/>
      <c r="XDI1" s="58"/>
      <c r="XDJ1" s="58"/>
      <c r="XDK1" s="58"/>
      <c r="XDL1" s="58"/>
      <c r="XDM1" s="58"/>
      <c r="XDN1" s="58"/>
      <c r="XDO1" s="58"/>
      <c r="XDP1" s="58"/>
      <c r="XDQ1" s="58"/>
      <c r="XDR1" s="58"/>
      <c r="XDS1" s="58"/>
      <c r="XDT1" s="58"/>
      <c r="XDU1" s="58"/>
      <c r="XDV1" s="58"/>
      <c r="XDW1" s="58"/>
      <c r="XDX1" s="58"/>
      <c r="XDY1" s="58"/>
      <c r="XDZ1" s="58"/>
      <c r="XEA1" s="58"/>
      <c r="XEB1" s="58"/>
      <c r="XEC1" s="58"/>
      <c r="XED1" s="58"/>
      <c r="XEE1" s="58"/>
      <c r="XEF1" s="58"/>
      <c r="XEG1" s="58"/>
      <c r="XEH1" s="58"/>
      <c r="XEI1" s="58"/>
      <c r="XEJ1" s="58"/>
      <c r="XEK1" s="58"/>
      <c r="XEL1" s="58"/>
      <c r="XEM1" s="58"/>
      <c r="XEN1" s="58"/>
      <c r="XEO1" s="58"/>
      <c r="XEP1" s="58"/>
      <c r="XEQ1" s="58"/>
      <c r="XER1" s="58"/>
      <c r="XES1" s="58"/>
      <c r="XET1" s="58"/>
      <c r="XEU1" s="58"/>
      <c r="XEV1" s="58"/>
      <c r="XEW1" s="58"/>
      <c r="XEX1" s="58"/>
      <c r="XEY1" s="58"/>
      <c r="XEZ1" s="58"/>
      <c r="XFA1" s="58"/>
      <c r="XFB1" s="58"/>
      <c r="XFC1" s="58"/>
      <c r="XFD1" s="58"/>
    </row>
    <row r="2" spans="1:16384" s="414" customFormat="1" ht="15" x14ac:dyDescent="0.25">
      <c r="A2" s="411"/>
      <c r="B2" s="412"/>
      <c r="C2" s="411"/>
      <c r="D2" s="411"/>
      <c r="E2" s="411"/>
      <c r="F2" s="411"/>
      <c r="G2" s="411"/>
      <c r="H2" s="411"/>
      <c r="I2" s="411"/>
      <c r="J2" s="411"/>
      <c r="K2" s="411"/>
      <c r="L2" s="411"/>
      <c r="M2" s="413"/>
      <c r="N2" s="413"/>
      <c r="O2" s="413"/>
      <c r="P2" s="413"/>
      <c r="Q2" s="413"/>
      <c r="R2" s="413"/>
      <c r="S2" s="413"/>
      <c r="T2" s="413"/>
      <c r="U2" s="413"/>
      <c r="V2" s="413"/>
      <c r="W2" s="413"/>
      <c r="X2" s="413"/>
      <c r="Y2" s="413"/>
      <c r="Z2" s="413"/>
      <c r="AA2" s="413"/>
      <c r="AB2" s="413"/>
      <c r="AC2" s="413"/>
      <c r="AD2" s="413"/>
      <c r="AE2" s="413"/>
      <c r="AF2" s="413"/>
      <c r="AG2" s="413"/>
      <c r="AH2" s="413"/>
      <c r="AI2" s="413"/>
      <c r="AJ2" s="413"/>
      <c r="AK2" s="413"/>
      <c r="AL2" s="413"/>
      <c r="AM2" s="413"/>
      <c r="AN2" s="413"/>
      <c r="AO2" s="413"/>
      <c r="AP2" s="413"/>
      <c r="AQ2" s="413"/>
      <c r="AR2" s="413"/>
      <c r="AS2" s="413"/>
      <c r="AT2" s="413"/>
      <c r="AU2" s="413"/>
      <c r="AV2" s="413"/>
      <c r="AW2" s="413"/>
      <c r="AX2" s="413"/>
      <c r="AY2" s="413"/>
      <c r="AZ2" s="413"/>
      <c r="BA2" s="413"/>
      <c r="BB2" s="413"/>
      <c r="BC2" s="413"/>
      <c r="BD2" s="413"/>
      <c r="BE2" s="413"/>
      <c r="BF2" s="413"/>
      <c r="BG2" s="413"/>
      <c r="BH2" s="413"/>
      <c r="BI2" s="413"/>
      <c r="BJ2" s="413"/>
      <c r="BK2" s="413"/>
      <c r="BL2" s="413"/>
      <c r="BM2" s="413"/>
      <c r="BN2" s="413"/>
      <c r="BO2" s="413"/>
      <c r="BP2" s="413"/>
      <c r="BQ2" s="413"/>
      <c r="BR2" s="413"/>
      <c r="BS2" s="413"/>
      <c r="BT2" s="413"/>
      <c r="BU2" s="413"/>
      <c r="BV2" s="413"/>
      <c r="BW2" s="413"/>
      <c r="BX2" s="413"/>
      <c r="BY2" s="413"/>
      <c r="BZ2" s="413"/>
      <c r="CA2" s="413"/>
      <c r="CB2" s="413"/>
      <c r="CC2" s="413"/>
      <c r="CD2" s="413"/>
      <c r="CE2" s="413"/>
      <c r="CF2" s="413"/>
      <c r="CG2" s="413"/>
      <c r="CH2" s="413"/>
      <c r="CI2" s="413"/>
      <c r="CJ2" s="413"/>
      <c r="CK2" s="413"/>
      <c r="CL2" s="413"/>
      <c r="CM2" s="413"/>
      <c r="CN2" s="413"/>
      <c r="CO2" s="413"/>
      <c r="CP2" s="413"/>
      <c r="CQ2" s="413"/>
      <c r="CR2" s="413"/>
      <c r="CS2" s="413"/>
      <c r="CT2" s="413"/>
      <c r="CU2" s="413"/>
      <c r="CV2" s="413"/>
      <c r="CW2" s="413"/>
      <c r="CX2" s="413"/>
      <c r="CY2" s="413"/>
      <c r="CZ2" s="413"/>
      <c r="DA2" s="413"/>
      <c r="DB2" s="413"/>
      <c r="DC2" s="413"/>
      <c r="DD2" s="413"/>
      <c r="DE2" s="413"/>
      <c r="DF2" s="413"/>
      <c r="DG2" s="413"/>
      <c r="DH2" s="413"/>
      <c r="DI2" s="413"/>
      <c r="DJ2" s="413"/>
      <c r="DK2" s="413"/>
      <c r="DL2" s="413"/>
      <c r="DM2" s="413"/>
      <c r="DN2" s="413"/>
      <c r="DO2" s="413"/>
      <c r="DP2" s="413"/>
      <c r="DQ2" s="413"/>
      <c r="DR2" s="413"/>
      <c r="DS2" s="413"/>
      <c r="DT2" s="413"/>
      <c r="DU2" s="413"/>
      <c r="DV2" s="413"/>
      <c r="DW2" s="413"/>
      <c r="DX2" s="413"/>
      <c r="DY2" s="413"/>
      <c r="DZ2" s="413"/>
      <c r="EA2" s="413"/>
      <c r="EB2" s="413"/>
      <c r="EC2" s="413"/>
      <c r="ED2" s="413"/>
      <c r="EE2" s="413"/>
      <c r="EF2" s="413"/>
      <c r="EG2" s="413"/>
      <c r="EH2" s="413"/>
      <c r="EI2" s="413"/>
      <c r="EJ2" s="413"/>
      <c r="EK2" s="413"/>
      <c r="EL2" s="413"/>
      <c r="EM2" s="413"/>
      <c r="EN2" s="413"/>
      <c r="EO2" s="413"/>
      <c r="EP2" s="413"/>
      <c r="EQ2" s="413"/>
      <c r="ER2" s="413"/>
      <c r="ES2" s="413"/>
      <c r="ET2" s="413"/>
      <c r="EU2" s="413"/>
      <c r="EV2" s="413"/>
      <c r="EW2" s="413"/>
      <c r="EX2" s="413"/>
      <c r="EY2" s="413"/>
      <c r="EZ2" s="413"/>
      <c r="FA2" s="413"/>
      <c r="FB2" s="413"/>
      <c r="FC2" s="413"/>
      <c r="FD2" s="413"/>
      <c r="FE2" s="413"/>
      <c r="FF2" s="413"/>
      <c r="FG2" s="413"/>
      <c r="FH2" s="413"/>
      <c r="FI2" s="413"/>
      <c r="FJ2" s="413"/>
      <c r="FK2" s="413"/>
      <c r="FL2" s="413"/>
      <c r="FM2" s="413"/>
      <c r="FN2" s="413"/>
      <c r="FO2" s="413"/>
      <c r="FP2" s="413"/>
      <c r="FQ2" s="413"/>
      <c r="FR2" s="413"/>
      <c r="FS2" s="413"/>
      <c r="FT2" s="413"/>
      <c r="FU2" s="413"/>
      <c r="FV2" s="413"/>
      <c r="FW2" s="413"/>
      <c r="FX2" s="413"/>
      <c r="FY2" s="413"/>
      <c r="FZ2" s="413"/>
      <c r="GA2" s="413"/>
      <c r="GB2" s="413"/>
      <c r="GC2" s="413"/>
      <c r="GD2" s="413"/>
      <c r="GE2" s="413"/>
      <c r="GF2" s="413"/>
      <c r="GG2" s="413"/>
      <c r="GH2" s="413"/>
      <c r="GI2" s="413"/>
      <c r="GJ2" s="413"/>
      <c r="GK2" s="413"/>
      <c r="GL2" s="413"/>
      <c r="GM2" s="413"/>
      <c r="GN2" s="413"/>
      <c r="GO2" s="413"/>
      <c r="GP2" s="413"/>
      <c r="GQ2" s="413"/>
      <c r="GR2" s="413"/>
      <c r="GS2" s="413"/>
      <c r="GT2" s="413"/>
      <c r="GU2" s="413"/>
      <c r="GV2" s="413"/>
      <c r="GW2" s="413"/>
      <c r="GX2" s="413"/>
      <c r="GY2" s="413"/>
      <c r="GZ2" s="413"/>
      <c r="HA2" s="413"/>
      <c r="HB2" s="413"/>
      <c r="HC2" s="413"/>
      <c r="HD2" s="413"/>
      <c r="HE2" s="413"/>
      <c r="HF2" s="413"/>
      <c r="HG2" s="413"/>
      <c r="HH2" s="413"/>
      <c r="HI2" s="413"/>
      <c r="HJ2" s="413"/>
      <c r="HK2" s="413"/>
      <c r="HL2" s="413"/>
      <c r="HM2" s="413"/>
      <c r="HN2" s="413"/>
      <c r="HO2" s="413"/>
      <c r="HP2" s="413"/>
      <c r="HQ2" s="413"/>
      <c r="HR2" s="413"/>
      <c r="HS2" s="413"/>
      <c r="HT2" s="413"/>
      <c r="HU2" s="413"/>
      <c r="HV2" s="413"/>
      <c r="HW2" s="413"/>
      <c r="HX2" s="413"/>
      <c r="HY2" s="413"/>
      <c r="HZ2" s="413"/>
      <c r="IA2" s="413"/>
      <c r="IB2" s="413"/>
      <c r="IC2" s="413"/>
      <c r="ID2" s="413"/>
      <c r="IE2" s="413"/>
      <c r="IF2" s="413"/>
      <c r="IG2" s="413"/>
      <c r="IH2" s="413"/>
      <c r="II2" s="413"/>
      <c r="IJ2" s="413"/>
      <c r="IK2" s="413"/>
      <c r="IL2" s="413"/>
      <c r="IM2" s="413"/>
      <c r="IN2" s="413"/>
      <c r="IO2" s="413"/>
      <c r="IP2" s="413"/>
      <c r="IQ2" s="413"/>
      <c r="IR2" s="413"/>
      <c r="IS2" s="413"/>
      <c r="IT2" s="413"/>
      <c r="IU2" s="413"/>
      <c r="IV2" s="413"/>
      <c r="IW2" s="413"/>
      <c r="IX2" s="413"/>
      <c r="IY2" s="413"/>
      <c r="IZ2" s="413"/>
      <c r="JA2" s="413"/>
      <c r="JB2" s="413"/>
      <c r="JC2" s="413"/>
      <c r="JD2" s="413"/>
      <c r="JE2" s="413"/>
      <c r="JF2" s="413"/>
      <c r="JG2" s="413"/>
      <c r="JH2" s="413"/>
      <c r="JI2" s="413"/>
      <c r="JJ2" s="413"/>
      <c r="JK2" s="413"/>
      <c r="JL2" s="413"/>
      <c r="JM2" s="413"/>
      <c r="JN2" s="413"/>
      <c r="JO2" s="413"/>
      <c r="JP2" s="413"/>
      <c r="JQ2" s="413"/>
      <c r="JR2" s="413"/>
      <c r="JS2" s="413"/>
      <c r="JT2" s="413"/>
      <c r="JU2" s="413"/>
      <c r="JV2" s="413"/>
      <c r="JW2" s="413"/>
      <c r="JX2" s="413"/>
      <c r="JY2" s="413"/>
      <c r="JZ2" s="413"/>
      <c r="KA2" s="413"/>
      <c r="KB2" s="413"/>
      <c r="KC2" s="413"/>
      <c r="KD2" s="413"/>
      <c r="KE2" s="413"/>
      <c r="KF2" s="413"/>
      <c r="KG2" s="413"/>
      <c r="KH2" s="413"/>
      <c r="KI2" s="413"/>
      <c r="KJ2" s="413"/>
      <c r="KK2" s="413"/>
      <c r="KL2" s="413"/>
      <c r="KM2" s="413"/>
      <c r="KN2" s="413"/>
      <c r="KO2" s="413"/>
      <c r="KP2" s="413"/>
      <c r="KQ2" s="413"/>
      <c r="KR2" s="413"/>
      <c r="KS2" s="413"/>
      <c r="KT2" s="413"/>
      <c r="KU2" s="413"/>
      <c r="KV2" s="413"/>
      <c r="KW2" s="413"/>
      <c r="KX2" s="413"/>
      <c r="KY2" s="413"/>
      <c r="KZ2" s="413"/>
      <c r="LA2" s="413"/>
      <c r="LB2" s="413"/>
      <c r="LC2" s="413"/>
      <c r="LD2" s="413"/>
      <c r="LE2" s="413"/>
      <c r="LF2" s="413"/>
      <c r="LG2" s="413"/>
      <c r="LH2" s="413"/>
      <c r="LI2" s="413"/>
      <c r="LJ2" s="413"/>
      <c r="LK2" s="413"/>
      <c r="LL2" s="413"/>
      <c r="LM2" s="413"/>
      <c r="LN2" s="413"/>
      <c r="LO2" s="413"/>
      <c r="LP2" s="413"/>
      <c r="LQ2" s="413"/>
      <c r="LR2" s="413"/>
      <c r="LS2" s="413"/>
      <c r="LT2" s="413"/>
      <c r="LU2" s="413"/>
      <c r="LV2" s="413"/>
      <c r="LW2" s="413"/>
      <c r="LX2" s="413"/>
      <c r="LY2" s="413"/>
      <c r="LZ2" s="413"/>
      <c r="MA2" s="413"/>
      <c r="MB2" s="413"/>
      <c r="MC2" s="413"/>
      <c r="MD2" s="413"/>
      <c r="ME2" s="413"/>
      <c r="MF2" s="413"/>
      <c r="MG2" s="413"/>
      <c r="MH2" s="413"/>
      <c r="MI2" s="413"/>
      <c r="MJ2" s="413"/>
      <c r="MK2" s="413"/>
      <c r="ML2" s="413"/>
      <c r="MM2" s="413"/>
      <c r="MN2" s="413"/>
      <c r="MO2" s="413"/>
      <c r="MP2" s="413"/>
      <c r="MQ2" s="413"/>
      <c r="MR2" s="413"/>
      <c r="MS2" s="413"/>
      <c r="MT2" s="413"/>
      <c r="MU2" s="413"/>
      <c r="MV2" s="413"/>
      <c r="MW2" s="413"/>
      <c r="MX2" s="413"/>
      <c r="MY2" s="413"/>
      <c r="MZ2" s="413"/>
      <c r="NA2" s="413"/>
      <c r="NB2" s="413"/>
      <c r="NC2" s="413"/>
      <c r="ND2" s="413"/>
      <c r="NE2" s="413"/>
      <c r="NF2" s="413"/>
      <c r="NG2" s="413"/>
      <c r="NH2" s="413"/>
      <c r="NI2" s="413"/>
      <c r="NJ2" s="413"/>
      <c r="NK2" s="413"/>
      <c r="NL2" s="413"/>
      <c r="NM2" s="413"/>
      <c r="NN2" s="413"/>
      <c r="NO2" s="413"/>
      <c r="NP2" s="413"/>
      <c r="NQ2" s="413"/>
      <c r="NR2" s="413"/>
      <c r="NS2" s="413"/>
      <c r="NT2" s="413"/>
      <c r="NU2" s="413"/>
      <c r="NV2" s="413"/>
      <c r="NW2" s="413"/>
      <c r="NX2" s="413"/>
      <c r="NY2" s="413"/>
      <c r="NZ2" s="413"/>
      <c r="OA2" s="413"/>
      <c r="OB2" s="413"/>
      <c r="OC2" s="413"/>
      <c r="OD2" s="413"/>
      <c r="OE2" s="413"/>
      <c r="OF2" s="413"/>
      <c r="OG2" s="413"/>
      <c r="OH2" s="413"/>
      <c r="OI2" s="413"/>
      <c r="OJ2" s="413"/>
      <c r="OK2" s="413"/>
      <c r="OL2" s="413"/>
      <c r="OM2" s="413"/>
      <c r="ON2" s="413"/>
      <c r="OO2" s="413"/>
      <c r="OP2" s="413"/>
      <c r="OQ2" s="413"/>
      <c r="OR2" s="413"/>
      <c r="OS2" s="413"/>
      <c r="OT2" s="413"/>
      <c r="OU2" s="413"/>
      <c r="OV2" s="413"/>
      <c r="OW2" s="413"/>
      <c r="OX2" s="413"/>
      <c r="OY2" s="413"/>
      <c r="OZ2" s="413"/>
      <c r="PA2" s="413"/>
      <c r="PB2" s="413"/>
      <c r="PC2" s="413"/>
      <c r="PD2" s="413"/>
      <c r="PE2" s="413"/>
      <c r="PF2" s="413"/>
      <c r="PG2" s="413"/>
      <c r="PH2" s="413"/>
      <c r="PI2" s="413"/>
      <c r="PJ2" s="413"/>
      <c r="PK2" s="413"/>
      <c r="PL2" s="413"/>
      <c r="PM2" s="413"/>
      <c r="PN2" s="413"/>
      <c r="PO2" s="413"/>
      <c r="PP2" s="413"/>
      <c r="PQ2" s="413"/>
      <c r="PR2" s="413"/>
      <c r="PS2" s="413"/>
      <c r="PT2" s="413"/>
      <c r="PU2" s="413"/>
      <c r="PV2" s="413"/>
      <c r="PW2" s="413"/>
      <c r="PX2" s="413"/>
      <c r="PY2" s="413"/>
      <c r="PZ2" s="413"/>
      <c r="QA2" s="413"/>
      <c r="QB2" s="413"/>
      <c r="QC2" s="413"/>
      <c r="QD2" s="413"/>
      <c r="QE2" s="413"/>
      <c r="QF2" s="413"/>
      <c r="QG2" s="413"/>
      <c r="QH2" s="413"/>
      <c r="QI2" s="413"/>
      <c r="QJ2" s="413"/>
      <c r="QK2" s="413"/>
      <c r="QL2" s="413"/>
      <c r="QM2" s="413"/>
      <c r="QN2" s="413"/>
      <c r="QO2" s="413"/>
      <c r="QP2" s="413"/>
      <c r="QQ2" s="413"/>
      <c r="QR2" s="413"/>
      <c r="QS2" s="413"/>
      <c r="QT2" s="413"/>
      <c r="QU2" s="413"/>
      <c r="QV2" s="413"/>
      <c r="QW2" s="413"/>
      <c r="QX2" s="413"/>
      <c r="QY2" s="413"/>
      <c r="QZ2" s="413"/>
      <c r="RA2" s="413"/>
      <c r="RB2" s="413"/>
      <c r="RC2" s="413"/>
      <c r="RD2" s="413"/>
      <c r="RE2" s="413"/>
      <c r="RF2" s="413"/>
      <c r="RG2" s="413"/>
      <c r="RH2" s="413"/>
      <c r="RI2" s="413"/>
      <c r="RJ2" s="413"/>
      <c r="RK2" s="413"/>
      <c r="RL2" s="413"/>
      <c r="RM2" s="413"/>
      <c r="RN2" s="413"/>
      <c r="RO2" s="413"/>
      <c r="RP2" s="413"/>
      <c r="RQ2" s="413"/>
      <c r="RR2" s="413"/>
      <c r="RS2" s="413"/>
      <c r="RT2" s="413"/>
      <c r="RU2" s="413"/>
      <c r="RV2" s="413"/>
      <c r="RW2" s="413"/>
      <c r="RX2" s="413"/>
      <c r="RY2" s="413"/>
      <c r="RZ2" s="413"/>
      <c r="SA2" s="413"/>
      <c r="SB2" s="413"/>
      <c r="SC2" s="413"/>
      <c r="SD2" s="413"/>
      <c r="SE2" s="413"/>
      <c r="SF2" s="413"/>
      <c r="SG2" s="413"/>
      <c r="SH2" s="413"/>
      <c r="SI2" s="413"/>
      <c r="SJ2" s="413"/>
      <c r="SK2" s="413"/>
      <c r="SL2" s="413"/>
      <c r="SM2" s="413"/>
      <c r="SN2" s="413"/>
      <c r="SO2" s="413"/>
      <c r="SP2" s="413"/>
      <c r="SQ2" s="413"/>
      <c r="SR2" s="413"/>
      <c r="SS2" s="413"/>
      <c r="ST2" s="413"/>
      <c r="SU2" s="413"/>
      <c r="SV2" s="413"/>
      <c r="SW2" s="413"/>
      <c r="SX2" s="413"/>
      <c r="SY2" s="413"/>
      <c r="SZ2" s="413"/>
      <c r="TA2" s="413"/>
      <c r="TB2" s="413"/>
      <c r="TC2" s="413"/>
      <c r="TD2" s="413"/>
      <c r="TE2" s="413"/>
      <c r="TF2" s="413"/>
      <c r="TG2" s="413"/>
      <c r="TH2" s="413"/>
      <c r="TI2" s="413"/>
      <c r="TJ2" s="413"/>
      <c r="TK2" s="413"/>
      <c r="TL2" s="413"/>
      <c r="TM2" s="413"/>
      <c r="TN2" s="413"/>
      <c r="TO2" s="413"/>
      <c r="TP2" s="413"/>
      <c r="TQ2" s="413"/>
      <c r="TR2" s="413"/>
      <c r="TS2" s="413"/>
      <c r="TT2" s="413"/>
      <c r="TU2" s="413"/>
      <c r="TV2" s="413"/>
      <c r="TW2" s="413"/>
      <c r="TX2" s="413"/>
      <c r="TY2" s="413"/>
      <c r="TZ2" s="413"/>
      <c r="UA2" s="413"/>
      <c r="UB2" s="413"/>
      <c r="UC2" s="413"/>
      <c r="UD2" s="413"/>
      <c r="UE2" s="413"/>
      <c r="UF2" s="413"/>
      <c r="UG2" s="413"/>
      <c r="UH2" s="413"/>
      <c r="UI2" s="413"/>
      <c r="UJ2" s="413"/>
      <c r="UK2" s="413"/>
      <c r="UL2" s="413"/>
      <c r="UM2" s="413"/>
      <c r="UN2" s="413"/>
      <c r="UO2" s="413"/>
      <c r="UP2" s="413"/>
      <c r="UQ2" s="413"/>
      <c r="UR2" s="413"/>
      <c r="US2" s="413"/>
      <c r="UT2" s="413"/>
      <c r="UU2" s="413"/>
      <c r="UV2" s="413"/>
      <c r="UW2" s="413"/>
      <c r="UX2" s="413"/>
      <c r="UY2" s="413"/>
      <c r="UZ2" s="413"/>
      <c r="VA2" s="413"/>
      <c r="VB2" s="413"/>
      <c r="VC2" s="413"/>
      <c r="VD2" s="413"/>
      <c r="VE2" s="413"/>
      <c r="VF2" s="413"/>
      <c r="VG2" s="413"/>
      <c r="VH2" s="413"/>
      <c r="VI2" s="413"/>
      <c r="VJ2" s="413"/>
      <c r="VK2" s="413"/>
      <c r="VL2" s="413"/>
      <c r="VM2" s="413"/>
      <c r="VN2" s="413"/>
      <c r="VO2" s="413"/>
      <c r="VP2" s="413"/>
      <c r="VQ2" s="413"/>
      <c r="VR2" s="413"/>
      <c r="VS2" s="413"/>
      <c r="VT2" s="413"/>
      <c r="VU2" s="413"/>
      <c r="VV2" s="413"/>
      <c r="VW2" s="413"/>
      <c r="VX2" s="413"/>
      <c r="VY2" s="413"/>
      <c r="VZ2" s="413"/>
      <c r="WA2" s="413"/>
      <c r="WB2" s="413"/>
      <c r="WC2" s="413"/>
      <c r="WD2" s="413"/>
      <c r="WE2" s="413"/>
      <c r="WF2" s="413"/>
      <c r="WG2" s="413"/>
      <c r="WH2" s="413"/>
      <c r="WI2" s="413"/>
      <c r="WJ2" s="413"/>
      <c r="WK2" s="413"/>
      <c r="WL2" s="413"/>
      <c r="WM2" s="413"/>
      <c r="WN2" s="413"/>
      <c r="WO2" s="413"/>
      <c r="WP2" s="413"/>
      <c r="WQ2" s="413"/>
      <c r="WR2" s="413"/>
      <c r="WS2" s="413"/>
      <c r="WT2" s="413"/>
      <c r="WU2" s="413"/>
      <c r="WV2" s="413"/>
      <c r="WW2" s="413"/>
      <c r="WX2" s="413"/>
      <c r="WY2" s="413"/>
      <c r="WZ2" s="413"/>
      <c r="XA2" s="413"/>
      <c r="XB2" s="413"/>
      <c r="XC2" s="413"/>
      <c r="XD2" s="413"/>
      <c r="XE2" s="413"/>
      <c r="XF2" s="413"/>
      <c r="XG2" s="413"/>
      <c r="XH2" s="413"/>
      <c r="XI2" s="413"/>
      <c r="XJ2" s="413"/>
      <c r="XK2" s="413"/>
      <c r="XL2" s="413"/>
      <c r="XM2" s="413"/>
      <c r="XN2" s="413"/>
      <c r="XO2" s="413"/>
      <c r="XP2" s="413"/>
      <c r="XQ2" s="413"/>
      <c r="XR2" s="413"/>
      <c r="XS2" s="413"/>
      <c r="XT2" s="413"/>
      <c r="XU2" s="413"/>
      <c r="XV2" s="413"/>
      <c r="XW2" s="413"/>
      <c r="XX2" s="413"/>
      <c r="XY2" s="413"/>
      <c r="XZ2" s="413"/>
      <c r="YA2" s="413"/>
      <c r="YB2" s="413"/>
      <c r="YC2" s="413"/>
      <c r="YD2" s="413"/>
      <c r="YE2" s="413"/>
      <c r="YF2" s="413"/>
      <c r="YG2" s="413"/>
      <c r="YH2" s="413"/>
      <c r="YI2" s="413"/>
      <c r="YJ2" s="413"/>
      <c r="YK2" s="413"/>
      <c r="YL2" s="413"/>
      <c r="YM2" s="413"/>
      <c r="YN2" s="413"/>
      <c r="YO2" s="413"/>
      <c r="YP2" s="413"/>
      <c r="YQ2" s="413"/>
      <c r="YR2" s="413"/>
      <c r="YS2" s="413"/>
      <c r="YT2" s="413"/>
      <c r="YU2" s="413"/>
      <c r="YV2" s="413"/>
      <c r="YW2" s="413"/>
      <c r="YX2" s="413"/>
      <c r="YY2" s="413"/>
      <c r="YZ2" s="413"/>
      <c r="ZA2" s="413"/>
      <c r="ZB2" s="413"/>
      <c r="ZC2" s="413"/>
      <c r="ZD2" s="413"/>
      <c r="ZE2" s="413"/>
      <c r="ZF2" s="413"/>
      <c r="ZG2" s="413"/>
      <c r="ZH2" s="413"/>
      <c r="ZI2" s="413"/>
      <c r="ZJ2" s="413"/>
      <c r="ZK2" s="413"/>
      <c r="ZL2" s="413"/>
      <c r="ZM2" s="413"/>
      <c r="ZN2" s="413"/>
      <c r="ZO2" s="413"/>
      <c r="ZP2" s="413"/>
      <c r="ZQ2" s="413"/>
      <c r="ZR2" s="413"/>
      <c r="ZS2" s="413"/>
      <c r="ZT2" s="413"/>
      <c r="ZU2" s="413"/>
      <c r="ZV2" s="413"/>
      <c r="ZW2" s="413"/>
      <c r="ZX2" s="413"/>
      <c r="ZY2" s="413"/>
      <c r="ZZ2" s="413"/>
      <c r="AAA2" s="413"/>
      <c r="AAB2" s="413"/>
      <c r="AAC2" s="413"/>
      <c r="AAD2" s="413"/>
      <c r="AAE2" s="413"/>
      <c r="AAF2" s="413"/>
      <c r="AAG2" s="413"/>
      <c r="AAH2" s="413"/>
      <c r="AAI2" s="413"/>
      <c r="AAJ2" s="413"/>
      <c r="AAK2" s="413"/>
      <c r="AAL2" s="413"/>
      <c r="AAM2" s="413"/>
      <c r="AAN2" s="413"/>
      <c r="AAO2" s="413"/>
      <c r="AAP2" s="413"/>
      <c r="AAQ2" s="413"/>
      <c r="AAR2" s="413"/>
      <c r="AAS2" s="413"/>
      <c r="AAT2" s="413"/>
      <c r="AAU2" s="413"/>
      <c r="AAV2" s="413"/>
      <c r="AAW2" s="413"/>
      <c r="AAX2" s="413"/>
      <c r="AAY2" s="413"/>
      <c r="AAZ2" s="413"/>
      <c r="ABA2" s="413"/>
      <c r="ABB2" s="413"/>
      <c r="ABC2" s="413"/>
      <c r="ABD2" s="413"/>
      <c r="ABE2" s="413"/>
      <c r="ABF2" s="413"/>
      <c r="ABG2" s="413"/>
      <c r="ABH2" s="413"/>
      <c r="ABI2" s="413"/>
      <c r="ABJ2" s="413"/>
      <c r="ABK2" s="413"/>
      <c r="ABL2" s="413"/>
      <c r="ABM2" s="413"/>
      <c r="ABN2" s="413"/>
      <c r="ABO2" s="413"/>
      <c r="ABP2" s="413"/>
      <c r="ABQ2" s="413"/>
      <c r="ABR2" s="413"/>
      <c r="ABS2" s="413"/>
      <c r="ABT2" s="413"/>
      <c r="ABU2" s="413"/>
      <c r="ABV2" s="413"/>
      <c r="ABW2" s="413"/>
      <c r="ABX2" s="413"/>
      <c r="ABY2" s="413"/>
      <c r="ABZ2" s="413"/>
      <c r="ACA2" s="413"/>
      <c r="ACB2" s="413"/>
      <c r="ACC2" s="413"/>
      <c r="ACD2" s="413"/>
      <c r="ACE2" s="413"/>
      <c r="ACF2" s="413"/>
      <c r="ACG2" s="413"/>
      <c r="ACH2" s="413"/>
      <c r="ACI2" s="413"/>
      <c r="ACJ2" s="413"/>
      <c r="ACK2" s="413"/>
      <c r="ACL2" s="413"/>
      <c r="ACM2" s="413"/>
      <c r="ACN2" s="413"/>
      <c r="ACO2" s="413"/>
      <c r="ACP2" s="413"/>
      <c r="ACQ2" s="413"/>
      <c r="ACR2" s="413"/>
      <c r="ACS2" s="413"/>
      <c r="ACT2" s="413"/>
      <c r="ACU2" s="413"/>
      <c r="ACV2" s="413"/>
      <c r="ACW2" s="413"/>
      <c r="ACX2" s="413"/>
      <c r="ACY2" s="413"/>
      <c r="ACZ2" s="413"/>
      <c r="ADA2" s="413"/>
      <c r="ADB2" s="413"/>
      <c r="ADC2" s="413"/>
      <c r="ADD2" s="413"/>
      <c r="ADE2" s="413"/>
      <c r="ADF2" s="413"/>
      <c r="ADG2" s="413"/>
      <c r="ADH2" s="413"/>
      <c r="ADI2" s="413"/>
      <c r="ADJ2" s="413"/>
      <c r="ADK2" s="413"/>
      <c r="ADL2" s="413"/>
      <c r="ADM2" s="413"/>
      <c r="ADN2" s="413"/>
      <c r="ADO2" s="413"/>
      <c r="ADP2" s="413"/>
      <c r="ADQ2" s="413"/>
      <c r="ADR2" s="413"/>
      <c r="ADS2" s="413"/>
      <c r="ADT2" s="413"/>
      <c r="ADU2" s="413"/>
      <c r="ADV2" s="413"/>
      <c r="ADW2" s="413"/>
      <c r="ADX2" s="413"/>
      <c r="ADY2" s="413"/>
      <c r="ADZ2" s="413"/>
      <c r="AEA2" s="413"/>
      <c r="AEB2" s="413"/>
      <c r="AEC2" s="413"/>
      <c r="AED2" s="413"/>
      <c r="AEE2" s="413"/>
      <c r="AEF2" s="413"/>
      <c r="AEG2" s="413"/>
      <c r="AEH2" s="413"/>
      <c r="AEI2" s="413"/>
      <c r="AEJ2" s="413"/>
      <c r="AEK2" s="413"/>
      <c r="AEL2" s="413"/>
      <c r="AEM2" s="413"/>
      <c r="AEN2" s="413"/>
      <c r="AEO2" s="413"/>
      <c r="AEP2" s="413"/>
      <c r="AEQ2" s="413"/>
      <c r="AER2" s="413"/>
      <c r="AES2" s="413"/>
      <c r="AET2" s="413"/>
      <c r="AEU2" s="413"/>
      <c r="AEV2" s="413"/>
      <c r="AEW2" s="413"/>
      <c r="AEX2" s="413"/>
      <c r="AEY2" s="413"/>
      <c r="AEZ2" s="413"/>
      <c r="AFA2" s="413"/>
      <c r="AFB2" s="413"/>
      <c r="AFC2" s="413"/>
      <c r="AFD2" s="413"/>
      <c r="AFE2" s="413"/>
      <c r="AFF2" s="413"/>
      <c r="AFG2" s="413"/>
      <c r="AFH2" s="413"/>
      <c r="AFI2" s="413"/>
      <c r="AFJ2" s="413"/>
      <c r="AFK2" s="413"/>
      <c r="AFL2" s="413"/>
      <c r="AFM2" s="413"/>
      <c r="AFN2" s="413"/>
      <c r="AFO2" s="413"/>
      <c r="AFP2" s="413"/>
      <c r="AFQ2" s="413"/>
      <c r="AFR2" s="413"/>
      <c r="AFS2" s="413"/>
      <c r="AFT2" s="413"/>
      <c r="AFU2" s="413"/>
      <c r="AFV2" s="413"/>
      <c r="AFW2" s="413"/>
      <c r="AFX2" s="413"/>
      <c r="AFY2" s="413"/>
      <c r="AFZ2" s="413"/>
      <c r="AGA2" s="413"/>
      <c r="AGB2" s="413"/>
      <c r="AGC2" s="413"/>
      <c r="AGD2" s="413"/>
      <c r="AGE2" s="413"/>
      <c r="AGF2" s="413"/>
      <c r="AGG2" s="413"/>
      <c r="AGH2" s="413"/>
      <c r="AGI2" s="413"/>
      <c r="AGJ2" s="413"/>
      <c r="AGK2" s="413"/>
      <c r="AGL2" s="413"/>
      <c r="AGM2" s="413"/>
      <c r="AGN2" s="413"/>
      <c r="AGO2" s="413"/>
      <c r="AGP2" s="413"/>
      <c r="AGQ2" s="413"/>
      <c r="AGR2" s="413"/>
      <c r="AGS2" s="413"/>
      <c r="AGT2" s="413"/>
      <c r="AGU2" s="413"/>
      <c r="AGV2" s="413"/>
      <c r="AGW2" s="413"/>
      <c r="AGX2" s="413"/>
      <c r="AGY2" s="413"/>
      <c r="AGZ2" s="413"/>
      <c r="AHA2" s="413"/>
      <c r="AHB2" s="413"/>
      <c r="AHC2" s="413"/>
      <c r="AHD2" s="413"/>
      <c r="AHE2" s="413"/>
      <c r="AHF2" s="413"/>
      <c r="AHG2" s="413"/>
      <c r="AHH2" s="413"/>
      <c r="AHI2" s="413"/>
      <c r="AHJ2" s="413"/>
      <c r="AHK2" s="413"/>
      <c r="AHL2" s="413"/>
      <c r="AHM2" s="413"/>
      <c r="AHN2" s="413"/>
      <c r="AHO2" s="413"/>
      <c r="AHP2" s="413"/>
      <c r="AHQ2" s="413"/>
      <c r="AHR2" s="413"/>
      <c r="AHS2" s="413"/>
      <c r="AHT2" s="413"/>
      <c r="AHU2" s="413"/>
      <c r="AHV2" s="413"/>
      <c r="AHW2" s="413"/>
      <c r="AHX2" s="413"/>
      <c r="AHY2" s="413"/>
      <c r="AHZ2" s="413"/>
      <c r="AIA2" s="413"/>
      <c r="AIB2" s="413"/>
      <c r="AIC2" s="413"/>
      <c r="AID2" s="413"/>
      <c r="AIE2" s="413"/>
      <c r="AIF2" s="413"/>
      <c r="AIG2" s="413"/>
      <c r="AIH2" s="413"/>
      <c r="AII2" s="413"/>
      <c r="AIJ2" s="413"/>
      <c r="AIK2" s="413"/>
      <c r="AIL2" s="413"/>
      <c r="AIM2" s="413"/>
      <c r="AIN2" s="413"/>
      <c r="AIO2" s="413"/>
      <c r="AIP2" s="413"/>
      <c r="AIQ2" s="413"/>
      <c r="AIR2" s="413"/>
      <c r="AIS2" s="413"/>
      <c r="AIT2" s="413"/>
      <c r="AIU2" s="413"/>
      <c r="AIV2" s="413"/>
      <c r="AIW2" s="413"/>
      <c r="AIX2" s="413"/>
      <c r="AIY2" s="413"/>
      <c r="AIZ2" s="413"/>
      <c r="AJA2" s="413"/>
      <c r="AJB2" s="413"/>
      <c r="AJC2" s="413"/>
      <c r="AJD2" s="413"/>
      <c r="AJE2" s="413"/>
      <c r="AJF2" s="413"/>
      <c r="AJG2" s="413"/>
      <c r="AJH2" s="413"/>
      <c r="AJI2" s="413"/>
      <c r="AJJ2" s="413"/>
      <c r="AJK2" s="413"/>
      <c r="AJL2" s="413"/>
      <c r="AJM2" s="413"/>
      <c r="AJN2" s="413"/>
      <c r="AJO2" s="413"/>
      <c r="AJP2" s="413"/>
      <c r="AJQ2" s="413"/>
      <c r="AJR2" s="413"/>
      <c r="AJS2" s="413"/>
      <c r="AJT2" s="413"/>
      <c r="AJU2" s="413"/>
      <c r="AJV2" s="413"/>
      <c r="AJW2" s="413"/>
      <c r="AJX2" s="413"/>
      <c r="AJY2" s="413"/>
      <c r="AJZ2" s="413"/>
      <c r="AKA2" s="413"/>
      <c r="AKB2" s="413"/>
      <c r="AKC2" s="413"/>
      <c r="AKD2" s="413"/>
      <c r="AKE2" s="413"/>
      <c r="AKF2" s="413"/>
      <c r="AKG2" s="413"/>
      <c r="AKH2" s="413"/>
      <c r="AKI2" s="413"/>
      <c r="AKJ2" s="413"/>
      <c r="AKK2" s="413"/>
      <c r="AKL2" s="413"/>
      <c r="AKM2" s="413"/>
      <c r="AKN2" s="413"/>
      <c r="AKO2" s="413"/>
      <c r="AKP2" s="413"/>
      <c r="AKQ2" s="413"/>
      <c r="AKR2" s="413"/>
      <c r="AKS2" s="413"/>
      <c r="AKT2" s="413"/>
      <c r="AKU2" s="413"/>
      <c r="AKV2" s="413"/>
      <c r="AKW2" s="413"/>
      <c r="AKX2" s="413"/>
      <c r="AKY2" s="413"/>
      <c r="AKZ2" s="413"/>
      <c r="ALA2" s="413"/>
      <c r="ALB2" s="413"/>
      <c r="ALC2" s="413"/>
      <c r="ALD2" s="413"/>
      <c r="ALE2" s="413"/>
      <c r="ALF2" s="413"/>
      <c r="ALG2" s="413"/>
      <c r="ALH2" s="413"/>
      <c r="ALI2" s="413"/>
      <c r="ALJ2" s="413"/>
      <c r="ALK2" s="413"/>
      <c r="ALL2" s="413"/>
      <c r="ALM2" s="413"/>
      <c r="ALN2" s="413"/>
      <c r="ALO2" s="413"/>
      <c r="ALP2" s="413"/>
      <c r="ALQ2" s="413"/>
      <c r="ALR2" s="413"/>
      <c r="ALS2" s="413"/>
      <c r="ALT2" s="413"/>
      <c r="ALU2" s="413"/>
      <c r="ALV2" s="413"/>
      <c r="ALW2" s="413"/>
      <c r="ALX2" s="413"/>
      <c r="ALY2" s="413"/>
      <c r="ALZ2" s="413"/>
      <c r="AMA2" s="413"/>
      <c r="AMB2" s="413"/>
      <c r="AMC2" s="413"/>
      <c r="AMD2" s="413"/>
      <c r="AME2" s="413"/>
      <c r="AMF2" s="413"/>
      <c r="AMG2" s="413"/>
      <c r="AMH2" s="413"/>
      <c r="AMI2" s="413"/>
      <c r="AMJ2" s="413"/>
      <c r="AMK2" s="413"/>
      <c r="AML2" s="413"/>
      <c r="AMM2" s="413"/>
      <c r="AMN2" s="413"/>
      <c r="AMO2" s="413"/>
      <c r="AMP2" s="413"/>
      <c r="AMQ2" s="413"/>
      <c r="AMR2" s="413"/>
      <c r="AMS2" s="413"/>
      <c r="AMT2" s="413"/>
      <c r="AMU2" s="413"/>
      <c r="AMV2" s="413"/>
      <c r="AMW2" s="413"/>
      <c r="AMX2" s="413"/>
      <c r="AMY2" s="413"/>
      <c r="AMZ2" s="413"/>
      <c r="ANA2" s="413"/>
      <c r="ANB2" s="413"/>
      <c r="ANC2" s="413"/>
      <c r="AND2" s="413"/>
      <c r="ANE2" s="413"/>
      <c r="ANF2" s="413"/>
      <c r="ANG2" s="413"/>
      <c r="ANH2" s="413"/>
      <c r="ANI2" s="413"/>
      <c r="ANJ2" s="413"/>
      <c r="ANK2" s="413"/>
      <c r="ANL2" s="413"/>
      <c r="ANM2" s="413"/>
      <c r="ANN2" s="413"/>
      <c r="ANO2" s="413"/>
      <c r="ANP2" s="413"/>
      <c r="ANQ2" s="413"/>
      <c r="ANR2" s="413"/>
      <c r="ANS2" s="413"/>
      <c r="ANT2" s="413"/>
      <c r="ANU2" s="413"/>
      <c r="ANV2" s="413"/>
      <c r="ANW2" s="413"/>
      <c r="ANX2" s="413"/>
      <c r="ANY2" s="413"/>
      <c r="ANZ2" s="413"/>
      <c r="AOA2" s="413"/>
      <c r="AOB2" s="413"/>
      <c r="AOC2" s="413"/>
      <c r="AOD2" s="413"/>
      <c r="AOE2" s="413"/>
      <c r="AOF2" s="413"/>
      <c r="AOG2" s="413"/>
      <c r="AOH2" s="413"/>
      <c r="AOI2" s="413"/>
      <c r="AOJ2" s="413"/>
      <c r="AOK2" s="413"/>
      <c r="AOL2" s="413"/>
      <c r="AOM2" s="413"/>
      <c r="AON2" s="413"/>
      <c r="AOO2" s="413"/>
      <c r="AOP2" s="413"/>
      <c r="AOQ2" s="413"/>
      <c r="AOR2" s="413"/>
      <c r="AOS2" s="413"/>
      <c r="AOT2" s="413"/>
      <c r="AOU2" s="413"/>
      <c r="AOV2" s="413"/>
      <c r="AOW2" s="413"/>
      <c r="AOX2" s="413"/>
      <c r="AOY2" s="413"/>
      <c r="AOZ2" s="413"/>
      <c r="APA2" s="413"/>
      <c r="APB2" s="413"/>
      <c r="APC2" s="413"/>
      <c r="APD2" s="413"/>
      <c r="APE2" s="413"/>
      <c r="APF2" s="413"/>
      <c r="APG2" s="413"/>
      <c r="APH2" s="413"/>
      <c r="API2" s="413"/>
      <c r="APJ2" s="413"/>
      <c r="APK2" s="413"/>
      <c r="APL2" s="413"/>
      <c r="APM2" s="413"/>
      <c r="APN2" s="413"/>
      <c r="APO2" s="413"/>
      <c r="APP2" s="413"/>
      <c r="APQ2" s="413"/>
      <c r="APR2" s="413"/>
      <c r="APS2" s="413"/>
      <c r="APT2" s="413"/>
      <c r="APU2" s="413"/>
      <c r="APV2" s="413"/>
      <c r="APW2" s="413"/>
      <c r="APX2" s="413"/>
      <c r="APY2" s="413"/>
      <c r="APZ2" s="413"/>
      <c r="AQA2" s="413"/>
      <c r="AQB2" s="413"/>
      <c r="AQC2" s="413"/>
      <c r="AQD2" s="413"/>
      <c r="AQE2" s="413"/>
      <c r="AQF2" s="413"/>
      <c r="AQG2" s="413"/>
      <c r="AQH2" s="413"/>
      <c r="AQI2" s="413"/>
      <c r="AQJ2" s="413"/>
      <c r="AQK2" s="413"/>
      <c r="AQL2" s="413"/>
      <c r="AQM2" s="413"/>
      <c r="AQN2" s="413"/>
      <c r="AQO2" s="413"/>
      <c r="AQP2" s="413"/>
      <c r="AQQ2" s="413"/>
      <c r="AQR2" s="413"/>
      <c r="AQS2" s="413"/>
      <c r="AQT2" s="413"/>
      <c r="AQU2" s="413"/>
      <c r="AQV2" s="413"/>
      <c r="AQW2" s="413"/>
      <c r="AQX2" s="413"/>
      <c r="AQY2" s="413"/>
      <c r="AQZ2" s="413"/>
      <c r="ARA2" s="413"/>
      <c r="ARB2" s="413"/>
      <c r="ARC2" s="413"/>
      <c r="ARD2" s="413"/>
      <c r="ARE2" s="413"/>
      <c r="ARF2" s="413"/>
      <c r="ARG2" s="413"/>
      <c r="ARH2" s="413"/>
      <c r="ARI2" s="413"/>
      <c r="ARJ2" s="413"/>
      <c r="ARK2" s="413"/>
      <c r="ARL2" s="413"/>
      <c r="ARM2" s="413"/>
      <c r="ARN2" s="413"/>
      <c r="ARO2" s="413"/>
      <c r="ARP2" s="413"/>
      <c r="ARQ2" s="413"/>
      <c r="ARR2" s="413"/>
      <c r="ARS2" s="413"/>
      <c r="ART2" s="413"/>
      <c r="ARU2" s="413"/>
      <c r="ARV2" s="413"/>
      <c r="ARW2" s="413"/>
      <c r="ARX2" s="413"/>
      <c r="ARY2" s="413"/>
      <c r="ARZ2" s="413"/>
      <c r="ASA2" s="413"/>
      <c r="ASB2" s="413"/>
      <c r="ASC2" s="413"/>
      <c r="ASD2" s="413"/>
      <c r="ASE2" s="413"/>
      <c r="ASF2" s="413"/>
      <c r="ASG2" s="413"/>
      <c r="ASH2" s="413"/>
      <c r="ASI2" s="413"/>
      <c r="ASJ2" s="413"/>
      <c r="ASK2" s="413"/>
      <c r="ASL2" s="413"/>
      <c r="ASM2" s="413"/>
      <c r="ASN2" s="413"/>
      <c r="ASO2" s="413"/>
      <c r="ASP2" s="413"/>
      <c r="ASQ2" s="413"/>
      <c r="ASR2" s="413"/>
      <c r="ASS2" s="413"/>
      <c r="AST2" s="413"/>
      <c r="ASU2" s="413"/>
      <c r="ASV2" s="413"/>
      <c r="ASW2" s="413"/>
      <c r="ASX2" s="413"/>
      <c r="ASY2" s="413"/>
      <c r="ASZ2" s="413"/>
      <c r="ATA2" s="413"/>
      <c r="ATB2" s="413"/>
      <c r="ATC2" s="413"/>
      <c r="ATD2" s="413"/>
      <c r="ATE2" s="413"/>
      <c r="ATF2" s="413"/>
      <c r="ATG2" s="413"/>
      <c r="ATH2" s="413"/>
      <c r="ATI2" s="413"/>
      <c r="ATJ2" s="413"/>
      <c r="ATK2" s="413"/>
      <c r="ATL2" s="413"/>
      <c r="ATM2" s="413"/>
      <c r="ATN2" s="413"/>
      <c r="ATO2" s="413"/>
      <c r="ATP2" s="413"/>
      <c r="ATQ2" s="413"/>
      <c r="ATR2" s="413"/>
      <c r="ATS2" s="413"/>
      <c r="ATT2" s="413"/>
      <c r="ATU2" s="413"/>
      <c r="ATV2" s="413"/>
      <c r="ATW2" s="413"/>
      <c r="ATX2" s="413"/>
      <c r="ATY2" s="413"/>
      <c r="ATZ2" s="413"/>
      <c r="AUA2" s="413"/>
      <c r="AUB2" s="413"/>
      <c r="AUC2" s="413"/>
      <c r="AUD2" s="413"/>
      <c r="AUE2" s="413"/>
      <c r="AUF2" s="413"/>
      <c r="AUG2" s="413"/>
      <c r="AUH2" s="413"/>
      <c r="AUI2" s="413"/>
      <c r="AUJ2" s="413"/>
      <c r="AUK2" s="413"/>
      <c r="AUL2" s="413"/>
      <c r="AUM2" s="413"/>
      <c r="AUN2" s="413"/>
      <c r="AUO2" s="413"/>
      <c r="AUP2" s="413"/>
      <c r="AUQ2" s="413"/>
      <c r="AUR2" s="413"/>
      <c r="AUS2" s="413"/>
      <c r="AUT2" s="413"/>
      <c r="AUU2" s="413"/>
      <c r="AUV2" s="413"/>
      <c r="AUW2" s="413"/>
      <c r="AUX2" s="413"/>
      <c r="AUY2" s="413"/>
      <c r="AUZ2" s="413"/>
      <c r="AVA2" s="413"/>
      <c r="AVB2" s="413"/>
      <c r="AVC2" s="413"/>
      <c r="AVD2" s="413"/>
      <c r="AVE2" s="413"/>
      <c r="AVF2" s="413"/>
      <c r="AVG2" s="413"/>
      <c r="AVH2" s="413"/>
      <c r="AVI2" s="413"/>
      <c r="AVJ2" s="413"/>
      <c r="AVK2" s="413"/>
      <c r="AVL2" s="413"/>
      <c r="AVM2" s="413"/>
      <c r="AVN2" s="413"/>
      <c r="AVO2" s="413"/>
      <c r="AVP2" s="413"/>
      <c r="AVQ2" s="413"/>
      <c r="AVR2" s="413"/>
      <c r="AVS2" s="413"/>
      <c r="AVT2" s="413"/>
      <c r="AVU2" s="413"/>
      <c r="AVV2" s="413"/>
      <c r="AVW2" s="413"/>
      <c r="AVX2" s="413"/>
      <c r="AVY2" s="413"/>
      <c r="AVZ2" s="413"/>
      <c r="AWA2" s="413"/>
      <c r="AWB2" s="413"/>
      <c r="AWC2" s="413"/>
      <c r="AWD2" s="413"/>
      <c r="AWE2" s="413"/>
      <c r="AWF2" s="413"/>
      <c r="AWG2" s="413"/>
      <c r="AWH2" s="413"/>
      <c r="AWI2" s="413"/>
      <c r="AWJ2" s="413"/>
      <c r="AWK2" s="413"/>
      <c r="AWL2" s="413"/>
      <c r="AWM2" s="413"/>
      <c r="AWN2" s="413"/>
      <c r="AWO2" s="413"/>
      <c r="AWP2" s="413"/>
      <c r="AWQ2" s="413"/>
      <c r="AWR2" s="413"/>
      <c r="AWS2" s="413"/>
      <c r="AWT2" s="413"/>
      <c r="AWU2" s="413"/>
      <c r="AWV2" s="413"/>
      <c r="AWW2" s="413"/>
      <c r="AWX2" s="413"/>
      <c r="AWY2" s="413"/>
      <c r="AWZ2" s="413"/>
      <c r="AXA2" s="413"/>
      <c r="AXB2" s="413"/>
      <c r="AXC2" s="413"/>
      <c r="AXD2" s="413"/>
      <c r="AXE2" s="413"/>
      <c r="AXF2" s="413"/>
      <c r="AXG2" s="413"/>
      <c r="AXH2" s="413"/>
      <c r="AXI2" s="413"/>
      <c r="AXJ2" s="413"/>
      <c r="AXK2" s="413"/>
      <c r="AXL2" s="413"/>
      <c r="AXM2" s="413"/>
      <c r="AXN2" s="413"/>
      <c r="AXO2" s="413"/>
      <c r="AXP2" s="413"/>
      <c r="AXQ2" s="413"/>
      <c r="AXR2" s="413"/>
      <c r="AXS2" s="413"/>
      <c r="AXT2" s="413"/>
      <c r="AXU2" s="413"/>
      <c r="AXV2" s="413"/>
      <c r="AXW2" s="413"/>
      <c r="AXX2" s="413"/>
      <c r="AXY2" s="413"/>
      <c r="AXZ2" s="413"/>
      <c r="AYA2" s="413"/>
      <c r="AYB2" s="413"/>
      <c r="AYC2" s="413"/>
      <c r="AYD2" s="413"/>
      <c r="AYE2" s="413"/>
      <c r="AYF2" s="413"/>
      <c r="AYG2" s="413"/>
      <c r="AYH2" s="413"/>
      <c r="AYI2" s="413"/>
      <c r="AYJ2" s="413"/>
      <c r="AYK2" s="413"/>
      <c r="AYL2" s="413"/>
      <c r="AYM2" s="413"/>
      <c r="AYN2" s="413"/>
      <c r="AYO2" s="413"/>
      <c r="AYP2" s="413"/>
      <c r="AYQ2" s="413"/>
      <c r="AYR2" s="413"/>
      <c r="AYS2" s="413"/>
      <c r="AYT2" s="413"/>
      <c r="AYU2" s="413"/>
      <c r="AYV2" s="413"/>
      <c r="AYW2" s="413"/>
      <c r="AYX2" s="413"/>
      <c r="AYY2" s="413"/>
      <c r="AYZ2" s="413"/>
      <c r="AZA2" s="413"/>
      <c r="AZB2" s="413"/>
      <c r="AZC2" s="413"/>
      <c r="AZD2" s="413"/>
      <c r="AZE2" s="413"/>
      <c r="AZF2" s="413"/>
      <c r="AZG2" s="413"/>
      <c r="AZH2" s="413"/>
      <c r="AZI2" s="413"/>
      <c r="AZJ2" s="413"/>
      <c r="AZK2" s="413"/>
      <c r="AZL2" s="413"/>
      <c r="AZM2" s="413"/>
      <c r="AZN2" s="413"/>
      <c r="AZO2" s="413"/>
      <c r="AZP2" s="413"/>
      <c r="AZQ2" s="413"/>
      <c r="AZR2" s="413"/>
      <c r="AZS2" s="413"/>
      <c r="AZT2" s="413"/>
      <c r="AZU2" s="413"/>
      <c r="AZV2" s="413"/>
      <c r="AZW2" s="413"/>
      <c r="AZX2" s="413"/>
      <c r="AZY2" s="413"/>
      <c r="AZZ2" s="413"/>
      <c r="BAA2" s="413"/>
      <c r="BAB2" s="413"/>
      <c r="BAC2" s="413"/>
      <c r="BAD2" s="413"/>
      <c r="BAE2" s="413"/>
      <c r="BAF2" s="413"/>
      <c r="BAG2" s="413"/>
      <c r="BAH2" s="413"/>
      <c r="BAI2" s="413"/>
      <c r="BAJ2" s="413"/>
      <c r="BAK2" s="413"/>
      <c r="BAL2" s="413"/>
      <c r="BAM2" s="413"/>
      <c r="BAN2" s="413"/>
      <c r="BAO2" s="413"/>
      <c r="BAP2" s="413"/>
      <c r="BAQ2" s="413"/>
      <c r="BAR2" s="413"/>
      <c r="BAS2" s="413"/>
      <c r="BAT2" s="413"/>
      <c r="BAU2" s="413"/>
      <c r="BAV2" s="413"/>
      <c r="BAW2" s="413"/>
      <c r="BAX2" s="413"/>
      <c r="BAY2" s="413"/>
      <c r="BAZ2" s="413"/>
      <c r="BBA2" s="413"/>
      <c r="BBB2" s="413"/>
      <c r="BBC2" s="413"/>
      <c r="BBD2" s="413"/>
      <c r="BBE2" s="413"/>
      <c r="BBF2" s="413"/>
      <c r="BBG2" s="413"/>
      <c r="BBH2" s="413"/>
      <c r="BBI2" s="413"/>
      <c r="BBJ2" s="413"/>
      <c r="BBK2" s="413"/>
      <c r="BBL2" s="413"/>
      <c r="BBM2" s="413"/>
      <c r="BBN2" s="413"/>
      <c r="BBO2" s="413"/>
      <c r="BBP2" s="413"/>
      <c r="BBQ2" s="413"/>
      <c r="BBR2" s="413"/>
      <c r="BBS2" s="413"/>
      <c r="BBT2" s="413"/>
      <c r="BBU2" s="413"/>
      <c r="BBV2" s="413"/>
      <c r="BBW2" s="413"/>
      <c r="BBX2" s="413"/>
      <c r="BBY2" s="413"/>
      <c r="BBZ2" s="413"/>
      <c r="BCA2" s="413"/>
      <c r="BCB2" s="413"/>
      <c r="BCC2" s="413"/>
      <c r="BCD2" s="413"/>
      <c r="BCE2" s="413"/>
      <c r="BCF2" s="413"/>
      <c r="BCG2" s="413"/>
      <c r="BCH2" s="413"/>
      <c r="BCI2" s="413"/>
      <c r="BCJ2" s="413"/>
      <c r="BCK2" s="413"/>
      <c r="BCL2" s="413"/>
      <c r="BCM2" s="413"/>
      <c r="BCN2" s="413"/>
      <c r="BCO2" s="413"/>
      <c r="BCP2" s="413"/>
      <c r="BCQ2" s="413"/>
      <c r="BCR2" s="413"/>
      <c r="BCS2" s="413"/>
      <c r="BCT2" s="413"/>
      <c r="BCU2" s="413"/>
      <c r="BCV2" s="413"/>
      <c r="BCW2" s="413"/>
      <c r="BCX2" s="413"/>
      <c r="BCY2" s="413"/>
      <c r="BCZ2" s="413"/>
      <c r="BDA2" s="413"/>
      <c r="BDB2" s="413"/>
      <c r="BDC2" s="413"/>
      <c r="BDD2" s="413"/>
      <c r="BDE2" s="413"/>
      <c r="BDF2" s="413"/>
      <c r="BDG2" s="413"/>
      <c r="BDH2" s="413"/>
      <c r="BDI2" s="413"/>
      <c r="BDJ2" s="413"/>
      <c r="BDK2" s="413"/>
      <c r="BDL2" s="413"/>
      <c r="BDM2" s="413"/>
      <c r="BDN2" s="413"/>
      <c r="BDO2" s="413"/>
      <c r="BDP2" s="413"/>
      <c r="BDQ2" s="413"/>
      <c r="BDR2" s="413"/>
      <c r="BDS2" s="413"/>
      <c r="BDT2" s="413"/>
      <c r="BDU2" s="413"/>
      <c r="BDV2" s="413"/>
      <c r="BDW2" s="413"/>
      <c r="BDX2" s="413"/>
      <c r="BDY2" s="413"/>
      <c r="BDZ2" s="413"/>
      <c r="BEA2" s="413"/>
      <c r="BEB2" s="413"/>
      <c r="BEC2" s="413"/>
      <c r="BED2" s="413"/>
      <c r="BEE2" s="413"/>
      <c r="BEF2" s="413"/>
      <c r="BEG2" s="413"/>
      <c r="BEH2" s="413"/>
      <c r="BEI2" s="413"/>
      <c r="BEJ2" s="413"/>
      <c r="BEK2" s="413"/>
      <c r="BEL2" s="413"/>
      <c r="BEM2" s="413"/>
      <c r="BEN2" s="413"/>
      <c r="BEO2" s="413"/>
      <c r="BEP2" s="413"/>
      <c r="BEQ2" s="413"/>
      <c r="BER2" s="413"/>
      <c r="BES2" s="413"/>
      <c r="BET2" s="413"/>
      <c r="BEU2" s="413"/>
      <c r="BEV2" s="413"/>
      <c r="BEW2" s="413"/>
      <c r="BEX2" s="413"/>
      <c r="BEY2" s="413"/>
      <c r="BEZ2" s="413"/>
      <c r="BFA2" s="413"/>
      <c r="BFB2" s="413"/>
      <c r="BFC2" s="413"/>
      <c r="BFD2" s="413"/>
      <c r="BFE2" s="413"/>
      <c r="BFF2" s="413"/>
      <c r="BFG2" s="413"/>
      <c r="BFH2" s="413"/>
      <c r="BFI2" s="413"/>
      <c r="BFJ2" s="413"/>
      <c r="BFK2" s="413"/>
      <c r="BFL2" s="413"/>
      <c r="BFM2" s="413"/>
      <c r="BFN2" s="413"/>
      <c r="BFO2" s="413"/>
      <c r="BFP2" s="413"/>
      <c r="BFQ2" s="413"/>
      <c r="BFR2" s="413"/>
      <c r="BFS2" s="413"/>
      <c r="BFT2" s="413"/>
      <c r="BFU2" s="413"/>
      <c r="BFV2" s="413"/>
      <c r="BFW2" s="413"/>
      <c r="BFX2" s="413"/>
      <c r="BFY2" s="413"/>
      <c r="BFZ2" s="413"/>
      <c r="BGA2" s="413"/>
      <c r="BGB2" s="413"/>
      <c r="BGC2" s="413"/>
      <c r="BGD2" s="413"/>
      <c r="BGE2" s="413"/>
      <c r="BGF2" s="413"/>
      <c r="BGG2" s="413"/>
      <c r="BGH2" s="413"/>
      <c r="BGI2" s="413"/>
      <c r="BGJ2" s="413"/>
      <c r="BGK2" s="413"/>
      <c r="BGL2" s="413"/>
      <c r="BGM2" s="413"/>
      <c r="BGN2" s="413"/>
      <c r="BGO2" s="413"/>
      <c r="BGP2" s="413"/>
      <c r="BGQ2" s="413"/>
      <c r="BGR2" s="413"/>
      <c r="BGS2" s="413"/>
      <c r="BGT2" s="413"/>
      <c r="BGU2" s="413"/>
      <c r="BGV2" s="413"/>
      <c r="BGW2" s="413"/>
      <c r="BGX2" s="413"/>
      <c r="BGY2" s="413"/>
      <c r="BGZ2" s="413"/>
      <c r="BHA2" s="413"/>
      <c r="BHB2" s="413"/>
      <c r="BHC2" s="413"/>
      <c r="BHD2" s="413"/>
      <c r="BHE2" s="413"/>
      <c r="BHF2" s="413"/>
      <c r="BHG2" s="413"/>
      <c r="BHH2" s="413"/>
      <c r="BHI2" s="413"/>
      <c r="BHJ2" s="413"/>
      <c r="BHK2" s="413"/>
      <c r="BHL2" s="413"/>
      <c r="BHM2" s="413"/>
      <c r="BHN2" s="413"/>
      <c r="BHO2" s="413"/>
      <c r="BHP2" s="413"/>
      <c r="BHQ2" s="413"/>
      <c r="BHR2" s="413"/>
      <c r="BHS2" s="413"/>
      <c r="BHT2" s="413"/>
      <c r="BHU2" s="413"/>
      <c r="BHV2" s="413"/>
      <c r="BHW2" s="413"/>
      <c r="BHX2" s="413"/>
      <c r="BHY2" s="413"/>
      <c r="BHZ2" s="413"/>
      <c r="BIA2" s="413"/>
      <c r="BIB2" s="413"/>
      <c r="BIC2" s="413"/>
      <c r="BID2" s="413"/>
      <c r="BIE2" s="413"/>
      <c r="BIF2" s="413"/>
      <c r="BIG2" s="413"/>
      <c r="BIH2" s="413"/>
      <c r="BII2" s="413"/>
      <c r="BIJ2" s="413"/>
      <c r="BIK2" s="413"/>
      <c r="BIL2" s="413"/>
      <c r="BIM2" s="413"/>
      <c r="BIN2" s="413"/>
      <c r="BIO2" s="413"/>
      <c r="BIP2" s="413"/>
      <c r="BIQ2" s="413"/>
      <c r="BIR2" s="413"/>
      <c r="BIS2" s="413"/>
      <c r="BIT2" s="413"/>
      <c r="BIU2" s="413"/>
      <c r="BIV2" s="413"/>
      <c r="BIW2" s="413"/>
      <c r="BIX2" s="413"/>
      <c r="BIY2" s="413"/>
      <c r="BIZ2" s="413"/>
      <c r="BJA2" s="413"/>
      <c r="BJB2" s="413"/>
      <c r="BJC2" s="413"/>
      <c r="BJD2" s="413"/>
      <c r="BJE2" s="413"/>
      <c r="BJF2" s="413"/>
      <c r="BJG2" s="413"/>
      <c r="BJH2" s="413"/>
      <c r="BJI2" s="413"/>
      <c r="BJJ2" s="413"/>
      <c r="BJK2" s="413"/>
      <c r="BJL2" s="413"/>
      <c r="BJM2" s="413"/>
      <c r="BJN2" s="413"/>
      <c r="BJO2" s="413"/>
      <c r="BJP2" s="413"/>
      <c r="BJQ2" s="413"/>
      <c r="BJR2" s="413"/>
      <c r="BJS2" s="413"/>
      <c r="BJT2" s="413"/>
      <c r="BJU2" s="413"/>
      <c r="BJV2" s="413"/>
      <c r="BJW2" s="413"/>
      <c r="BJX2" s="413"/>
      <c r="BJY2" s="413"/>
      <c r="BJZ2" s="413"/>
      <c r="BKA2" s="413"/>
      <c r="BKB2" s="413"/>
      <c r="BKC2" s="413"/>
      <c r="BKD2" s="413"/>
      <c r="BKE2" s="413"/>
      <c r="BKF2" s="413"/>
      <c r="BKG2" s="413"/>
      <c r="BKH2" s="413"/>
      <c r="BKI2" s="413"/>
      <c r="BKJ2" s="413"/>
      <c r="BKK2" s="413"/>
      <c r="BKL2" s="413"/>
      <c r="BKM2" s="413"/>
      <c r="BKN2" s="413"/>
      <c r="BKO2" s="413"/>
      <c r="BKP2" s="413"/>
      <c r="BKQ2" s="413"/>
      <c r="BKR2" s="413"/>
      <c r="BKS2" s="413"/>
      <c r="BKT2" s="413"/>
      <c r="BKU2" s="413"/>
      <c r="BKV2" s="413"/>
      <c r="BKW2" s="413"/>
      <c r="BKX2" s="413"/>
      <c r="BKY2" s="413"/>
      <c r="BKZ2" s="413"/>
      <c r="BLA2" s="413"/>
      <c r="BLB2" s="413"/>
      <c r="BLC2" s="413"/>
      <c r="BLD2" s="413"/>
      <c r="BLE2" s="413"/>
      <c r="BLF2" s="413"/>
      <c r="BLG2" s="413"/>
      <c r="BLH2" s="413"/>
      <c r="BLI2" s="413"/>
      <c r="BLJ2" s="413"/>
      <c r="BLK2" s="413"/>
      <c r="BLL2" s="413"/>
      <c r="BLM2" s="413"/>
      <c r="BLN2" s="413"/>
      <c r="BLO2" s="413"/>
      <c r="BLP2" s="413"/>
      <c r="BLQ2" s="413"/>
      <c r="BLR2" s="413"/>
      <c r="BLS2" s="413"/>
      <c r="BLT2" s="413"/>
      <c r="BLU2" s="413"/>
      <c r="BLV2" s="413"/>
      <c r="BLW2" s="413"/>
      <c r="BLX2" s="413"/>
      <c r="BLY2" s="413"/>
      <c r="BLZ2" s="413"/>
      <c r="BMA2" s="413"/>
      <c r="BMB2" s="413"/>
      <c r="BMC2" s="413"/>
      <c r="BMD2" s="413"/>
      <c r="BME2" s="413"/>
      <c r="BMF2" s="413"/>
      <c r="BMG2" s="413"/>
      <c r="BMH2" s="413"/>
      <c r="BMI2" s="413"/>
      <c r="BMJ2" s="413"/>
      <c r="BMK2" s="413"/>
      <c r="BML2" s="413"/>
      <c r="BMM2" s="413"/>
      <c r="BMN2" s="413"/>
      <c r="BMO2" s="413"/>
      <c r="BMP2" s="413"/>
      <c r="BMQ2" s="413"/>
      <c r="BMR2" s="413"/>
      <c r="BMS2" s="413"/>
      <c r="BMT2" s="413"/>
      <c r="BMU2" s="413"/>
      <c r="BMV2" s="413"/>
      <c r="BMW2" s="413"/>
      <c r="BMX2" s="413"/>
      <c r="BMY2" s="413"/>
      <c r="BMZ2" s="413"/>
      <c r="BNA2" s="413"/>
      <c r="BNB2" s="413"/>
      <c r="BNC2" s="413"/>
      <c r="BND2" s="413"/>
      <c r="BNE2" s="413"/>
      <c r="BNF2" s="413"/>
      <c r="BNG2" s="413"/>
      <c r="BNH2" s="413"/>
      <c r="BNI2" s="413"/>
      <c r="BNJ2" s="413"/>
      <c r="BNK2" s="413"/>
      <c r="BNL2" s="413"/>
      <c r="BNM2" s="413"/>
      <c r="BNN2" s="413"/>
      <c r="BNO2" s="413"/>
      <c r="BNP2" s="413"/>
      <c r="BNQ2" s="413"/>
      <c r="BNR2" s="413"/>
      <c r="BNS2" s="413"/>
      <c r="BNT2" s="413"/>
      <c r="BNU2" s="413"/>
      <c r="BNV2" s="413"/>
      <c r="BNW2" s="413"/>
      <c r="BNX2" s="413"/>
      <c r="BNY2" s="413"/>
      <c r="BNZ2" s="413"/>
      <c r="BOA2" s="413"/>
      <c r="BOB2" s="413"/>
      <c r="BOC2" s="413"/>
      <c r="BOD2" s="413"/>
      <c r="BOE2" s="413"/>
      <c r="BOF2" s="413"/>
      <c r="BOG2" s="413"/>
      <c r="BOH2" s="413"/>
      <c r="BOI2" s="413"/>
      <c r="BOJ2" s="413"/>
      <c r="BOK2" s="413"/>
      <c r="BOL2" s="413"/>
      <c r="BOM2" s="413"/>
      <c r="BON2" s="413"/>
      <c r="BOO2" s="413"/>
      <c r="BOP2" s="413"/>
      <c r="BOQ2" s="413"/>
      <c r="BOR2" s="413"/>
      <c r="BOS2" s="413"/>
      <c r="BOT2" s="413"/>
      <c r="BOU2" s="413"/>
      <c r="BOV2" s="413"/>
      <c r="BOW2" s="413"/>
      <c r="BOX2" s="413"/>
      <c r="BOY2" s="413"/>
      <c r="BOZ2" s="413"/>
      <c r="BPA2" s="413"/>
      <c r="BPB2" s="413"/>
      <c r="BPC2" s="413"/>
      <c r="BPD2" s="413"/>
      <c r="BPE2" s="413"/>
      <c r="BPF2" s="413"/>
      <c r="BPG2" s="413"/>
      <c r="BPH2" s="413"/>
      <c r="BPI2" s="413"/>
      <c r="BPJ2" s="413"/>
      <c r="BPK2" s="413"/>
      <c r="BPL2" s="413"/>
      <c r="BPM2" s="413"/>
      <c r="BPN2" s="413"/>
      <c r="BPO2" s="413"/>
      <c r="BPP2" s="413"/>
      <c r="BPQ2" s="413"/>
      <c r="BPR2" s="413"/>
      <c r="BPS2" s="413"/>
      <c r="BPT2" s="413"/>
      <c r="BPU2" s="413"/>
      <c r="BPV2" s="413"/>
      <c r="BPW2" s="413"/>
      <c r="BPX2" s="413"/>
      <c r="BPY2" s="413"/>
      <c r="BPZ2" s="413"/>
      <c r="BQA2" s="413"/>
      <c r="BQB2" s="413"/>
      <c r="BQC2" s="413"/>
      <c r="BQD2" s="413"/>
      <c r="BQE2" s="413"/>
      <c r="BQF2" s="413"/>
      <c r="BQG2" s="413"/>
      <c r="BQH2" s="413"/>
      <c r="BQI2" s="413"/>
      <c r="BQJ2" s="413"/>
      <c r="BQK2" s="413"/>
      <c r="BQL2" s="413"/>
      <c r="BQM2" s="413"/>
      <c r="BQN2" s="413"/>
      <c r="BQO2" s="413"/>
      <c r="BQP2" s="413"/>
      <c r="BQQ2" s="413"/>
      <c r="BQR2" s="413"/>
      <c r="BQS2" s="413"/>
      <c r="BQT2" s="413"/>
      <c r="BQU2" s="413"/>
      <c r="BQV2" s="413"/>
      <c r="BQW2" s="413"/>
      <c r="BQX2" s="413"/>
      <c r="BQY2" s="413"/>
      <c r="BQZ2" s="413"/>
      <c r="BRA2" s="413"/>
      <c r="BRB2" s="413"/>
      <c r="BRC2" s="413"/>
      <c r="BRD2" s="413"/>
      <c r="BRE2" s="413"/>
      <c r="BRF2" s="413"/>
      <c r="BRG2" s="413"/>
      <c r="BRH2" s="413"/>
      <c r="BRI2" s="413"/>
      <c r="BRJ2" s="413"/>
      <c r="BRK2" s="413"/>
      <c r="BRL2" s="413"/>
      <c r="BRM2" s="413"/>
      <c r="BRN2" s="413"/>
      <c r="BRO2" s="413"/>
      <c r="BRP2" s="413"/>
      <c r="BRQ2" s="413"/>
      <c r="BRR2" s="413"/>
      <c r="BRS2" s="413"/>
      <c r="BRT2" s="413"/>
      <c r="BRU2" s="413"/>
      <c r="BRV2" s="413"/>
      <c r="BRW2" s="413"/>
      <c r="BRX2" s="413"/>
      <c r="BRY2" s="413"/>
      <c r="BRZ2" s="413"/>
      <c r="BSA2" s="413"/>
      <c r="BSB2" s="413"/>
      <c r="BSC2" s="413"/>
      <c r="BSD2" s="413"/>
      <c r="BSE2" s="413"/>
      <c r="BSF2" s="413"/>
      <c r="BSG2" s="413"/>
      <c r="BSH2" s="413"/>
      <c r="BSI2" s="413"/>
      <c r="BSJ2" s="413"/>
      <c r="BSK2" s="413"/>
      <c r="BSL2" s="413"/>
      <c r="BSM2" s="413"/>
      <c r="BSN2" s="413"/>
      <c r="BSO2" s="413"/>
      <c r="BSP2" s="413"/>
      <c r="BSQ2" s="413"/>
      <c r="BSR2" s="413"/>
      <c r="BSS2" s="413"/>
      <c r="BST2" s="413"/>
      <c r="BSU2" s="413"/>
      <c r="BSV2" s="413"/>
      <c r="BSW2" s="413"/>
      <c r="BSX2" s="413"/>
      <c r="BSY2" s="413"/>
      <c r="BSZ2" s="413"/>
      <c r="BTA2" s="413"/>
      <c r="BTB2" s="413"/>
      <c r="BTC2" s="413"/>
      <c r="BTD2" s="413"/>
      <c r="BTE2" s="413"/>
      <c r="BTF2" s="413"/>
      <c r="BTG2" s="413"/>
      <c r="BTH2" s="413"/>
      <c r="BTI2" s="413"/>
      <c r="BTJ2" s="413"/>
      <c r="BTK2" s="413"/>
      <c r="BTL2" s="413"/>
      <c r="BTM2" s="413"/>
      <c r="BTN2" s="413"/>
      <c r="BTO2" s="413"/>
      <c r="BTP2" s="413"/>
      <c r="BTQ2" s="413"/>
      <c r="BTR2" s="413"/>
      <c r="BTS2" s="413"/>
      <c r="BTT2" s="413"/>
      <c r="BTU2" s="413"/>
      <c r="BTV2" s="413"/>
      <c r="BTW2" s="413"/>
      <c r="BTX2" s="413"/>
      <c r="BTY2" s="413"/>
      <c r="BTZ2" s="413"/>
      <c r="BUA2" s="413"/>
      <c r="BUB2" s="413"/>
      <c r="BUC2" s="413"/>
      <c r="BUD2" s="413"/>
      <c r="BUE2" s="413"/>
      <c r="BUF2" s="413"/>
      <c r="BUG2" s="413"/>
      <c r="BUH2" s="413"/>
      <c r="BUI2" s="413"/>
      <c r="BUJ2" s="413"/>
      <c r="BUK2" s="413"/>
      <c r="BUL2" s="413"/>
      <c r="BUM2" s="413"/>
      <c r="BUN2" s="413"/>
      <c r="BUO2" s="413"/>
      <c r="BUP2" s="413"/>
      <c r="BUQ2" s="413"/>
      <c r="BUR2" s="413"/>
      <c r="BUS2" s="413"/>
      <c r="BUT2" s="413"/>
      <c r="BUU2" s="413"/>
      <c r="BUV2" s="413"/>
      <c r="BUW2" s="413"/>
      <c r="BUX2" s="413"/>
      <c r="BUY2" s="413"/>
      <c r="BUZ2" s="413"/>
      <c r="BVA2" s="413"/>
      <c r="BVB2" s="413"/>
      <c r="BVC2" s="413"/>
      <c r="BVD2" s="413"/>
      <c r="BVE2" s="413"/>
      <c r="BVF2" s="413"/>
      <c r="BVG2" s="413"/>
      <c r="BVH2" s="413"/>
      <c r="BVI2" s="413"/>
      <c r="BVJ2" s="413"/>
      <c r="BVK2" s="413"/>
      <c r="BVL2" s="413"/>
      <c r="BVM2" s="413"/>
      <c r="BVN2" s="413"/>
      <c r="BVO2" s="413"/>
      <c r="BVP2" s="413"/>
      <c r="BVQ2" s="413"/>
      <c r="BVR2" s="413"/>
      <c r="BVS2" s="413"/>
      <c r="BVT2" s="413"/>
      <c r="BVU2" s="413"/>
      <c r="BVV2" s="413"/>
      <c r="BVW2" s="413"/>
      <c r="BVX2" s="413"/>
      <c r="BVY2" s="413"/>
      <c r="BVZ2" s="413"/>
      <c r="BWA2" s="413"/>
      <c r="BWB2" s="413"/>
      <c r="BWC2" s="413"/>
      <c r="BWD2" s="413"/>
      <c r="BWE2" s="413"/>
      <c r="BWF2" s="413"/>
      <c r="BWG2" s="413"/>
      <c r="BWH2" s="413"/>
      <c r="BWI2" s="413"/>
      <c r="BWJ2" s="413"/>
      <c r="BWK2" s="413"/>
      <c r="BWL2" s="413"/>
      <c r="BWM2" s="413"/>
      <c r="BWN2" s="413"/>
      <c r="BWO2" s="413"/>
      <c r="BWP2" s="413"/>
      <c r="BWQ2" s="413"/>
      <c r="BWR2" s="413"/>
      <c r="BWS2" s="413"/>
      <c r="BWT2" s="413"/>
      <c r="BWU2" s="413"/>
      <c r="BWV2" s="413"/>
      <c r="BWW2" s="413"/>
      <c r="BWX2" s="413"/>
      <c r="BWY2" s="413"/>
      <c r="BWZ2" s="413"/>
      <c r="BXA2" s="413"/>
      <c r="BXB2" s="413"/>
      <c r="BXC2" s="413"/>
      <c r="BXD2" s="413"/>
      <c r="BXE2" s="413"/>
      <c r="BXF2" s="413"/>
      <c r="BXG2" s="413"/>
      <c r="BXH2" s="413"/>
      <c r="BXI2" s="413"/>
      <c r="BXJ2" s="413"/>
      <c r="BXK2" s="413"/>
      <c r="BXL2" s="413"/>
      <c r="BXM2" s="413"/>
      <c r="BXN2" s="413"/>
      <c r="BXO2" s="413"/>
      <c r="BXP2" s="413"/>
      <c r="BXQ2" s="413"/>
      <c r="BXR2" s="413"/>
      <c r="BXS2" s="413"/>
      <c r="BXT2" s="413"/>
      <c r="BXU2" s="413"/>
      <c r="BXV2" s="413"/>
      <c r="BXW2" s="413"/>
      <c r="BXX2" s="413"/>
      <c r="BXY2" s="413"/>
      <c r="BXZ2" s="413"/>
      <c r="BYA2" s="413"/>
      <c r="BYB2" s="413"/>
      <c r="BYC2" s="413"/>
      <c r="BYD2" s="413"/>
      <c r="BYE2" s="413"/>
      <c r="BYF2" s="413"/>
      <c r="BYG2" s="413"/>
      <c r="BYH2" s="413"/>
      <c r="BYI2" s="413"/>
      <c r="BYJ2" s="413"/>
      <c r="BYK2" s="413"/>
      <c r="BYL2" s="413"/>
      <c r="BYM2" s="413"/>
      <c r="BYN2" s="413"/>
      <c r="BYO2" s="413"/>
      <c r="BYP2" s="413"/>
      <c r="BYQ2" s="413"/>
      <c r="BYR2" s="413"/>
      <c r="BYS2" s="413"/>
      <c r="BYT2" s="413"/>
      <c r="BYU2" s="413"/>
      <c r="BYV2" s="413"/>
      <c r="BYW2" s="413"/>
      <c r="BYX2" s="413"/>
      <c r="BYY2" s="413"/>
      <c r="BYZ2" s="413"/>
      <c r="BZA2" s="413"/>
      <c r="BZB2" s="413"/>
      <c r="BZC2" s="413"/>
      <c r="BZD2" s="413"/>
      <c r="BZE2" s="413"/>
      <c r="BZF2" s="413"/>
      <c r="BZG2" s="413"/>
      <c r="BZH2" s="413"/>
      <c r="BZI2" s="413"/>
      <c r="BZJ2" s="413"/>
      <c r="BZK2" s="413"/>
      <c r="BZL2" s="413"/>
      <c r="BZM2" s="413"/>
      <c r="BZN2" s="413"/>
      <c r="BZO2" s="413"/>
      <c r="BZP2" s="413"/>
      <c r="BZQ2" s="413"/>
      <c r="BZR2" s="413"/>
      <c r="BZS2" s="413"/>
      <c r="BZT2" s="413"/>
      <c r="BZU2" s="413"/>
      <c r="BZV2" s="413"/>
      <c r="BZW2" s="413"/>
      <c r="BZX2" s="413"/>
      <c r="BZY2" s="413"/>
      <c r="BZZ2" s="413"/>
      <c r="CAA2" s="413"/>
      <c r="CAB2" s="413"/>
      <c r="CAC2" s="413"/>
      <c r="CAD2" s="413"/>
      <c r="CAE2" s="413"/>
      <c r="CAF2" s="413"/>
      <c r="CAG2" s="413"/>
      <c r="CAH2" s="413"/>
      <c r="CAI2" s="413"/>
      <c r="CAJ2" s="413"/>
      <c r="CAK2" s="413"/>
      <c r="CAL2" s="413"/>
      <c r="CAM2" s="413"/>
      <c r="CAN2" s="413"/>
      <c r="CAO2" s="413"/>
      <c r="CAP2" s="413"/>
      <c r="CAQ2" s="413"/>
      <c r="CAR2" s="413"/>
      <c r="CAS2" s="413"/>
      <c r="CAT2" s="413"/>
      <c r="CAU2" s="413"/>
      <c r="CAV2" s="413"/>
      <c r="CAW2" s="413"/>
      <c r="CAX2" s="413"/>
      <c r="CAY2" s="413"/>
      <c r="CAZ2" s="413"/>
      <c r="CBA2" s="413"/>
      <c r="CBB2" s="413"/>
      <c r="CBC2" s="413"/>
      <c r="CBD2" s="413"/>
      <c r="CBE2" s="413"/>
      <c r="CBF2" s="413"/>
      <c r="CBG2" s="413"/>
      <c r="CBH2" s="413"/>
      <c r="CBI2" s="413"/>
      <c r="CBJ2" s="413"/>
      <c r="CBK2" s="413"/>
      <c r="CBL2" s="413"/>
      <c r="CBM2" s="413"/>
      <c r="CBN2" s="413"/>
      <c r="CBO2" s="413"/>
      <c r="CBP2" s="413"/>
      <c r="CBQ2" s="413"/>
      <c r="CBR2" s="413"/>
      <c r="CBS2" s="413"/>
      <c r="CBT2" s="413"/>
      <c r="CBU2" s="413"/>
      <c r="CBV2" s="413"/>
      <c r="CBW2" s="413"/>
      <c r="CBX2" s="413"/>
      <c r="CBY2" s="413"/>
      <c r="CBZ2" s="413"/>
      <c r="CCA2" s="413"/>
      <c r="CCB2" s="413"/>
      <c r="CCC2" s="413"/>
      <c r="CCD2" s="413"/>
      <c r="CCE2" s="413"/>
      <c r="CCF2" s="413"/>
      <c r="CCG2" s="413"/>
      <c r="CCH2" s="413"/>
      <c r="CCI2" s="413"/>
      <c r="CCJ2" s="413"/>
      <c r="CCK2" s="413"/>
      <c r="CCL2" s="413"/>
      <c r="CCM2" s="413"/>
      <c r="CCN2" s="413"/>
      <c r="CCO2" s="413"/>
      <c r="CCP2" s="413"/>
      <c r="CCQ2" s="413"/>
      <c r="CCR2" s="413"/>
      <c r="CCS2" s="413"/>
      <c r="CCT2" s="413"/>
      <c r="CCU2" s="413"/>
      <c r="CCV2" s="413"/>
      <c r="CCW2" s="413"/>
      <c r="CCX2" s="413"/>
      <c r="CCY2" s="413"/>
      <c r="CCZ2" s="413"/>
      <c r="CDA2" s="413"/>
      <c r="CDB2" s="413"/>
      <c r="CDC2" s="413"/>
      <c r="CDD2" s="413"/>
      <c r="CDE2" s="413"/>
      <c r="CDF2" s="413"/>
      <c r="CDG2" s="413"/>
      <c r="CDH2" s="413"/>
      <c r="CDI2" s="413"/>
      <c r="CDJ2" s="413"/>
      <c r="CDK2" s="413"/>
      <c r="CDL2" s="413"/>
      <c r="CDM2" s="413"/>
      <c r="CDN2" s="413"/>
      <c r="CDO2" s="413"/>
      <c r="CDP2" s="413"/>
      <c r="CDQ2" s="413"/>
      <c r="CDR2" s="413"/>
      <c r="CDS2" s="413"/>
      <c r="CDT2" s="413"/>
      <c r="CDU2" s="413"/>
      <c r="CDV2" s="413"/>
      <c r="CDW2" s="413"/>
      <c r="CDX2" s="413"/>
      <c r="CDY2" s="413"/>
      <c r="CDZ2" s="413"/>
      <c r="CEA2" s="413"/>
      <c r="CEB2" s="413"/>
      <c r="CEC2" s="413"/>
      <c r="CED2" s="413"/>
      <c r="CEE2" s="413"/>
      <c r="CEF2" s="413"/>
      <c r="CEG2" s="413"/>
      <c r="CEH2" s="413"/>
      <c r="CEI2" s="413"/>
      <c r="CEJ2" s="413"/>
      <c r="CEK2" s="413"/>
      <c r="CEL2" s="413"/>
      <c r="CEM2" s="413"/>
      <c r="CEN2" s="413"/>
      <c r="CEO2" s="413"/>
      <c r="CEP2" s="413"/>
      <c r="CEQ2" s="413"/>
      <c r="CER2" s="413"/>
      <c r="CES2" s="413"/>
      <c r="CET2" s="413"/>
      <c r="CEU2" s="413"/>
      <c r="CEV2" s="413"/>
      <c r="CEW2" s="413"/>
      <c r="CEX2" s="413"/>
      <c r="CEY2" s="413"/>
      <c r="CEZ2" s="413"/>
      <c r="CFA2" s="413"/>
      <c r="CFB2" s="413"/>
      <c r="CFC2" s="413"/>
      <c r="CFD2" s="413"/>
      <c r="CFE2" s="413"/>
      <c r="CFF2" s="413"/>
      <c r="CFG2" s="413"/>
      <c r="CFH2" s="413"/>
      <c r="CFI2" s="413"/>
      <c r="CFJ2" s="413"/>
      <c r="CFK2" s="413"/>
      <c r="CFL2" s="413"/>
      <c r="CFM2" s="413"/>
      <c r="CFN2" s="413"/>
      <c r="CFO2" s="413"/>
      <c r="CFP2" s="413"/>
      <c r="CFQ2" s="413"/>
      <c r="CFR2" s="413"/>
      <c r="CFS2" s="413"/>
      <c r="CFT2" s="413"/>
      <c r="CFU2" s="413"/>
      <c r="CFV2" s="413"/>
      <c r="CFW2" s="413"/>
      <c r="CFX2" s="413"/>
      <c r="CFY2" s="413"/>
      <c r="CFZ2" s="413"/>
      <c r="CGA2" s="413"/>
      <c r="CGB2" s="413"/>
      <c r="CGC2" s="413"/>
      <c r="CGD2" s="413"/>
      <c r="CGE2" s="413"/>
      <c r="CGF2" s="413"/>
      <c r="CGG2" s="413"/>
      <c r="CGH2" s="413"/>
      <c r="CGI2" s="413"/>
      <c r="CGJ2" s="413"/>
      <c r="CGK2" s="413"/>
      <c r="CGL2" s="413"/>
      <c r="CGM2" s="413"/>
      <c r="CGN2" s="413"/>
      <c r="CGO2" s="413"/>
      <c r="CGP2" s="413"/>
      <c r="CGQ2" s="413"/>
      <c r="CGR2" s="413"/>
      <c r="CGS2" s="413"/>
      <c r="CGT2" s="413"/>
      <c r="CGU2" s="413"/>
      <c r="CGV2" s="413"/>
      <c r="CGW2" s="413"/>
      <c r="CGX2" s="413"/>
      <c r="CGY2" s="413"/>
      <c r="CGZ2" s="413"/>
      <c r="CHA2" s="413"/>
      <c r="CHB2" s="413"/>
      <c r="CHC2" s="413"/>
      <c r="CHD2" s="413"/>
      <c r="CHE2" s="413"/>
      <c r="CHF2" s="413"/>
      <c r="CHG2" s="413"/>
      <c r="CHH2" s="413"/>
      <c r="CHI2" s="413"/>
      <c r="CHJ2" s="413"/>
      <c r="CHK2" s="413"/>
      <c r="CHL2" s="413"/>
      <c r="CHM2" s="413"/>
      <c r="CHN2" s="413"/>
      <c r="CHO2" s="413"/>
      <c r="CHP2" s="413"/>
      <c r="CHQ2" s="413"/>
      <c r="CHR2" s="413"/>
      <c r="CHS2" s="413"/>
      <c r="CHT2" s="413"/>
      <c r="CHU2" s="413"/>
      <c r="CHV2" s="413"/>
      <c r="CHW2" s="413"/>
      <c r="CHX2" s="413"/>
      <c r="CHY2" s="413"/>
      <c r="CHZ2" s="413"/>
      <c r="CIA2" s="413"/>
      <c r="CIB2" s="413"/>
      <c r="CIC2" s="413"/>
      <c r="CID2" s="413"/>
      <c r="CIE2" s="413"/>
      <c r="CIF2" s="413"/>
      <c r="CIG2" s="413"/>
      <c r="CIH2" s="413"/>
      <c r="CII2" s="413"/>
      <c r="CIJ2" s="413"/>
      <c r="CIK2" s="413"/>
      <c r="CIL2" s="413"/>
      <c r="CIM2" s="413"/>
      <c r="CIN2" s="413"/>
      <c r="CIO2" s="413"/>
      <c r="CIP2" s="413"/>
      <c r="CIQ2" s="413"/>
      <c r="CIR2" s="413"/>
      <c r="CIS2" s="413"/>
      <c r="CIT2" s="413"/>
      <c r="CIU2" s="413"/>
      <c r="CIV2" s="413"/>
      <c r="CIW2" s="413"/>
      <c r="CIX2" s="413"/>
      <c r="CIY2" s="413"/>
      <c r="CIZ2" s="413"/>
      <c r="CJA2" s="413"/>
      <c r="CJB2" s="413"/>
      <c r="CJC2" s="413"/>
      <c r="CJD2" s="413"/>
      <c r="CJE2" s="413"/>
      <c r="CJF2" s="413"/>
      <c r="CJG2" s="413"/>
      <c r="CJH2" s="413"/>
      <c r="CJI2" s="413"/>
      <c r="CJJ2" s="413"/>
      <c r="CJK2" s="413"/>
      <c r="CJL2" s="413"/>
      <c r="CJM2" s="413"/>
      <c r="CJN2" s="413"/>
      <c r="CJO2" s="413"/>
      <c r="CJP2" s="413"/>
      <c r="CJQ2" s="413"/>
      <c r="CJR2" s="413"/>
      <c r="CJS2" s="413"/>
      <c r="CJT2" s="413"/>
      <c r="CJU2" s="413"/>
      <c r="CJV2" s="413"/>
      <c r="CJW2" s="413"/>
      <c r="CJX2" s="413"/>
      <c r="CJY2" s="413"/>
      <c r="CJZ2" s="413"/>
      <c r="CKA2" s="413"/>
      <c r="CKB2" s="413"/>
      <c r="CKC2" s="413"/>
      <c r="CKD2" s="413"/>
      <c r="CKE2" s="413"/>
      <c r="CKF2" s="413"/>
      <c r="CKG2" s="413"/>
      <c r="CKH2" s="413"/>
      <c r="CKI2" s="413"/>
      <c r="CKJ2" s="413"/>
      <c r="CKK2" s="413"/>
      <c r="CKL2" s="413"/>
      <c r="CKM2" s="413"/>
      <c r="CKN2" s="413"/>
      <c r="CKO2" s="413"/>
      <c r="CKP2" s="413"/>
      <c r="CKQ2" s="413"/>
      <c r="CKR2" s="413"/>
      <c r="CKS2" s="413"/>
      <c r="CKT2" s="413"/>
      <c r="CKU2" s="413"/>
      <c r="CKV2" s="413"/>
      <c r="CKW2" s="413"/>
      <c r="CKX2" s="413"/>
      <c r="CKY2" s="413"/>
      <c r="CKZ2" s="413"/>
      <c r="CLA2" s="413"/>
      <c r="CLB2" s="413"/>
      <c r="CLC2" s="413"/>
      <c r="CLD2" s="413"/>
      <c r="CLE2" s="413"/>
      <c r="CLF2" s="413"/>
      <c r="CLG2" s="413"/>
      <c r="CLH2" s="413"/>
      <c r="CLI2" s="413"/>
      <c r="CLJ2" s="413"/>
      <c r="CLK2" s="413"/>
      <c r="CLL2" s="413"/>
      <c r="CLM2" s="413"/>
      <c r="CLN2" s="413"/>
      <c r="CLO2" s="413"/>
      <c r="CLP2" s="413"/>
      <c r="CLQ2" s="413"/>
      <c r="CLR2" s="413"/>
      <c r="CLS2" s="413"/>
      <c r="CLT2" s="413"/>
      <c r="CLU2" s="413"/>
      <c r="CLV2" s="413"/>
      <c r="CLW2" s="413"/>
      <c r="CLX2" s="413"/>
      <c r="CLY2" s="413"/>
      <c r="CLZ2" s="413"/>
      <c r="CMA2" s="413"/>
      <c r="CMB2" s="413"/>
      <c r="CMC2" s="413"/>
      <c r="CMD2" s="413"/>
      <c r="CME2" s="413"/>
      <c r="CMF2" s="413"/>
      <c r="CMG2" s="413"/>
      <c r="CMH2" s="413"/>
      <c r="CMI2" s="413"/>
      <c r="CMJ2" s="413"/>
      <c r="CMK2" s="413"/>
      <c r="CML2" s="413"/>
      <c r="CMM2" s="413"/>
      <c r="CMN2" s="413"/>
      <c r="CMO2" s="413"/>
      <c r="CMP2" s="413"/>
      <c r="CMQ2" s="413"/>
      <c r="CMR2" s="413"/>
      <c r="CMS2" s="413"/>
      <c r="CMT2" s="413"/>
      <c r="CMU2" s="413"/>
      <c r="CMV2" s="413"/>
      <c r="CMW2" s="413"/>
      <c r="CMX2" s="413"/>
      <c r="CMY2" s="413"/>
      <c r="CMZ2" s="413"/>
      <c r="CNA2" s="413"/>
      <c r="CNB2" s="413"/>
      <c r="CNC2" s="413"/>
      <c r="CND2" s="413"/>
      <c r="CNE2" s="413"/>
      <c r="CNF2" s="413"/>
      <c r="CNG2" s="413"/>
      <c r="CNH2" s="413"/>
      <c r="CNI2" s="413"/>
      <c r="CNJ2" s="413"/>
      <c r="CNK2" s="413"/>
      <c r="CNL2" s="413"/>
      <c r="CNM2" s="413"/>
      <c r="CNN2" s="413"/>
      <c r="CNO2" s="413"/>
      <c r="CNP2" s="413"/>
      <c r="CNQ2" s="413"/>
      <c r="CNR2" s="413"/>
      <c r="CNS2" s="413"/>
      <c r="CNT2" s="413"/>
      <c r="CNU2" s="413"/>
      <c r="CNV2" s="413"/>
      <c r="CNW2" s="413"/>
      <c r="CNX2" s="413"/>
      <c r="CNY2" s="413"/>
      <c r="CNZ2" s="413"/>
      <c r="COA2" s="413"/>
      <c r="COB2" s="413"/>
      <c r="COC2" s="413"/>
      <c r="COD2" s="413"/>
      <c r="COE2" s="413"/>
      <c r="COF2" s="413"/>
      <c r="COG2" s="413"/>
      <c r="COH2" s="413"/>
      <c r="COI2" s="413"/>
      <c r="COJ2" s="413"/>
      <c r="COK2" s="413"/>
      <c r="COL2" s="413"/>
      <c r="COM2" s="413"/>
      <c r="CON2" s="413"/>
      <c r="COO2" s="413"/>
      <c r="COP2" s="413"/>
      <c r="COQ2" s="413"/>
      <c r="COR2" s="413"/>
      <c r="COS2" s="413"/>
      <c r="COT2" s="413"/>
      <c r="COU2" s="413"/>
      <c r="COV2" s="413"/>
      <c r="COW2" s="413"/>
      <c r="COX2" s="413"/>
      <c r="COY2" s="413"/>
      <c r="COZ2" s="413"/>
      <c r="CPA2" s="413"/>
      <c r="CPB2" s="413"/>
      <c r="CPC2" s="413"/>
      <c r="CPD2" s="413"/>
      <c r="CPE2" s="413"/>
      <c r="CPF2" s="413"/>
      <c r="CPG2" s="413"/>
      <c r="CPH2" s="413"/>
      <c r="CPI2" s="413"/>
      <c r="CPJ2" s="413"/>
      <c r="CPK2" s="413"/>
      <c r="CPL2" s="413"/>
      <c r="CPM2" s="413"/>
      <c r="CPN2" s="413"/>
      <c r="CPO2" s="413"/>
      <c r="CPP2" s="413"/>
      <c r="CPQ2" s="413"/>
      <c r="CPR2" s="413"/>
      <c r="CPS2" s="413"/>
      <c r="CPT2" s="413"/>
      <c r="CPU2" s="413"/>
      <c r="CPV2" s="413"/>
      <c r="CPW2" s="413"/>
      <c r="CPX2" s="413"/>
      <c r="CPY2" s="413"/>
      <c r="CPZ2" s="413"/>
      <c r="CQA2" s="413"/>
      <c r="CQB2" s="413"/>
      <c r="CQC2" s="413"/>
      <c r="CQD2" s="413"/>
      <c r="CQE2" s="413"/>
      <c r="CQF2" s="413"/>
      <c r="CQG2" s="413"/>
      <c r="CQH2" s="413"/>
      <c r="CQI2" s="413"/>
      <c r="CQJ2" s="413"/>
      <c r="CQK2" s="413"/>
      <c r="CQL2" s="413"/>
      <c r="CQM2" s="413"/>
      <c r="CQN2" s="413"/>
      <c r="CQO2" s="413"/>
      <c r="CQP2" s="413"/>
      <c r="CQQ2" s="413"/>
      <c r="CQR2" s="413"/>
      <c r="CQS2" s="413"/>
      <c r="CQT2" s="413"/>
      <c r="CQU2" s="413"/>
      <c r="CQV2" s="413"/>
      <c r="CQW2" s="413"/>
      <c r="CQX2" s="413"/>
      <c r="CQY2" s="413"/>
      <c r="CQZ2" s="413"/>
      <c r="CRA2" s="413"/>
      <c r="CRB2" s="413"/>
      <c r="CRC2" s="413"/>
      <c r="CRD2" s="413"/>
      <c r="CRE2" s="413"/>
      <c r="CRF2" s="413"/>
      <c r="CRG2" s="413"/>
      <c r="CRH2" s="413"/>
      <c r="CRI2" s="413"/>
      <c r="CRJ2" s="413"/>
      <c r="CRK2" s="413"/>
      <c r="CRL2" s="413"/>
      <c r="CRM2" s="413"/>
      <c r="CRN2" s="413"/>
      <c r="CRO2" s="413"/>
      <c r="CRP2" s="413"/>
      <c r="CRQ2" s="413"/>
      <c r="CRR2" s="413"/>
      <c r="CRS2" s="413"/>
      <c r="CRT2" s="413"/>
      <c r="CRU2" s="413"/>
      <c r="CRV2" s="413"/>
      <c r="CRW2" s="413"/>
      <c r="CRX2" s="413"/>
      <c r="CRY2" s="413"/>
      <c r="CRZ2" s="413"/>
      <c r="CSA2" s="413"/>
      <c r="CSB2" s="413"/>
      <c r="CSC2" s="413"/>
      <c r="CSD2" s="413"/>
      <c r="CSE2" s="413"/>
      <c r="CSF2" s="413"/>
      <c r="CSG2" s="413"/>
      <c r="CSH2" s="413"/>
      <c r="CSI2" s="413"/>
      <c r="CSJ2" s="413"/>
      <c r="CSK2" s="413"/>
      <c r="CSL2" s="413"/>
      <c r="CSM2" s="413"/>
      <c r="CSN2" s="413"/>
      <c r="CSO2" s="413"/>
      <c r="CSP2" s="413"/>
      <c r="CSQ2" s="413"/>
      <c r="CSR2" s="413"/>
      <c r="CSS2" s="413"/>
      <c r="CST2" s="413"/>
      <c r="CSU2" s="413"/>
      <c r="CSV2" s="413"/>
      <c r="CSW2" s="413"/>
      <c r="CSX2" s="413"/>
      <c r="CSY2" s="413"/>
      <c r="CSZ2" s="413"/>
      <c r="CTA2" s="413"/>
      <c r="CTB2" s="413"/>
      <c r="CTC2" s="413"/>
      <c r="CTD2" s="413"/>
      <c r="CTE2" s="413"/>
      <c r="CTF2" s="413"/>
      <c r="CTG2" s="413"/>
      <c r="CTH2" s="413"/>
      <c r="CTI2" s="413"/>
      <c r="CTJ2" s="413"/>
      <c r="CTK2" s="413"/>
      <c r="CTL2" s="413"/>
      <c r="CTM2" s="413"/>
      <c r="CTN2" s="413"/>
      <c r="CTO2" s="413"/>
      <c r="CTP2" s="413"/>
      <c r="CTQ2" s="413"/>
      <c r="CTR2" s="413"/>
      <c r="CTS2" s="413"/>
      <c r="CTT2" s="413"/>
      <c r="CTU2" s="413"/>
      <c r="CTV2" s="413"/>
      <c r="CTW2" s="413"/>
      <c r="CTX2" s="413"/>
      <c r="CTY2" s="413"/>
      <c r="CTZ2" s="413"/>
      <c r="CUA2" s="413"/>
      <c r="CUB2" s="413"/>
      <c r="CUC2" s="413"/>
      <c r="CUD2" s="413"/>
      <c r="CUE2" s="413"/>
      <c r="CUF2" s="413"/>
      <c r="CUG2" s="413"/>
      <c r="CUH2" s="413"/>
      <c r="CUI2" s="413"/>
      <c r="CUJ2" s="413"/>
      <c r="CUK2" s="413"/>
      <c r="CUL2" s="413"/>
      <c r="CUM2" s="413"/>
      <c r="CUN2" s="413"/>
      <c r="CUO2" s="413"/>
      <c r="CUP2" s="413"/>
      <c r="CUQ2" s="413"/>
      <c r="CUR2" s="413"/>
      <c r="CUS2" s="413"/>
      <c r="CUT2" s="413"/>
      <c r="CUU2" s="413"/>
      <c r="CUV2" s="413"/>
      <c r="CUW2" s="413"/>
      <c r="CUX2" s="413"/>
      <c r="CUY2" s="413"/>
      <c r="CUZ2" s="413"/>
      <c r="CVA2" s="413"/>
      <c r="CVB2" s="413"/>
      <c r="CVC2" s="413"/>
      <c r="CVD2" s="413"/>
      <c r="CVE2" s="413"/>
      <c r="CVF2" s="413"/>
      <c r="CVG2" s="413"/>
      <c r="CVH2" s="413"/>
      <c r="CVI2" s="413"/>
      <c r="CVJ2" s="413"/>
      <c r="CVK2" s="413"/>
      <c r="CVL2" s="413"/>
      <c r="CVM2" s="413"/>
      <c r="CVN2" s="413"/>
      <c r="CVO2" s="413"/>
      <c r="CVP2" s="413"/>
      <c r="CVQ2" s="413"/>
      <c r="CVR2" s="413"/>
      <c r="CVS2" s="413"/>
      <c r="CVT2" s="413"/>
      <c r="CVU2" s="413"/>
      <c r="CVV2" s="413"/>
      <c r="CVW2" s="413"/>
      <c r="CVX2" s="413"/>
      <c r="CVY2" s="413"/>
      <c r="CVZ2" s="413"/>
      <c r="CWA2" s="413"/>
      <c r="CWB2" s="413"/>
      <c r="CWC2" s="413"/>
      <c r="CWD2" s="413"/>
      <c r="CWE2" s="413"/>
      <c r="CWF2" s="413"/>
      <c r="CWG2" s="413"/>
      <c r="CWH2" s="413"/>
      <c r="CWI2" s="413"/>
      <c r="CWJ2" s="413"/>
      <c r="CWK2" s="413"/>
      <c r="CWL2" s="413"/>
      <c r="CWM2" s="413"/>
      <c r="CWN2" s="413"/>
      <c r="CWO2" s="413"/>
      <c r="CWP2" s="413"/>
      <c r="CWQ2" s="413"/>
      <c r="CWR2" s="413"/>
      <c r="CWS2" s="413"/>
      <c r="CWT2" s="413"/>
      <c r="CWU2" s="413"/>
      <c r="CWV2" s="413"/>
      <c r="CWW2" s="413"/>
      <c r="CWX2" s="413"/>
      <c r="CWY2" s="413"/>
      <c r="CWZ2" s="413"/>
      <c r="CXA2" s="413"/>
      <c r="CXB2" s="413"/>
      <c r="CXC2" s="413"/>
      <c r="CXD2" s="413"/>
      <c r="CXE2" s="413"/>
      <c r="CXF2" s="413"/>
      <c r="CXG2" s="413"/>
      <c r="CXH2" s="413"/>
      <c r="CXI2" s="413"/>
      <c r="CXJ2" s="413"/>
      <c r="CXK2" s="413"/>
      <c r="CXL2" s="413"/>
      <c r="CXM2" s="413"/>
      <c r="CXN2" s="413"/>
      <c r="CXO2" s="413"/>
      <c r="CXP2" s="413"/>
      <c r="CXQ2" s="413"/>
      <c r="CXR2" s="413"/>
      <c r="CXS2" s="413"/>
      <c r="CXT2" s="413"/>
      <c r="CXU2" s="413"/>
      <c r="CXV2" s="413"/>
      <c r="CXW2" s="413"/>
      <c r="CXX2" s="413"/>
      <c r="CXY2" s="413"/>
      <c r="CXZ2" s="413"/>
      <c r="CYA2" s="413"/>
      <c r="CYB2" s="413"/>
      <c r="CYC2" s="413"/>
      <c r="CYD2" s="413"/>
      <c r="CYE2" s="413"/>
      <c r="CYF2" s="413"/>
      <c r="CYG2" s="413"/>
      <c r="CYH2" s="413"/>
      <c r="CYI2" s="413"/>
      <c r="CYJ2" s="413"/>
      <c r="CYK2" s="413"/>
      <c r="CYL2" s="413"/>
      <c r="CYM2" s="413"/>
      <c r="CYN2" s="413"/>
      <c r="CYO2" s="413"/>
      <c r="CYP2" s="413"/>
      <c r="CYQ2" s="413"/>
      <c r="CYR2" s="413"/>
      <c r="CYS2" s="413"/>
      <c r="CYT2" s="413"/>
      <c r="CYU2" s="413"/>
      <c r="CYV2" s="413"/>
      <c r="CYW2" s="413"/>
      <c r="CYX2" s="413"/>
      <c r="CYY2" s="413"/>
      <c r="CYZ2" s="413"/>
      <c r="CZA2" s="413"/>
      <c r="CZB2" s="413"/>
      <c r="CZC2" s="413"/>
      <c r="CZD2" s="413"/>
      <c r="CZE2" s="413"/>
      <c r="CZF2" s="413"/>
      <c r="CZG2" s="413"/>
      <c r="CZH2" s="413"/>
      <c r="CZI2" s="413"/>
      <c r="CZJ2" s="413"/>
      <c r="CZK2" s="413"/>
      <c r="CZL2" s="413"/>
      <c r="CZM2" s="413"/>
      <c r="CZN2" s="413"/>
      <c r="CZO2" s="413"/>
      <c r="CZP2" s="413"/>
      <c r="CZQ2" s="413"/>
      <c r="CZR2" s="413"/>
      <c r="CZS2" s="413"/>
      <c r="CZT2" s="413"/>
      <c r="CZU2" s="413"/>
      <c r="CZV2" s="413"/>
      <c r="CZW2" s="413"/>
      <c r="CZX2" s="413"/>
      <c r="CZY2" s="413"/>
      <c r="CZZ2" s="413"/>
      <c r="DAA2" s="413"/>
      <c r="DAB2" s="413"/>
      <c r="DAC2" s="413"/>
      <c r="DAD2" s="413"/>
      <c r="DAE2" s="413"/>
      <c r="DAF2" s="413"/>
      <c r="DAG2" s="413"/>
      <c r="DAH2" s="413"/>
      <c r="DAI2" s="413"/>
      <c r="DAJ2" s="413"/>
      <c r="DAK2" s="413"/>
      <c r="DAL2" s="413"/>
      <c r="DAM2" s="413"/>
      <c r="DAN2" s="413"/>
      <c r="DAO2" s="413"/>
      <c r="DAP2" s="413"/>
      <c r="DAQ2" s="413"/>
      <c r="DAR2" s="413"/>
      <c r="DAS2" s="413"/>
      <c r="DAT2" s="413"/>
      <c r="DAU2" s="413"/>
      <c r="DAV2" s="413"/>
      <c r="DAW2" s="413"/>
      <c r="DAX2" s="413"/>
      <c r="DAY2" s="413"/>
      <c r="DAZ2" s="413"/>
      <c r="DBA2" s="413"/>
      <c r="DBB2" s="413"/>
      <c r="DBC2" s="413"/>
      <c r="DBD2" s="413"/>
      <c r="DBE2" s="413"/>
      <c r="DBF2" s="413"/>
      <c r="DBG2" s="413"/>
      <c r="DBH2" s="413"/>
      <c r="DBI2" s="413"/>
      <c r="DBJ2" s="413"/>
      <c r="DBK2" s="413"/>
      <c r="DBL2" s="413"/>
      <c r="DBM2" s="413"/>
      <c r="DBN2" s="413"/>
      <c r="DBO2" s="413"/>
      <c r="DBP2" s="413"/>
      <c r="DBQ2" s="413"/>
      <c r="DBR2" s="413"/>
      <c r="DBS2" s="413"/>
      <c r="DBT2" s="413"/>
      <c r="DBU2" s="413"/>
      <c r="DBV2" s="413"/>
      <c r="DBW2" s="413"/>
      <c r="DBX2" s="413"/>
      <c r="DBY2" s="413"/>
      <c r="DBZ2" s="413"/>
      <c r="DCA2" s="413"/>
      <c r="DCB2" s="413"/>
      <c r="DCC2" s="413"/>
      <c r="DCD2" s="413"/>
      <c r="DCE2" s="413"/>
      <c r="DCF2" s="413"/>
      <c r="DCG2" s="413"/>
      <c r="DCH2" s="413"/>
      <c r="DCI2" s="413"/>
      <c r="DCJ2" s="413"/>
      <c r="DCK2" s="413"/>
      <c r="DCL2" s="413"/>
      <c r="DCM2" s="413"/>
      <c r="DCN2" s="413"/>
      <c r="DCO2" s="413"/>
      <c r="DCP2" s="413"/>
      <c r="DCQ2" s="413"/>
      <c r="DCR2" s="413"/>
      <c r="DCS2" s="413"/>
      <c r="DCT2" s="413"/>
      <c r="DCU2" s="413"/>
      <c r="DCV2" s="413"/>
      <c r="DCW2" s="413"/>
      <c r="DCX2" s="413"/>
      <c r="DCY2" s="413"/>
      <c r="DCZ2" s="413"/>
      <c r="DDA2" s="413"/>
      <c r="DDB2" s="413"/>
      <c r="DDC2" s="413"/>
      <c r="DDD2" s="413"/>
      <c r="DDE2" s="413"/>
      <c r="DDF2" s="413"/>
      <c r="DDG2" s="413"/>
      <c r="DDH2" s="413"/>
      <c r="DDI2" s="413"/>
      <c r="DDJ2" s="413"/>
      <c r="DDK2" s="413"/>
      <c r="DDL2" s="413"/>
      <c r="DDM2" s="413"/>
      <c r="DDN2" s="413"/>
      <c r="DDO2" s="413"/>
      <c r="DDP2" s="413"/>
      <c r="DDQ2" s="413"/>
      <c r="DDR2" s="413"/>
      <c r="DDS2" s="413"/>
      <c r="DDT2" s="413"/>
      <c r="DDU2" s="413"/>
      <c r="DDV2" s="413"/>
      <c r="DDW2" s="413"/>
      <c r="DDX2" s="413"/>
      <c r="DDY2" s="413"/>
      <c r="DDZ2" s="413"/>
      <c r="DEA2" s="413"/>
      <c r="DEB2" s="413"/>
      <c r="DEC2" s="413"/>
      <c r="DED2" s="413"/>
      <c r="DEE2" s="413"/>
      <c r="DEF2" s="413"/>
      <c r="DEG2" s="413"/>
      <c r="DEH2" s="413"/>
      <c r="DEI2" s="413"/>
      <c r="DEJ2" s="413"/>
      <c r="DEK2" s="413"/>
      <c r="DEL2" s="413"/>
      <c r="DEM2" s="413"/>
      <c r="DEN2" s="413"/>
      <c r="DEO2" s="413"/>
      <c r="DEP2" s="413"/>
      <c r="DEQ2" s="413"/>
      <c r="DER2" s="413"/>
      <c r="DES2" s="413"/>
      <c r="DET2" s="413"/>
      <c r="DEU2" s="413"/>
      <c r="DEV2" s="413"/>
      <c r="DEW2" s="413"/>
      <c r="DEX2" s="413"/>
      <c r="DEY2" s="413"/>
      <c r="DEZ2" s="413"/>
      <c r="DFA2" s="413"/>
      <c r="DFB2" s="413"/>
      <c r="DFC2" s="413"/>
      <c r="DFD2" s="413"/>
      <c r="DFE2" s="413"/>
      <c r="DFF2" s="413"/>
      <c r="DFG2" s="413"/>
      <c r="DFH2" s="413"/>
      <c r="DFI2" s="413"/>
      <c r="DFJ2" s="413"/>
      <c r="DFK2" s="413"/>
      <c r="DFL2" s="413"/>
      <c r="DFM2" s="413"/>
      <c r="DFN2" s="413"/>
      <c r="DFO2" s="413"/>
      <c r="DFP2" s="413"/>
      <c r="DFQ2" s="413"/>
      <c r="DFR2" s="413"/>
      <c r="DFS2" s="413"/>
      <c r="DFT2" s="413"/>
      <c r="DFU2" s="413"/>
      <c r="DFV2" s="413"/>
      <c r="DFW2" s="413"/>
      <c r="DFX2" s="413"/>
      <c r="DFY2" s="413"/>
      <c r="DFZ2" s="413"/>
      <c r="DGA2" s="413"/>
      <c r="DGB2" s="413"/>
      <c r="DGC2" s="413"/>
      <c r="DGD2" s="413"/>
      <c r="DGE2" s="413"/>
      <c r="DGF2" s="413"/>
      <c r="DGG2" s="413"/>
      <c r="DGH2" s="413"/>
      <c r="DGI2" s="413"/>
      <c r="DGJ2" s="413"/>
      <c r="DGK2" s="413"/>
      <c r="DGL2" s="413"/>
      <c r="DGM2" s="413"/>
      <c r="DGN2" s="413"/>
      <c r="DGO2" s="413"/>
      <c r="DGP2" s="413"/>
      <c r="DGQ2" s="413"/>
      <c r="DGR2" s="413"/>
      <c r="DGS2" s="413"/>
      <c r="DGT2" s="413"/>
      <c r="DGU2" s="413"/>
      <c r="DGV2" s="413"/>
      <c r="DGW2" s="413"/>
      <c r="DGX2" s="413"/>
      <c r="DGY2" s="413"/>
      <c r="DGZ2" s="413"/>
      <c r="DHA2" s="413"/>
      <c r="DHB2" s="413"/>
      <c r="DHC2" s="413"/>
      <c r="DHD2" s="413"/>
      <c r="DHE2" s="413"/>
      <c r="DHF2" s="413"/>
      <c r="DHG2" s="413"/>
      <c r="DHH2" s="413"/>
      <c r="DHI2" s="413"/>
      <c r="DHJ2" s="413"/>
      <c r="DHK2" s="413"/>
      <c r="DHL2" s="413"/>
      <c r="DHM2" s="413"/>
      <c r="DHN2" s="413"/>
      <c r="DHO2" s="413"/>
      <c r="DHP2" s="413"/>
      <c r="DHQ2" s="413"/>
      <c r="DHR2" s="413"/>
      <c r="DHS2" s="413"/>
      <c r="DHT2" s="413"/>
      <c r="DHU2" s="413"/>
      <c r="DHV2" s="413"/>
      <c r="DHW2" s="413"/>
      <c r="DHX2" s="413"/>
      <c r="DHY2" s="413"/>
      <c r="DHZ2" s="413"/>
      <c r="DIA2" s="413"/>
      <c r="DIB2" s="413"/>
      <c r="DIC2" s="413"/>
      <c r="DID2" s="413"/>
      <c r="DIE2" s="413"/>
      <c r="DIF2" s="413"/>
      <c r="DIG2" s="413"/>
      <c r="DIH2" s="413"/>
      <c r="DII2" s="413"/>
      <c r="DIJ2" s="413"/>
      <c r="DIK2" s="413"/>
      <c r="DIL2" s="413"/>
      <c r="DIM2" s="413"/>
      <c r="DIN2" s="413"/>
      <c r="DIO2" s="413"/>
      <c r="DIP2" s="413"/>
      <c r="DIQ2" s="413"/>
      <c r="DIR2" s="413"/>
      <c r="DIS2" s="413"/>
      <c r="DIT2" s="413"/>
      <c r="DIU2" s="413"/>
      <c r="DIV2" s="413"/>
      <c r="DIW2" s="413"/>
      <c r="DIX2" s="413"/>
      <c r="DIY2" s="413"/>
      <c r="DIZ2" s="413"/>
      <c r="DJA2" s="413"/>
      <c r="DJB2" s="413"/>
      <c r="DJC2" s="413"/>
      <c r="DJD2" s="413"/>
      <c r="DJE2" s="413"/>
      <c r="DJF2" s="413"/>
      <c r="DJG2" s="413"/>
      <c r="DJH2" s="413"/>
      <c r="DJI2" s="413"/>
      <c r="DJJ2" s="413"/>
      <c r="DJK2" s="413"/>
      <c r="DJL2" s="413"/>
      <c r="DJM2" s="413"/>
      <c r="DJN2" s="413"/>
      <c r="DJO2" s="413"/>
      <c r="DJP2" s="413"/>
      <c r="DJQ2" s="413"/>
      <c r="DJR2" s="413"/>
      <c r="DJS2" s="413"/>
      <c r="DJT2" s="413"/>
      <c r="DJU2" s="413"/>
      <c r="DJV2" s="413"/>
      <c r="DJW2" s="413"/>
      <c r="DJX2" s="413"/>
      <c r="DJY2" s="413"/>
      <c r="DJZ2" s="413"/>
      <c r="DKA2" s="413"/>
      <c r="DKB2" s="413"/>
      <c r="DKC2" s="413"/>
      <c r="DKD2" s="413"/>
      <c r="DKE2" s="413"/>
      <c r="DKF2" s="413"/>
      <c r="DKG2" s="413"/>
      <c r="DKH2" s="413"/>
      <c r="DKI2" s="413"/>
      <c r="DKJ2" s="413"/>
      <c r="DKK2" s="413"/>
      <c r="DKL2" s="413"/>
      <c r="DKM2" s="413"/>
      <c r="DKN2" s="413"/>
      <c r="DKO2" s="413"/>
      <c r="DKP2" s="413"/>
      <c r="DKQ2" s="413"/>
      <c r="DKR2" s="413"/>
      <c r="DKS2" s="413"/>
      <c r="DKT2" s="413"/>
      <c r="DKU2" s="413"/>
      <c r="DKV2" s="413"/>
      <c r="DKW2" s="413"/>
      <c r="DKX2" s="413"/>
      <c r="DKY2" s="413"/>
      <c r="DKZ2" s="413"/>
      <c r="DLA2" s="413"/>
      <c r="DLB2" s="413"/>
      <c r="DLC2" s="413"/>
      <c r="DLD2" s="413"/>
      <c r="DLE2" s="413"/>
      <c r="DLF2" s="413"/>
      <c r="DLG2" s="413"/>
      <c r="DLH2" s="413"/>
      <c r="DLI2" s="413"/>
      <c r="DLJ2" s="413"/>
      <c r="DLK2" s="413"/>
      <c r="DLL2" s="413"/>
      <c r="DLM2" s="413"/>
      <c r="DLN2" s="413"/>
      <c r="DLO2" s="413"/>
      <c r="DLP2" s="413"/>
      <c r="DLQ2" s="413"/>
      <c r="DLR2" s="413"/>
      <c r="DLS2" s="413"/>
      <c r="DLT2" s="413"/>
      <c r="DLU2" s="413"/>
      <c r="DLV2" s="413"/>
      <c r="DLW2" s="413"/>
      <c r="DLX2" s="413"/>
      <c r="DLY2" s="413"/>
      <c r="DLZ2" s="413"/>
      <c r="DMA2" s="413"/>
      <c r="DMB2" s="413"/>
      <c r="DMC2" s="413"/>
      <c r="DMD2" s="413"/>
      <c r="DME2" s="413"/>
      <c r="DMF2" s="413"/>
      <c r="DMG2" s="413"/>
      <c r="DMH2" s="413"/>
      <c r="DMI2" s="413"/>
      <c r="DMJ2" s="413"/>
      <c r="DMK2" s="413"/>
      <c r="DML2" s="413"/>
      <c r="DMM2" s="413"/>
      <c r="DMN2" s="413"/>
      <c r="DMO2" s="413"/>
      <c r="DMP2" s="413"/>
      <c r="DMQ2" s="413"/>
      <c r="DMR2" s="413"/>
      <c r="DMS2" s="413"/>
      <c r="DMT2" s="413"/>
      <c r="DMU2" s="413"/>
      <c r="DMV2" s="413"/>
      <c r="DMW2" s="413"/>
      <c r="DMX2" s="413"/>
      <c r="DMY2" s="413"/>
      <c r="DMZ2" s="413"/>
      <c r="DNA2" s="413"/>
      <c r="DNB2" s="413"/>
      <c r="DNC2" s="413"/>
      <c r="DND2" s="413"/>
      <c r="DNE2" s="413"/>
      <c r="DNF2" s="413"/>
      <c r="DNG2" s="413"/>
      <c r="DNH2" s="413"/>
      <c r="DNI2" s="413"/>
      <c r="DNJ2" s="413"/>
      <c r="DNK2" s="413"/>
      <c r="DNL2" s="413"/>
      <c r="DNM2" s="413"/>
      <c r="DNN2" s="413"/>
      <c r="DNO2" s="413"/>
      <c r="DNP2" s="413"/>
      <c r="DNQ2" s="413"/>
      <c r="DNR2" s="413"/>
      <c r="DNS2" s="413"/>
      <c r="DNT2" s="413"/>
      <c r="DNU2" s="413"/>
      <c r="DNV2" s="413"/>
      <c r="DNW2" s="413"/>
      <c r="DNX2" s="413"/>
      <c r="DNY2" s="413"/>
      <c r="DNZ2" s="413"/>
      <c r="DOA2" s="413"/>
      <c r="DOB2" s="413"/>
      <c r="DOC2" s="413"/>
      <c r="DOD2" s="413"/>
      <c r="DOE2" s="413"/>
      <c r="DOF2" s="413"/>
      <c r="DOG2" s="413"/>
      <c r="DOH2" s="413"/>
      <c r="DOI2" s="413"/>
      <c r="DOJ2" s="413"/>
      <c r="DOK2" s="413"/>
      <c r="DOL2" s="413"/>
      <c r="DOM2" s="413"/>
      <c r="DON2" s="413"/>
      <c r="DOO2" s="413"/>
      <c r="DOP2" s="413"/>
      <c r="DOQ2" s="413"/>
      <c r="DOR2" s="413"/>
      <c r="DOS2" s="413"/>
      <c r="DOT2" s="413"/>
      <c r="DOU2" s="413"/>
      <c r="DOV2" s="413"/>
      <c r="DOW2" s="413"/>
      <c r="DOX2" s="413"/>
      <c r="DOY2" s="413"/>
      <c r="DOZ2" s="413"/>
      <c r="DPA2" s="413"/>
      <c r="DPB2" s="413"/>
      <c r="DPC2" s="413"/>
      <c r="DPD2" s="413"/>
      <c r="DPE2" s="413"/>
      <c r="DPF2" s="413"/>
      <c r="DPG2" s="413"/>
      <c r="DPH2" s="413"/>
      <c r="DPI2" s="413"/>
      <c r="DPJ2" s="413"/>
      <c r="DPK2" s="413"/>
      <c r="DPL2" s="413"/>
      <c r="DPM2" s="413"/>
      <c r="DPN2" s="413"/>
      <c r="DPO2" s="413"/>
      <c r="DPP2" s="413"/>
      <c r="DPQ2" s="413"/>
      <c r="DPR2" s="413"/>
      <c r="DPS2" s="413"/>
      <c r="DPT2" s="413"/>
      <c r="DPU2" s="413"/>
      <c r="DPV2" s="413"/>
      <c r="DPW2" s="413"/>
      <c r="DPX2" s="413"/>
      <c r="DPY2" s="413"/>
      <c r="DPZ2" s="413"/>
      <c r="DQA2" s="413"/>
      <c r="DQB2" s="413"/>
      <c r="DQC2" s="413"/>
      <c r="DQD2" s="413"/>
      <c r="DQE2" s="413"/>
      <c r="DQF2" s="413"/>
      <c r="DQG2" s="413"/>
      <c r="DQH2" s="413"/>
      <c r="DQI2" s="413"/>
      <c r="DQJ2" s="413"/>
      <c r="DQK2" s="413"/>
      <c r="DQL2" s="413"/>
      <c r="DQM2" s="413"/>
      <c r="DQN2" s="413"/>
      <c r="DQO2" s="413"/>
      <c r="DQP2" s="413"/>
      <c r="DQQ2" s="413"/>
      <c r="DQR2" s="413"/>
      <c r="DQS2" s="413"/>
      <c r="DQT2" s="413"/>
      <c r="DQU2" s="413"/>
      <c r="DQV2" s="413"/>
      <c r="DQW2" s="413"/>
      <c r="DQX2" s="413"/>
      <c r="DQY2" s="413"/>
      <c r="DQZ2" s="413"/>
      <c r="DRA2" s="413"/>
      <c r="DRB2" s="413"/>
      <c r="DRC2" s="413"/>
      <c r="DRD2" s="413"/>
      <c r="DRE2" s="413"/>
      <c r="DRF2" s="413"/>
      <c r="DRG2" s="413"/>
      <c r="DRH2" s="413"/>
      <c r="DRI2" s="413"/>
      <c r="DRJ2" s="413"/>
      <c r="DRK2" s="413"/>
      <c r="DRL2" s="413"/>
      <c r="DRM2" s="413"/>
      <c r="DRN2" s="413"/>
      <c r="DRO2" s="413"/>
      <c r="DRP2" s="413"/>
      <c r="DRQ2" s="413"/>
      <c r="DRR2" s="413"/>
      <c r="DRS2" s="413"/>
      <c r="DRT2" s="413"/>
      <c r="DRU2" s="413"/>
      <c r="DRV2" s="413"/>
      <c r="DRW2" s="413"/>
      <c r="DRX2" s="413"/>
      <c r="DRY2" s="413"/>
      <c r="DRZ2" s="413"/>
      <c r="DSA2" s="413"/>
      <c r="DSB2" s="413"/>
      <c r="DSC2" s="413"/>
      <c r="DSD2" s="413"/>
      <c r="DSE2" s="413"/>
      <c r="DSF2" s="413"/>
      <c r="DSG2" s="413"/>
      <c r="DSH2" s="413"/>
      <c r="DSI2" s="413"/>
      <c r="DSJ2" s="413"/>
      <c r="DSK2" s="413"/>
      <c r="DSL2" s="413"/>
      <c r="DSM2" s="413"/>
      <c r="DSN2" s="413"/>
      <c r="DSO2" s="413"/>
      <c r="DSP2" s="413"/>
      <c r="DSQ2" s="413"/>
      <c r="DSR2" s="413"/>
      <c r="DSS2" s="413"/>
      <c r="DST2" s="413"/>
      <c r="DSU2" s="413"/>
      <c r="DSV2" s="413"/>
      <c r="DSW2" s="413"/>
      <c r="DSX2" s="413"/>
      <c r="DSY2" s="413"/>
      <c r="DSZ2" s="413"/>
      <c r="DTA2" s="413"/>
      <c r="DTB2" s="413"/>
      <c r="DTC2" s="413"/>
      <c r="DTD2" s="413"/>
      <c r="DTE2" s="413"/>
      <c r="DTF2" s="413"/>
      <c r="DTG2" s="413"/>
      <c r="DTH2" s="413"/>
      <c r="DTI2" s="413"/>
      <c r="DTJ2" s="413"/>
      <c r="DTK2" s="413"/>
      <c r="DTL2" s="413"/>
      <c r="DTM2" s="413"/>
      <c r="DTN2" s="413"/>
      <c r="DTO2" s="413"/>
      <c r="DTP2" s="413"/>
      <c r="DTQ2" s="413"/>
      <c r="DTR2" s="413"/>
      <c r="DTS2" s="413"/>
      <c r="DTT2" s="413"/>
      <c r="DTU2" s="413"/>
      <c r="DTV2" s="413"/>
      <c r="DTW2" s="413"/>
      <c r="DTX2" s="413"/>
      <c r="DTY2" s="413"/>
      <c r="DTZ2" s="413"/>
      <c r="DUA2" s="413"/>
      <c r="DUB2" s="413"/>
      <c r="DUC2" s="413"/>
      <c r="DUD2" s="413"/>
      <c r="DUE2" s="413"/>
      <c r="DUF2" s="413"/>
      <c r="DUG2" s="413"/>
      <c r="DUH2" s="413"/>
      <c r="DUI2" s="413"/>
      <c r="DUJ2" s="413"/>
      <c r="DUK2" s="413"/>
      <c r="DUL2" s="413"/>
      <c r="DUM2" s="413"/>
      <c r="DUN2" s="413"/>
      <c r="DUO2" s="413"/>
      <c r="DUP2" s="413"/>
      <c r="DUQ2" s="413"/>
      <c r="DUR2" s="413"/>
      <c r="DUS2" s="413"/>
      <c r="DUT2" s="413"/>
      <c r="DUU2" s="413"/>
      <c r="DUV2" s="413"/>
      <c r="DUW2" s="413"/>
      <c r="DUX2" s="413"/>
      <c r="DUY2" s="413"/>
      <c r="DUZ2" s="413"/>
      <c r="DVA2" s="413"/>
      <c r="DVB2" s="413"/>
      <c r="DVC2" s="413"/>
      <c r="DVD2" s="413"/>
      <c r="DVE2" s="413"/>
      <c r="DVF2" s="413"/>
      <c r="DVG2" s="413"/>
      <c r="DVH2" s="413"/>
      <c r="DVI2" s="413"/>
      <c r="DVJ2" s="413"/>
      <c r="DVK2" s="413"/>
      <c r="DVL2" s="413"/>
      <c r="DVM2" s="413"/>
      <c r="DVN2" s="413"/>
      <c r="DVO2" s="413"/>
      <c r="DVP2" s="413"/>
      <c r="DVQ2" s="413"/>
      <c r="DVR2" s="413"/>
      <c r="DVS2" s="413"/>
      <c r="DVT2" s="413"/>
      <c r="DVU2" s="413"/>
      <c r="DVV2" s="413"/>
      <c r="DVW2" s="413"/>
      <c r="DVX2" s="413"/>
      <c r="DVY2" s="413"/>
      <c r="DVZ2" s="413"/>
      <c r="DWA2" s="413"/>
      <c r="DWB2" s="413"/>
      <c r="DWC2" s="413"/>
      <c r="DWD2" s="413"/>
      <c r="DWE2" s="413"/>
      <c r="DWF2" s="413"/>
      <c r="DWG2" s="413"/>
      <c r="DWH2" s="413"/>
      <c r="DWI2" s="413"/>
      <c r="DWJ2" s="413"/>
      <c r="DWK2" s="413"/>
      <c r="DWL2" s="413"/>
      <c r="DWM2" s="413"/>
      <c r="DWN2" s="413"/>
      <c r="DWO2" s="413"/>
      <c r="DWP2" s="413"/>
      <c r="DWQ2" s="413"/>
      <c r="DWR2" s="413"/>
      <c r="DWS2" s="413"/>
      <c r="DWT2" s="413"/>
      <c r="DWU2" s="413"/>
      <c r="DWV2" s="413"/>
      <c r="DWW2" s="413"/>
      <c r="DWX2" s="413"/>
      <c r="DWY2" s="413"/>
      <c r="DWZ2" s="413"/>
      <c r="DXA2" s="413"/>
      <c r="DXB2" s="413"/>
      <c r="DXC2" s="413"/>
      <c r="DXD2" s="413"/>
      <c r="DXE2" s="413"/>
      <c r="DXF2" s="413"/>
      <c r="DXG2" s="413"/>
      <c r="DXH2" s="413"/>
      <c r="DXI2" s="413"/>
      <c r="DXJ2" s="413"/>
      <c r="DXK2" s="413"/>
      <c r="DXL2" s="413"/>
      <c r="DXM2" s="413"/>
      <c r="DXN2" s="413"/>
      <c r="DXO2" s="413"/>
      <c r="DXP2" s="413"/>
      <c r="DXQ2" s="413"/>
      <c r="DXR2" s="413"/>
      <c r="DXS2" s="413"/>
      <c r="DXT2" s="413"/>
      <c r="DXU2" s="413"/>
      <c r="DXV2" s="413"/>
      <c r="DXW2" s="413"/>
      <c r="DXX2" s="413"/>
      <c r="DXY2" s="413"/>
      <c r="DXZ2" s="413"/>
      <c r="DYA2" s="413"/>
      <c r="DYB2" s="413"/>
      <c r="DYC2" s="413"/>
      <c r="DYD2" s="413"/>
      <c r="DYE2" s="413"/>
      <c r="DYF2" s="413"/>
      <c r="DYG2" s="413"/>
      <c r="DYH2" s="413"/>
      <c r="DYI2" s="413"/>
      <c r="DYJ2" s="413"/>
      <c r="DYK2" s="413"/>
      <c r="DYL2" s="413"/>
      <c r="DYM2" s="413"/>
      <c r="DYN2" s="413"/>
      <c r="DYO2" s="413"/>
      <c r="DYP2" s="413"/>
      <c r="DYQ2" s="413"/>
      <c r="DYR2" s="413"/>
      <c r="DYS2" s="413"/>
      <c r="DYT2" s="413"/>
      <c r="DYU2" s="413"/>
      <c r="DYV2" s="413"/>
      <c r="DYW2" s="413"/>
      <c r="DYX2" s="413"/>
      <c r="DYY2" s="413"/>
      <c r="DYZ2" s="413"/>
      <c r="DZA2" s="413"/>
      <c r="DZB2" s="413"/>
      <c r="DZC2" s="413"/>
      <c r="DZD2" s="413"/>
      <c r="DZE2" s="413"/>
      <c r="DZF2" s="413"/>
      <c r="DZG2" s="413"/>
      <c r="DZH2" s="413"/>
      <c r="DZI2" s="413"/>
      <c r="DZJ2" s="413"/>
      <c r="DZK2" s="413"/>
      <c r="DZL2" s="413"/>
      <c r="DZM2" s="413"/>
      <c r="DZN2" s="413"/>
      <c r="DZO2" s="413"/>
      <c r="DZP2" s="413"/>
      <c r="DZQ2" s="413"/>
      <c r="DZR2" s="413"/>
      <c r="DZS2" s="413"/>
      <c r="DZT2" s="413"/>
      <c r="DZU2" s="413"/>
      <c r="DZV2" s="413"/>
      <c r="DZW2" s="413"/>
      <c r="DZX2" s="413"/>
      <c r="DZY2" s="413"/>
      <c r="DZZ2" s="413"/>
      <c r="EAA2" s="413"/>
      <c r="EAB2" s="413"/>
      <c r="EAC2" s="413"/>
      <c r="EAD2" s="413"/>
      <c r="EAE2" s="413"/>
      <c r="EAF2" s="413"/>
      <c r="EAG2" s="413"/>
      <c r="EAH2" s="413"/>
      <c r="EAI2" s="413"/>
      <c r="EAJ2" s="413"/>
      <c r="EAK2" s="413"/>
      <c r="EAL2" s="413"/>
      <c r="EAM2" s="413"/>
      <c r="EAN2" s="413"/>
      <c r="EAO2" s="413"/>
      <c r="EAP2" s="413"/>
      <c r="EAQ2" s="413"/>
      <c r="EAR2" s="413"/>
      <c r="EAS2" s="413"/>
      <c r="EAT2" s="413"/>
      <c r="EAU2" s="413"/>
      <c r="EAV2" s="413"/>
      <c r="EAW2" s="413"/>
      <c r="EAX2" s="413"/>
      <c r="EAY2" s="413"/>
      <c r="EAZ2" s="413"/>
      <c r="EBA2" s="413"/>
      <c r="EBB2" s="413"/>
      <c r="EBC2" s="413"/>
      <c r="EBD2" s="413"/>
      <c r="EBE2" s="413"/>
      <c r="EBF2" s="413"/>
      <c r="EBG2" s="413"/>
      <c r="EBH2" s="413"/>
      <c r="EBI2" s="413"/>
      <c r="EBJ2" s="413"/>
      <c r="EBK2" s="413"/>
      <c r="EBL2" s="413"/>
      <c r="EBM2" s="413"/>
      <c r="EBN2" s="413"/>
      <c r="EBO2" s="413"/>
      <c r="EBP2" s="413"/>
      <c r="EBQ2" s="413"/>
      <c r="EBR2" s="413"/>
      <c r="EBS2" s="413"/>
      <c r="EBT2" s="413"/>
      <c r="EBU2" s="413"/>
      <c r="EBV2" s="413"/>
      <c r="EBW2" s="413"/>
      <c r="EBX2" s="413"/>
      <c r="EBY2" s="413"/>
      <c r="EBZ2" s="413"/>
      <c r="ECA2" s="413"/>
      <c r="ECB2" s="413"/>
      <c r="ECC2" s="413"/>
      <c r="ECD2" s="413"/>
      <c r="ECE2" s="413"/>
      <c r="ECF2" s="413"/>
      <c r="ECG2" s="413"/>
      <c r="ECH2" s="413"/>
      <c r="ECI2" s="413"/>
      <c r="ECJ2" s="413"/>
      <c r="ECK2" s="413"/>
      <c r="ECL2" s="413"/>
      <c r="ECM2" s="413"/>
      <c r="ECN2" s="413"/>
      <c r="ECO2" s="413"/>
      <c r="ECP2" s="413"/>
      <c r="ECQ2" s="413"/>
      <c r="ECR2" s="413"/>
      <c r="ECS2" s="413"/>
      <c r="ECT2" s="413"/>
      <c r="ECU2" s="413"/>
      <c r="ECV2" s="413"/>
      <c r="ECW2" s="413"/>
      <c r="ECX2" s="413"/>
      <c r="ECY2" s="413"/>
      <c r="ECZ2" s="413"/>
      <c r="EDA2" s="413"/>
      <c r="EDB2" s="413"/>
      <c r="EDC2" s="413"/>
      <c r="EDD2" s="413"/>
      <c r="EDE2" s="413"/>
      <c r="EDF2" s="413"/>
      <c r="EDG2" s="413"/>
      <c r="EDH2" s="413"/>
      <c r="EDI2" s="413"/>
      <c r="EDJ2" s="413"/>
      <c r="EDK2" s="413"/>
      <c r="EDL2" s="413"/>
      <c r="EDM2" s="413"/>
      <c r="EDN2" s="413"/>
      <c r="EDO2" s="413"/>
      <c r="EDP2" s="413"/>
      <c r="EDQ2" s="413"/>
      <c r="EDR2" s="413"/>
      <c r="EDS2" s="413"/>
      <c r="EDT2" s="413"/>
      <c r="EDU2" s="413"/>
      <c r="EDV2" s="413"/>
      <c r="EDW2" s="413"/>
      <c r="EDX2" s="413"/>
      <c r="EDY2" s="413"/>
      <c r="EDZ2" s="413"/>
      <c r="EEA2" s="413"/>
      <c r="EEB2" s="413"/>
      <c r="EEC2" s="413"/>
      <c r="EED2" s="413"/>
      <c r="EEE2" s="413"/>
      <c r="EEF2" s="413"/>
      <c r="EEG2" s="413"/>
      <c r="EEH2" s="413"/>
      <c r="EEI2" s="413"/>
      <c r="EEJ2" s="413"/>
      <c r="EEK2" s="413"/>
      <c r="EEL2" s="413"/>
      <c r="EEM2" s="413"/>
      <c r="EEN2" s="413"/>
      <c r="EEO2" s="413"/>
      <c r="EEP2" s="413"/>
      <c r="EEQ2" s="413"/>
      <c r="EER2" s="413"/>
      <c r="EES2" s="413"/>
      <c r="EET2" s="413"/>
      <c r="EEU2" s="413"/>
      <c r="EEV2" s="413"/>
      <c r="EEW2" s="413"/>
      <c r="EEX2" s="413"/>
      <c r="EEY2" s="413"/>
      <c r="EEZ2" s="413"/>
      <c r="EFA2" s="413"/>
      <c r="EFB2" s="413"/>
      <c r="EFC2" s="413"/>
      <c r="EFD2" s="413"/>
      <c r="EFE2" s="413"/>
      <c r="EFF2" s="413"/>
      <c r="EFG2" s="413"/>
      <c r="EFH2" s="413"/>
      <c r="EFI2" s="413"/>
      <c r="EFJ2" s="413"/>
      <c r="EFK2" s="413"/>
      <c r="EFL2" s="413"/>
      <c r="EFM2" s="413"/>
      <c r="EFN2" s="413"/>
      <c r="EFO2" s="413"/>
      <c r="EFP2" s="413"/>
      <c r="EFQ2" s="413"/>
      <c r="EFR2" s="413"/>
      <c r="EFS2" s="413"/>
      <c r="EFT2" s="413"/>
      <c r="EFU2" s="413"/>
      <c r="EFV2" s="413"/>
      <c r="EFW2" s="413"/>
      <c r="EFX2" s="413"/>
      <c r="EFY2" s="413"/>
      <c r="EFZ2" s="413"/>
      <c r="EGA2" s="413"/>
      <c r="EGB2" s="413"/>
      <c r="EGC2" s="413"/>
      <c r="EGD2" s="413"/>
      <c r="EGE2" s="413"/>
      <c r="EGF2" s="413"/>
      <c r="EGG2" s="413"/>
      <c r="EGH2" s="413"/>
      <c r="EGI2" s="413"/>
      <c r="EGJ2" s="413"/>
      <c r="EGK2" s="413"/>
      <c r="EGL2" s="413"/>
      <c r="EGM2" s="413"/>
      <c r="EGN2" s="413"/>
      <c r="EGO2" s="413"/>
      <c r="EGP2" s="413"/>
      <c r="EGQ2" s="413"/>
      <c r="EGR2" s="413"/>
      <c r="EGS2" s="413"/>
      <c r="EGT2" s="413"/>
      <c r="EGU2" s="413"/>
      <c r="EGV2" s="413"/>
      <c r="EGW2" s="413"/>
      <c r="EGX2" s="413"/>
      <c r="EGY2" s="413"/>
      <c r="EGZ2" s="413"/>
      <c r="EHA2" s="413"/>
      <c r="EHB2" s="413"/>
      <c r="EHC2" s="413"/>
      <c r="EHD2" s="413"/>
      <c r="EHE2" s="413"/>
      <c r="EHF2" s="413"/>
      <c r="EHG2" s="413"/>
      <c r="EHH2" s="413"/>
      <c r="EHI2" s="413"/>
      <c r="EHJ2" s="413"/>
      <c r="EHK2" s="413"/>
      <c r="EHL2" s="413"/>
      <c r="EHM2" s="413"/>
      <c r="EHN2" s="413"/>
      <c r="EHO2" s="413"/>
      <c r="EHP2" s="413"/>
      <c r="EHQ2" s="413"/>
      <c r="EHR2" s="413"/>
      <c r="EHS2" s="413"/>
      <c r="EHT2" s="413"/>
      <c r="EHU2" s="413"/>
      <c r="EHV2" s="413"/>
      <c r="EHW2" s="413"/>
      <c r="EHX2" s="413"/>
      <c r="EHY2" s="413"/>
      <c r="EHZ2" s="413"/>
      <c r="EIA2" s="413"/>
      <c r="EIB2" s="413"/>
      <c r="EIC2" s="413"/>
      <c r="EID2" s="413"/>
      <c r="EIE2" s="413"/>
      <c r="EIF2" s="413"/>
      <c r="EIG2" s="413"/>
      <c r="EIH2" s="413"/>
      <c r="EII2" s="413"/>
      <c r="EIJ2" s="413"/>
      <c r="EIK2" s="413"/>
      <c r="EIL2" s="413"/>
      <c r="EIM2" s="413"/>
      <c r="EIN2" s="413"/>
      <c r="EIO2" s="413"/>
      <c r="EIP2" s="413"/>
      <c r="EIQ2" s="413"/>
      <c r="EIR2" s="413"/>
      <c r="EIS2" s="413"/>
      <c r="EIT2" s="413"/>
      <c r="EIU2" s="413"/>
      <c r="EIV2" s="413"/>
      <c r="EIW2" s="413"/>
      <c r="EIX2" s="413"/>
      <c r="EIY2" s="413"/>
      <c r="EIZ2" s="413"/>
      <c r="EJA2" s="413"/>
      <c r="EJB2" s="413"/>
      <c r="EJC2" s="413"/>
      <c r="EJD2" s="413"/>
      <c r="EJE2" s="413"/>
      <c r="EJF2" s="413"/>
      <c r="EJG2" s="413"/>
      <c r="EJH2" s="413"/>
      <c r="EJI2" s="413"/>
      <c r="EJJ2" s="413"/>
      <c r="EJK2" s="413"/>
      <c r="EJL2" s="413"/>
      <c r="EJM2" s="413"/>
      <c r="EJN2" s="413"/>
      <c r="EJO2" s="413"/>
      <c r="EJP2" s="413"/>
      <c r="EJQ2" s="413"/>
      <c r="EJR2" s="413"/>
      <c r="EJS2" s="413"/>
      <c r="EJT2" s="413"/>
      <c r="EJU2" s="413"/>
      <c r="EJV2" s="413"/>
      <c r="EJW2" s="413"/>
      <c r="EJX2" s="413"/>
      <c r="EJY2" s="413"/>
      <c r="EJZ2" s="413"/>
      <c r="EKA2" s="413"/>
      <c r="EKB2" s="413"/>
      <c r="EKC2" s="413"/>
      <c r="EKD2" s="413"/>
      <c r="EKE2" s="413"/>
      <c r="EKF2" s="413"/>
      <c r="EKG2" s="413"/>
      <c r="EKH2" s="413"/>
      <c r="EKI2" s="413"/>
      <c r="EKJ2" s="413"/>
      <c r="EKK2" s="413"/>
      <c r="EKL2" s="413"/>
      <c r="EKM2" s="413"/>
      <c r="EKN2" s="413"/>
      <c r="EKO2" s="413"/>
      <c r="EKP2" s="413"/>
      <c r="EKQ2" s="413"/>
      <c r="EKR2" s="413"/>
      <c r="EKS2" s="413"/>
      <c r="EKT2" s="413"/>
      <c r="EKU2" s="413"/>
      <c r="EKV2" s="413"/>
      <c r="EKW2" s="413"/>
      <c r="EKX2" s="413"/>
      <c r="EKY2" s="413"/>
      <c r="EKZ2" s="413"/>
      <c r="ELA2" s="413"/>
      <c r="ELB2" s="413"/>
      <c r="ELC2" s="413"/>
      <c r="ELD2" s="413"/>
      <c r="ELE2" s="413"/>
      <c r="ELF2" s="413"/>
      <c r="ELG2" s="413"/>
      <c r="ELH2" s="413"/>
      <c r="ELI2" s="413"/>
      <c r="ELJ2" s="413"/>
      <c r="ELK2" s="413"/>
      <c r="ELL2" s="413"/>
      <c r="ELM2" s="413"/>
      <c r="ELN2" s="413"/>
      <c r="ELO2" s="413"/>
      <c r="ELP2" s="413"/>
      <c r="ELQ2" s="413"/>
      <c r="ELR2" s="413"/>
      <c r="ELS2" s="413"/>
      <c r="ELT2" s="413"/>
      <c r="ELU2" s="413"/>
      <c r="ELV2" s="413"/>
      <c r="ELW2" s="413"/>
      <c r="ELX2" s="413"/>
      <c r="ELY2" s="413"/>
      <c r="ELZ2" s="413"/>
      <c r="EMA2" s="413"/>
      <c r="EMB2" s="413"/>
      <c r="EMC2" s="413"/>
      <c r="EMD2" s="413"/>
      <c r="EME2" s="413"/>
      <c r="EMF2" s="413"/>
      <c r="EMG2" s="413"/>
      <c r="EMH2" s="413"/>
      <c r="EMI2" s="413"/>
      <c r="EMJ2" s="413"/>
      <c r="EMK2" s="413"/>
      <c r="EML2" s="413"/>
      <c r="EMM2" s="413"/>
      <c r="EMN2" s="413"/>
      <c r="EMO2" s="413"/>
      <c r="EMP2" s="413"/>
      <c r="EMQ2" s="413"/>
      <c r="EMR2" s="413"/>
      <c r="EMS2" s="413"/>
      <c r="EMT2" s="413"/>
      <c r="EMU2" s="413"/>
      <c r="EMV2" s="413"/>
      <c r="EMW2" s="413"/>
      <c r="EMX2" s="413"/>
      <c r="EMY2" s="413"/>
      <c r="EMZ2" s="413"/>
      <c r="ENA2" s="413"/>
      <c r="ENB2" s="413"/>
      <c r="ENC2" s="413"/>
      <c r="END2" s="413"/>
      <c r="ENE2" s="413"/>
      <c r="ENF2" s="413"/>
      <c r="ENG2" s="413"/>
      <c r="ENH2" s="413"/>
      <c r="ENI2" s="413"/>
      <c r="ENJ2" s="413"/>
      <c r="ENK2" s="413"/>
      <c r="ENL2" s="413"/>
      <c r="ENM2" s="413"/>
      <c r="ENN2" s="413"/>
      <c r="ENO2" s="413"/>
      <c r="ENP2" s="413"/>
      <c r="ENQ2" s="413"/>
      <c r="ENR2" s="413"/>
      <c r="ENS2" s="413"/>
      <c r="ENT2" s="413"/>
      <c r="ENU2" s="413"/>
      <c r="ENV2" s="413"/>
      <c r="ENW2" s="413"/>
      <c r="ENX2" s="413"/>
      <c r="ENY2" s="413"/>
      <c r="ENZ2" s="413"/>
      <c r="EOA2" s="413"/>
      <c r="EOB2" s="413"/>
      <c r="EOC2" s="413"/>
      <c r="EOD2" s="413"/>
      <c r="EOE2" s="413"/>
      <c r="EOF2" s="413"/>
      <c r="EOG2" s="413"/>
      <c r="EOH2" s="413"/>
      <c r="EOI2" s="413"/>
      <c r="EOJ2" s="413"/>
      <c r="EOK2" s="413"/>
      <c r="EOL2" s="413"/>
      <c r="EOM2" s="413"/>
      <c r="EON2" s="413"/>
      <c r="EOO2" s="413"/>
      <c r="EOP2" s="413"/>
      <c r="EOQ2" s="413"/>
      <c r="EOR2" s="413"/>
      <c r="EOS2" s="413"/>
      <c r="EOT2" s="413"/>
      <c r="EOU2" s="413"/>
      <c r="EOV2" s="413"/>
      <c r="EOW2" s="413"/>
      <c r="EOX2" s="413"/>
      <c r="EOY2" s="413"/>
      <c r="EOZ2" s="413"/>
      <c r="EPA2" s="413"/>
      <c r="EPB2" s="413"/>
      <c r="EPC2" s="413"/>
      <c r="EPD2" s="413"/>
      <c r="EPE2" s="413"/>
      <c r="EPF2" s="413"/>
      <c r="EPG2" s="413"/>
      <c r="EPH2" s="413"/>
      <c r="EPI2" s="413"/>
      <c r="EPJ2" s="413"/>
      <c r="EPK2" s="413"/>
      <c r="EPL2" s="413"/>
      <c r="EPM2" s="413"/>
      <c r="EPN2" s="413"/>
      <c r="EPO2" s="413"/>
      <c r="EPP2" s="413"/>
      <c r="EPQ2" s="413"/>
      <c r="EPR2" s="413"/>
      <c r="EPS2" s="413"/>
      <c r="EPT2" s="413"/>
      <c r="EPU2" s="413"/>
      <c r="EPV2" s="413"/>
      <c r="EPW2" s="413"/>
      <c r="EPX2" s="413"/>
      <c r="EPY2" s="413"/>
      <c r="EPZ2" s="413"/>
      <c r="EQA2" s="413"/>
      <c r="EQB2" s="413"/>
      <c r="EQC2" s="413"/>
      <c r="EQD2" s="413"/>
      <c r="EQE2" s="413"/>
      <c r="EQF2" s="413"/>
      <c r="EQG2" s="413"/>
      <c r="EQH2" s="413"/>
      <c r="EQI2" s="413"/>
      <c r="EQJ2" s="413"/>
      <c r="EQK2" s="413"/>
      <c r="EQL2" s="413"/>
      <c r="EQM2" s="413"/>
      <c r="EQN2" s="413"/>
      <c r="EQO2" s="413"/>
      <c r="EQP2" s="413"/>
      <c r="EQQ2" s="413"/>
      <c r="EQR2" s="413"/>
      <c r="EQS2" s="413"/>
      <c r="EQT2" s="413"/>
      <c r="EQU2" s="413"/>
      <c r="EQV2" s="413"/>
      <c r="EQW2" s="413"/>
      <c r="EQX2" s="413"/>
      <c r="EQY2" s="413"/>
      <c r="EQZ2" s="413"/>
      <c r="ERA2" s="413"/>
      <c r="ERB2" s="413"/>
      <c r="ERC2" s="413"/>
      <c r="ERD2" s="413"/>
      <c r="ERE2" s="413"/>
      <c r="ERF2" s="413"/>
      <c r="ERG2" s="413"/>
      <c r="ERH2" s="413"/>
      <c r="ERI2" s="413"/>
      <c r="ERJ2" s="413"/>
      <c r="ERK2" s="413"/>
      <c r="ERL2" s="413"/>
      <c r="ERM2" s="413"/>
      <c r="ERN2" s="413"/>
      <c r="ERO2" s="413"/>
      <c r="ERP2" s="413"/>
      <c r="ERQ2" s="413"/>
      <c r="ERR2" s="413"/>
      <c r="ERS2" s="413"/>
      <c r="ERT2" s="413"/>
      <c r="ERU2" s="413"/>
      <c r="ERV2" s="413"/>
      <c r="ERW2" s="413"/>
      <c r="ERX2" s="413"/>
      <c r="ERY2" s="413"/>
      <c r="ERZ2" s="413"/>
      <c r="ESA2" s="413"/>
      <c r="ESB2" s="413"/>
      <c r="ESC2" s="413"/>
      <c r="ESD2" s="413"/>
      <c r="ESE2" s="413"/>
      <c r="ESF2" s="413"/>
      <c r="ESG2" s="413"/>
      <c r="ESH2" s="413"/>
      <c r="ESI2" s="413"/>
      <c r="ESJ2" s="413"/>
      <c r="ESK2" s="413"/>
      <c r="ESL2" s="413"/>
      <c r="ESM2" s="413"/>
      <c r="ESN2" s="413"/>
      <c r="ESO2" s="413"/>
      <c r="ESP2" s="413"/>
      <c r="ESQ2" s="413"/>
      <c r="ESR2" s="413"/>
      <c r="ESS2" s="413"/>
      <c r="EST2" s="413"/>
      <c r="ESU2" s="413"/>
      <c r="ESV2" s="413"/>
      <c r="ESW2" s="413"/>
      <c r="ESX2" s="413"/>
      <c r="ESY2" s="413"/>
      <c r="ESZ2" s="413"/>
      <c r="ETA2" s="413"/>
      <c r="ETB2" s="413"/>
      <c r="ETC2" s="413"/>
      <c r="ETD2" s="413"/>
      <c r="ETE2" s="413"/>
      <c r="ETF2" s="413"/>
      <c r="ETG2" s="413"/>
      <c r="ETH2" s="413"/>
      <c r="ETI2" s="413"/>
      <c r="ETJ2" s="413"/>
      <c r="ETK2" s="413"/>
      <c r="ETL2" s="413"/>
      <c r="ETM2" s="413"/>
      <c r="ETN2" s="413"/>
      <c r="ETO2" s="413"/>
      <c r="ETP2" s="413"/>
      <c r="ETQ2" s="413"/>
      <c r="ETR2" s="413"/>
      <c r="ETS2" s="413"/>
      <c r="ETT2" s="413"/>
      <c r="ETU2" s="413"/>
      <c r="ETV2" s="413"/>
      <c r="ETW2" s="413"/>
      <c r="ETX2" s="413"/>
      <c r="ETY2" s="413"/>
      <c r="ETZ2" s="413"/>
      <c r="EUA2" s="413"/>
      <c r="EUB2" s="413"/>
      <c r="EUC2" s="413"/>
      <c r="EUD2" s="413"/>
      <c r="EUE2" s="413"/>
      <c r="EUF2" s="413"/>
      <c r="EUG2" s="413"/>
      <c r="EUH2" s="413"/>
      <c r="EUI2" s="413"/>
      <c r="EUJ2" s="413"/>
      <c r="EUK2" s="413"/>
      <c r="EUL2" s="413"/>
      <c r="EUM2" s="413"/>
      <c r="EUN2" s="413"/>
      <c r="EUO2" s="413"/>
      <c r="EUP2" s="413"/>
      <c r="EUQ2" s="413"/>
      <c r="EUR2" s="413"/>
      <c r="EUS2" s="413"/>
      <c r="EUT2" s="413"/>
      <c r="EUU2" s="413"/>
      <c r="EUV2" s="413"/>
      <c r="EUW2" s="413"/>
      <c r="EUX2" s="413"/>
      <c r="EUY2" s="413"/>
      <c r="EUZ2" s="413"/>
      <c r="EVA2" s="413"/>
      <c r="EVB2" s="413"/>
      <c r="EVC2" s="413"/>
      <c r="EVD2" s="413"/>
      <c r="EVE2" s="413"/>
      <c r="EVF2" s="413"/>
      <c r="EVG2" s="413"/>
      <c r="EVH2" s="413"/>
      <c r="EVI2" s="413"/>
      <c r="EVJ2" s="413"/>
      <c r="EVK2" s="413"/>
      <c r="EVL2" s="413"/>
      <c r="EVM2" s="413"/>
      <c r="EVN2" s="413"/>
      <c r="EVO2" s="413"/>
      <c r="EVP2" s="413"/>
      <c r="EVQ2" s="413"/>
      <c r="EVR2" s="413"/>
      <c r="EVS2" s="413"/>
      <c r="EVT2" s="413"/>
      <c r="EVU2" s="413"/>
      <c r="EVV2" s="413"/>
      <c r="EVW2" s="413"/>
      <c r="EVX2" s="413"/>
      <c r="EVY2" s="413"/>
      <c r="EVZ2" s="413"/>
      <c r="EWA2" s="413"/>
      <c r="EWB2" s="413"/>
      <c r="EWC2" s="413"/>
      <c r="EWD2" s="413"/>
      <c r="EWE2" s="413"/>
      <c r="EWF2" s="413"/>
      <c r="EWG2" s="413"/>
      <c r="EWH2" s="413"/>
      <c r="EWI2" s="413"/>
      <c r="EWJ2" s="413"/>
      <c r="EWK2" s="413"/>
      <c r="EWL2" s="413"/>
      <c r="EWM2" s="413"/>
      <c r="EWN2" s="413"/>
      <c r="EWO2" s="413"/>
      <c r="EWP2" s="413"/>
      <c r="EWQ2" s="413"/>
      <c r="EWR2" s="413"/>
      <c r="EWS2" s="413"/>
      <c r="EWT2" s="413"/>
      <c r="EWU2" s="413"/>
      <c r="EWV2" s="413"/>
      <c r="EWW2" s="413"/>
      <c r="EWX2" s="413"/>
      <c r="EWY2" s="413"/>
      <c r="EWZ2" s="413"/>
      <c r="EXA2" s="413"/>
      <c r="EXB2" s="413"/>
      <c r="EXC2" s="413"/>
      <c r="EXD2" s="413"/>
      <c r="EXE2" s="413"/>
      <c r="EXF2" s="413"/>
      <c r="EXG2" s="413"/>
      <c r="EXH2" s="413"/>
      <c r="EXI2" s="413"/>
      <c r="EXJ2" s="413"/>
      <c r="EXK2" s="413"/>
      <c r="EXL2" s="413"/>
      <c r="EXM2" s="413"/>
      <c r="EXN2" s="413"/>
      <c r="EXO2" s="413"/>
      <c r="EXP2" s="413"/>
      <c r="EXQ2" s="413"/>
      <c r="EXR2" s="413"/>
      <c r="EXS2" s="413"/>
      <c r="EXT2" s="413"/>
      <c r="EXU2" s="413"/>
      <c r="EXV2" s="413"/>
      <c r="EXW2" s="413"/>
      <c r="EXX2" s="413"/>
      <c r="EXY2" s="413"/>
      <c r="EXZ2" s="413"/>
      <c r="EYA2" s="413"/>
      <c r="EYB2" s="413"/>
      <c r="EYC2" s="413"/>
      <c r="EYD2" s="413"/>
      <c r="EYE2" s="413"/>
      <c r="EYF2" s="413"/>
      <c r="EYG2" s="413"/>
      <c r="EYH2" s="413"/>
      <c r="EYI2" s="413"/>
      <c r="EYJ2" s="413"/>
      <c r="EYK2" s="413"/>
      <c r="EYL2" s="413"/>
      <c r="EYM2" s="413"/>
      <c r="EYN2" s="413"/>
      <c r="EYO2" s="413"/>
      <c r="EYP2" s="413"/>
      <c r="EYQ2" s="413"/>
      <c r="EYR2" s="413"/>
      <c r="EYS2" s="413"/>
      <c r="EYT2" s="413"/>
      <c r="EYU2" s="413"/>
      <c r="EYV2" s="413"/>
      <c r="EYW2" s="413"/>
      <c r="EYX2" s="413"/>
      <c r="EYY2" s="413"/>
      <c r="EYZ2" s="413"/>
      <c r="EZA2" s="413"/>
      <c r="EZB2" s="413"/>
      <c r="EZC2" s="413"/>
      <c r="EZD2" s="413"/>
      <c r="EZE2" s="413"/>
      <c r="EZF2" s="413"/>
      <c r="EZG2" s="413"/>
      <c r="EZH2" s="413"/>
      <c r="EZI2" s="413"/>
      <c r="EZJ2" s="413"/>
      <c r="EZK2" s="413"/>
      <c r="EZL2" s="413"/>
      <c r="EZM2" s="413"/>
      <c r="EZN2" s="413"/>
      <c r="EZO2" s="413"/>
      <c r="EZP2" s="413"/>
      <c r="EZQ2" s="413"/>
      <c r="EZR2" s="413"/>
      <c r="EZS2" s="413"/>
      <c r="EZT2" s="413"/>
      <c r="EZU2" s="413"/>
      <c r="EZV2" s="413"/>
      <c r="EZW2" s="413"/>
      <c r="EZX2" s="413"/>
      <c r="EZY2" s="413"/>
      <c r="EZZ2" s="413"/>
      <c r="FAA2" s="413"/>
      <c r="FAB2" s="413"/>
      <c r="FAC2" s="413"/>
      <c r="FAD2" s="413"/>
      <c r="FAE2" s="413"/>
      <c r="FAF2" s="413"/>
      <c r="FAG2" s="413"/>
      <c r="FAH2" s="413"/>
      <c r="FAI2" s="413"/>
      <c r="FAJ2" s="413"/>
      <c r="FAK2" s="413"/>
      <c r="FAL2" s="413"/>
      <c r="FAM2" s="413"/>
      <c r="FAN2" s="413"/>
      <c r="FAO2" s="413"/>
      <c r="FAP2" s="413"/>
      <c r="FAQ2" s="413"/>
      <c r="FAR2" s="413"/>
      <c r="FAS2" s="413"/>
      <c r="FAT2" s="413"/>
      <c r="FAU2" s="413"/>
      <c r="FAV2" s="413"/>
      <c r="FAW2" s="413"/>
      <c r="FAX2" s="413"/>
      <c r="FAY2" s="413"/>
      <c r="FAZ2" s="413"/>
      <c r="FBA2" s="413"/>
      <c r="FBB2" s="413"/>
      <c r="FBC2" s="413"/>
      <c r="FBD2" s="413"/>
      <c r="FBE2" s="413"/>
      <c r="FBF2" s="413"/>
      <c r="FBG2" s="413"/>
      <c r="FBH2" s="413"/>
      <c r="FBI2" s="413"/>
      <c r="FBJ2" s="413"/>
      <c r="FBK2" s="413"/>
      <c r="FBL2" s="413"/>
      <c r="FBM2" s="413"/>
      <c r="FBN2" s="413"/>
      <c r="FBO2" s="413"/>
      <c r="FBP2" s="413"/>
      <c r="FBQ2" s="413"/>
      <c r="FBR2" s="413"/>
      <c r="FBS2" s="413"/>
      <c r="FBT2" s="413"/>
      <c r="FBU2" s="413"/>
      <c r="FBV2" s="413"/>
      <c r="FBW2" s="413"/>
      <c r="FBX2" s="413"/>
      <c r="FBY2" s="413"/>
      <c r="FBZ2" s="413"/>
      <c r="FCA2" s="413"/>
      <c r="FCB2" s="413"/>
      <c r="FCC2" s="413"/>
      <c r="FCD2" s="413"/>
      <c r="FCE2" s="413"/>
      <c r="FCF2" s="413"/>
      <c r="FCG2" s="413"/>
      <c r="FCH2" s="413"/>
      <c r="FCI2" s="413"/>
      <c r="FCJ2" s="413"/>
      <c r="FCK2" s="413"/>
      <c r="FCL2" s="413"/>
      <c r="FCM2" s="413"/>
      <c r="FCN2" s="413"/>
      <c r="FCO2" s="413"/>
      <c r="FCP2" s="413"/>
      <c r="FCQ2" s="413"/>
      <c r="FCR2" s="413"/>
      <c r="FCS2" s="413"/>
      <c r="FCT2" s="413"/>
      <c r="FCU2" s="413"/>
      <c r="FCV2" s="413"/>
      <c r="FCW2" s="413"/>
      <c r="FCX2" s="413"/>
      <c r="FCY2" s="413"/>
      <c r="FCZ2" s="413"/>
      <c r="FDA2" s="413"/>
      <c r="FDB2" s="413"/>
      <c r="FDC2" s="413"/>
      <c r="FDD2" s="413"/>
      <c r="FDE2" s="413"/>
      <c r="FDF2" s="413"/>
      <c r="FDG2" s="413"/>
      <c r="FDH2" s="413"/>
      <c r="FDI2" s="413"/>
      <c r="FDJ2" s="413"/>
      <c r="FDK2" s="413"/>
      <c r="FDL2" s="413"/>
      <c r="FDM2" s="413"/>
      <c r="FDN2" s="413"/>
      <c r="FDO2" s="413"/>
      <c r="FDP2" s="413"/>
      <c r="FDQ2" s="413"/>
      <c r="FDR2" s="413"/>
      <c r="FDS2" s="413"/>
      <c r="FDT2" s="413"/>
      <c r="FDU2" s="413"/>
      <c r="FDV2" s="413"/>
      <c r="FDW2" s="413"/>
      <c r="FDX2" s="413"/>
      <c r="FDY2" s="413"/>
      <c r="FDZ2" s="413"/>
      <c r="FEA2" s="413"/>
      <c r="FEB2" s="413"/>
      <c r="FEC2" s="413"/>
      <c r="FED2" s="413"/>
      <c r="FEE2" s="413"/>
      <c r="FEF2" s="413"/>
      <c r="FEG2" s="413"/>
      <c r="FEH2" s="413"/>
      <c r="FEI2" s="413"/>
      <c r="FEJ2" s="413"/>
      <c r="FEK2" s="413"/>
      <c r="FEL2" s="413"/>
      <c r="FEM2" s="413"/>
      <c r="FEN2" s="413"/>
      <c r="FEO2" s="413"/>
      <c r="FEP2" s="413"/>
      <c r="FEQ2" s="413"/>
      <c r="FER2" s="413"/>
      <c r="FES2" s="413"/>
      <c r="FET2" s="413"/>
      <c r="FEU2" s="413"/>
      <c r="FEV2" s="413"/>
      <c r="FEW2" s="413"/>
      <c r="FEX2" s="413"/>
      <c r="FEY2" s="413"/>
      <c r="FEZ2" s="413"/>
      <c r="FFA2" s="413"/>
      <c r="FFB2" s="413"/>
      <c r="FFC2" s="413"/>
      <c r="FFD2" s="413"/>
      <c r="FFE2" s="413"/>
      <c r="FFF2" s="413"/>
      <c r="FFG2" s="413"/>
      <c r="FFH2" s="413"/>
      <c r="FFI2" s="413"/>
      <c r="FFJ2" s="413"/>
      <c r="FFK2" s="413"/>
      <c r="FFL2" s="413"/>
      <c r="FFM2" s="413"/>
      <c r="FFN2" s="413"/>
      <c r="FFO2" s="413"/>
      <c r="FFP2" s="413"/>
      <c r="FFQ2" s="413"/>
      <c r="FFR2" s="413"/>
      <c r="FFS2" s="413"/>
      <c r="FFT2" s="413"/>
      <c r="FFU2" s="413"/>
      <c r="FFV2" s="413"/>
      <c r="FFW2" s="413"/>
      <c r="FFX2" s="413"/>
      <c r="FFY2" s="413"/>
      <c r="FFZ2" s="413"/>
      <c r="FGA2" s="413"/>
      <c r="FGB2" s="413"/>
      <c r="FGC2" s="413"/>
      <c r="FGD2" s="413"/>
      <c r="FGE2" s="413"/>
      <c r="FGF2" s="413"/>
      <c r="FGG2" s="413"/>
      <c r="FGH2" s="413"/>
      <c r="FGI2" s="413"/>
      <c r="FGJ2" s="413"/>
      <c r="FGK2" s="413"/>
      <c r="FGL2" s="413"/>
      <c r="FGM2" s="413"/>
      <c r="FGN2" s="413"/>
      <c r="FGO2" s="413"/>
      <c r="FGP2" s="413"/>
      <c r="FGQ2" s="413"/>
      <c r="FGR2" s="413"/>
      <c r="FGS2" s="413"/>
      <c r="FGT2" s="413"/>
      <c r="FGU2" s="413"/>
      <c r="FGV2" s="413"/>
      <c r="FGW2" s="413"/>
      <c r="FGX2" s="413"/>
      <c r="FGY2" s="413"/>
      <c r="FGZ2" s="413"/>
      <c r="FHA2" s="413"/>
      <c r="FHB2" s="413"/>
      <c r="FHC2" s="413"/>
      <c r="FHD2" s="413"/>
      <c r="FHE2" s="413"/>
      <c r="FHF2" s="413"/>
      <c r="FHG2" s="413"/>
      <c r="FHH2" s="413"/>
      <c r="FHI2" s="413"/>
      <c r="FHJ2" s="413"/>
      <c r="FHK2" s="413"/>
      <c r="FHL2" s="413"/>
      <c r="FHM2" s="413"/>
      <c r="FHN2" s="413"/>
      <c r="FHO2" s="413"/>
      <c r="FHP2" s="413"/>
      <c r="FHQ2" s="413"/>
      <c r="FHR2" s="413"/>
      <c r="FHS2" s="413"/>
      <c r="FHT2" s="413"/>
      <c r="FHU2" s="413"/>
      <c r="FHV2" s="413"/>
      <c r="FHW2" s="413"/>
      <c r="FHX2" s="413"/>
      <c r="FHY2" s="413"/>
      <c r="FHZ2" s="413"/>
      <c r="FIA2" s="413"/>
      <c r="FIB2" s="413"/>
      <c r="FIC2" s="413"/>
      <c r="FID2" s="413"/>
      <c r="FIE2" s="413"/>
      <c r="FIF2" s="413"/>
      <c r="FIG2" s="413"/>
      <c r="FIH2" s="413"/>
      <c r="FII2" s="413"/>
      <c r="FIJ2" s="413"/>
      <c r="FIK2" s="413"/>
      <c r="FIL2" s="413"/>
      <c r="FIM2" s="413"/>
      <c r="FIN2" s="413"/>
      <c r="FIO2" s="413"/>
      <c r="FIP2" s="413"/>
      <c r="FIQ2" s="413"/>
      <c r="FIR2" s="413"/>
      <c r="FIS2" s="413"/>
      <c r="FIT2" s="413"/>
      <c r="FIU2" s="413"/>
      <c r="FIV2" s="413"/>
      <c r="FIW2" s="413"/>
      <c r="FIX2" s="413"/>
      <c r="FIY2" s="413"/>
      <c r="FIZ2" s="413"/>
      <c r="FJA2" s="413"/>
      <c r="FJB2" s="413"/>
      <c r="FJC2" s="413"/>
      <c r="FJD2" s="413"/>
      <c r="FJE2" s="413"/>
      <c r="FJF2" s="413"/>
      <c r="FJG2" s="413"/>
      <c r="FJH2" s="413"/>
      <c r="FJI2" s="413"/>
      <c r="FJJ2" s="413"/>
      <c r="FJK2" s="413"/>
      <c r="FJL2" s="413"/>
      <c r="FJM2" s="413"/>
      <c r="FJN2" s="413"/>
      <c r="FJO2" s="413"/>
      <c r="FJP2" s="413"/>
      <c r="FJQ2" s="413"/>
      <c r="FJR2" s="413"/>
      <c r="FJS2" s="413"/>
      <c r="FJT2" s="413"/>
      <c r="FJU2" s="413"/>
      <c r="FJV2" s="413"/>
      <c r="FJW2" s="413"/>
      <c r="FJX2" s="413"/>
      <c r="FJY2" s="413"/>
      <c r="FJZ2" s="413"/>
      <c r="FKA2" s="413"/>
      <c r="FKB2" s="413"/>
      <c r="FKC2" s="413"/>
      <c r="FKD2" s="413"/>
      <c r="FKE2" s="413"/>
      <c r="FKF2" s="413"/>
      <c r="FKG2" s="413"/>
      <c r="FKH2" s="413"/>
      <c r="FKI2" s="413"/>
      <c r="FKJ2" s="413"/>
      <c r="FKK2" s="413"/>
      <c r="FKL2" s="413"/>
      <c r="FKM2" s="413"/>
      <c r="FKN2" s="413"/>
      <c r="FKO2" s="413"/>
      <c r="FKP2" s="413"/>
      <c r="FKQ2" s="413"/>
      <c r="FKR2" s="413"/>
      <c r="FKS2" s="413"/>
      <c r="FKT2" s="413"/>
      <c r="FKU2" s="413"/>
      <c r="FKV2" s="413"/>
      <c r="FKW2" s="413"/>
      <c r="FKX2" s="413"/>
      <c r="FKY2" s="413"/>
      <c r="FKZ2" s="413"/>
      <c r="FLA2" s="413"/>
      <c r="FLB2" s="413"/>
      <c r="FLC2" s="413"/>
      <c r="FLD2" s="413"/>
      <c r="FLE2" s="413"/>
      <c r="FLF2" s="413"/>
      <c r="FLG2" s="413"/>
      <c r="FLH2" s="413"/>
      <c r="FLI2" s="413"/>
      <c r="FLJ2" s="413"/>
      <c r="FLK2" s="413"/>
      <c r="FLL2" s="413"/>
      <c r="FLM2" s="413"/>
      <c r="FLN2" s="413"/>
      <c r="FLO2" s="413"/>
      <c r="FLP2" s="413"/>
      <c r="FLQ2" s="413"/>
      <c r="FLR2" s="413"/>
      <c r="FLS2" s="413"/>
      <c r="FLT2" s="413"/>
      <c r="FLU2" s="413"/>
      <c r="FLV2" s="413"/>
      <c r="FLW2" s="413"/>
      <c r="FLX2" s="413"/>
      <c r="FLY2" s="413"/>
      <c r="FLZ2" s="413"/>
      <c r="FMA2" s="413"/>
      <c r="FMB2" s="413"/>
      <c r="FMC2" s="413"/>
      <c r="FMD2" s="413"/>
      <c r="FME2" s="413"/>
      <c r="FMF2" s="413"/>
      <c r="FMG2" s="413"/>
      <c r="FMH2" s="413"/>
      <c r="FMI2" s="413"/>
      <c r="FMJ2" s="413"/>
      <c r="FMK2" s="413"/>
      <c r="FML2" s="413"/>
      <c r="FMM2" s="413"/>
      <c r="FMN2" s="413"/>
      <c r="FMO2" s="413"/>
      <c r="FMP2" s="413"/>
      <c r="FMQ2" s="413"/>
      <c r="FMR2" s="413"/>
      <c r="FMS2" s="413"/>
      <c r="FMT2" s="413"/>
      <c r="FMU2" s="413"/>
      <c r="FMV2" s="413"/>
      <c r="FMW2" s="413"/>
      <c r="FMX2" s="413"/>
      <c r="FMY2" s="413"/>
      <c r="FMZ2" s="413"/>
      <c r="FNA2" s="413"/>
      <c r="FNB2" s="413"/>
      <c r="FNC2" s="413"/>
      <c r="FND2" s="413"/>
      <c r="FNE2" s="413"/>
      <c r="FNF2" s="413"/>
      <c r="FNG2" s="413"/>
      <c r="FNH2" s="413"/>
      <c r="FNI2" s="413"/>
      <c r="FNJ2" s="413"/>
      <c r="FNK2" s="413"/>
      <c r="FNL2" s="413"/>
      <c r="FNM2" s="413"/>
      <c r="FNN2" s="413"/>
      <c r="FNO2" s="413"/>
      <c r="FNP2" s="413"/>
      <c r="FNQ2" s="413"/>
      <c r="FNR2" s="413"/>
      <c r="FNS2" s="413"/>
      <c r="FNT2" s="413"/>
      <c r="FNU2" s="413"/>
      <c r="FNV2" s="413"/>
      <c r="FNW2" s="413"/>
      <c r="FNX2" s="413"/>
      <c r="FNY2" s="413"/>
      <c r="FNZ2" s="413"/>
      <c r="FOA2" s="413"/>
      <c r="FOB2" s="413"/>
      <c r="FOC2" s="413"/>
      <c r="FOD2" s="413"/>
      <c r="FOE2" s="413"/>
      <c r="FOF2" s="413"/>
      <c r="FOG2" s="413"/>
      <c r="FOH2" s="413"/>
      <c r="FOI2" s="413"/>
      <c r="FOJ2" s="413"/>
      <c r="FOK2" s="413"/>
      <c r="FOL2" s="413"/>
      <c r="FOM2" s="413"/>
      <c r="FON2" s="413"/>
      <c r="FOO2" s="413"/>
      <c r="FOP2" s="413"/>
      <c r="FOQ2" s="413"/>
      <c r="FOR2" s="413"/>
      <c r="FOS2" s="413"/>
      <c r="FOT2" s="413"/>
      <c r="FOU2" s="413"/>
      <c r="FOV2" s="413"/>
      <c r="FOW2" s="413"/>
      <c r="FOX2" s="413"/>
      <c r="FOY2" s="413"/>
      <c r="FOZ2" s="413"/>
      <c r="FPA2" s="413"/>
      <c r="FPB2" s="413"/>
      <c r="FPC2" s="413"/>
      <c r="FPD2" s="413"/>
      <c r="FPE2" s="413"/>
      <c r="FPF2" s="413"/>
      <c r="FPG2" s="413"/>
      <c r="FPH2" s="413"/>
      <c r="FPI2" s="413"/>
      <c r="FPJ2" s="413"/>
      <c r="FPK2" s="413"/>
      <c r="FPL2" s="413"/>
      <c r="FPM2" s="413"/>
      <c r="FPN2" s="413"/>
      <c r="FPO2" s="413"/>
      <c r="FPP2" s="413"/>
      <c r="FPQ2" s="413"/>
      <c r="FPR2" s="413"/>
      <c r="FPS2" s="413"/>
      <c r="FPT2" s="413"/>
      <c r="FPU2" s="413"/>
      <c r="FPV2" s="413"/>
      <c r="FPW2" s="413"/>
      <c r="FPX2" s="413"/>
      <c r="FPY2" s="413"/>
      <c r="FPZ2" s="413"/>
      <c r="FQA2" s="413"/>
      <c r="FQB2" s="413"/>
      <c r="FQC2" s="413"/>
      <c r="FQD2" s="413"/>
      <c r="FQE2" s="413"/>
      <c r="FQF2" s="413"/>
      <c r="FQG2" s="413"/>
      <c r="FQH2" s="413"/>
      <c r="FQI2" s="413"/>
      <c r="FQJ2" s="413"/>
      <c r="FQK2" s="413"/>
      <c r="FQL2" s="413"/>
      <c r="FQM2" s="413"/>
      <c r="FQN2" s="413"/>
      <c r="FQO2" s="413"/>
      <c r="FQP2" s="413"/>
      <c r="FQQ2" s="413"/>
      <c r="FQR2" s="413"/>
      <c r="FQS2" s="413"/>
      <c r="FQT2" s="413"/>
      <c r="FQU2" s="413"/>
      <c r="FQV2" s="413"/>
      <c r="FQW2" s="413"/>
      <c r="FQX2" s="413"/>
      <c r="FQY2" s="413"/>
      <c r="FQZ2" s="413"/>
      <c r="FRA2" s="413"/>
      <c r="FRB2" s="413"/>
      <c r="FRC2" s="413"/>
      <c r="FRD2" s="413"/>
      <c r="FRE2" s="413"/>
      <c r="FRF2" s="413"/>
      <c r="FRG2" s="413"/>
      <c r="FRH2" s="413"/>
      <c r="FRI2" s="413"/>
      <c r="FRJ2" s="413"/>
      <c r="FRK2" s="413"/>
      <c r="FRL2" s="413"/>
      <c r="FRM2" s="413"/>
      <c r="FRN2" s="413"/>
      <c r="FRO2" s="413"/>
      <c r="FRP2" s="413"/>
      <c r="FRQ2" s="413"/>
      <c r="FRR2" s="413"/>
      <c r="FRS2" s="413"/>
      <c r="FRT2" s="413"/>
      <c r="FRU2" s="413"/>
      <c r="FRV2" s="413"/>
      <c r="FRW2" s="413"/>
      <c r="FRX2" s="413"/>
      <c r="FRY2" s="413"/>
      <c r="FRZ2" s="413"/>
      <c r="FSA2" s="413"/>
      <c r="FSB2" s="413"/>
      <c r="FSC2" s="413"/>
      <c r="FSD2" s="413"/>
      <c r="FSE2" s="413"/>
      <c r="FSF2" s="413"/>
      <c r="FSG2" s="413"/>
      <c r="FSH2" s="413"/>
      <c r="FSI2" s="413"/>
      <c r="FSJ2" s="413"/>
      <c r="FSK2" s="413"/>
      <c r="FSL2" s="413"/>
      <c r="FSM2" s="413"/>
      <c r="FSN2" s="413"/>
      <c r="FSO2" s="413"/>
      <c r="FSP2" s="413"/>
      <c r="FSQ2" s="413"/>
      <c r="FSR2" s="413"/>
      <c r="FSS2" s="413"/>
      <c r="FST2" s="413"/>
      <c r="FSU2" s="413"/>
      <c r="FSV2" s="413"/>
      <c r="FSW2" s="413"/>
      <c r="FSX2" s="413"/>
      <c r="FSY2" s="413"/>
      <c r="FSZ2" s="413"/>
      <c r="FTA2" s="413"/>
      <c r="FTB2" s="413"/>
      <c r="FTC2" s="413"/>
      <c r="FTD2" s="413"/>
      <c r="FTE2" s="413"/>
      <c r="FTF2" s="413"/>
      <c r="FTG2" s="413"/>
      <c r="FTH2" s="413"/>
      <c r="FTI2" s="413"/>
      <c r="FTJ2" s="413"/>
      <c r="FTK2" s="413"/>
      <c r="FTL2" s="413"/>
      <c r="FTM2" s="413"/>
      <c r="FTN2" s="413"/>
      <c r="FTO2" s="413"/>
      <c r="FTP2" s="413"/>
      <c r="FTQ2" s="413"/>
      <c r="FTR2" s="413"/>
      <c r="FTS2" s="413"/>
      <c r="FTT2" s="413"/>
      <c r="FTU2" s="413"/>
      <c r="FTV2" s="413"/>
      <c r="FTW2" s="413"/>
      <c r="FTX2" s="413"/>
      <c r="FTY2" s="413"/>
      <c r="FTZ2" s="413"/>
      <c r="FUA2" s="413"/>
      <c r="FUB2" s="413"/>
      <c r="FUC2" s="413"/>
      <c r="FUD2" s="413"/>
      <c r="FUE2" s="413"/>
      <c r="FUF2" s="413"/>
      <c r="FUG2" s="413"/>
      <c r="FUH2" s="413"/>
      <c r="FUI2" s="413"/>
      <c r="FUJ2" s="413"/>
      <c r="FUK2" s="413"/>
      <c r="FUL2" s="413"/>
      <c r="FUM2" s="413"/>
      <c r="FUN2" s="413"/>
      <c r="FUO2" s="413"/>
      <c r="FUP2" s="413"/>
      <c r="FUQ2" s="413"/>
      <c r="FUR2" s="413"/>
      <c r="FUS2" s="413"/>
      <c r="FUT2" s="413"/>
      <c r="FUU2" s="413"/>
      <c r="FUV2" s="413"/>
      <c r="FUW2" s="413"/>
      <c r="FUX2" s="413"/>
      <c r="FUY2" s="413"/>
      <c r="FUZ2" s="413"/>
      <c r="FVA2" s="413"/>
      <c r="FVB2" s="413"/>
      <c r="FVC2" s="413"/>
      <c r="FVD2" s="413"/>
      <c r="FVE2" s="413"/>
      <c r="FVF2" s="413"/>
      <c r="FVG2" s="413"/>
      <c r="FVH2" s="413"/>
      <c r="FVI2" s="413"/>
      <c r="FVJ2" s="413"/>
      <c r="FVK2" s="413"/>
      <c r="FVL2" s="413"/>
      <c r="FVM2" s="413"/>
      <c r="FVN2" s="413"/>
      <c r="FVO2" s="413"/>
      <c r="FVP2" s="413"/>
      <c r="FVQ2" s="413"/>
      <c r="FVR2" s="413"/>
      <c r="FVS2" s="413"/>
      <c r="FVT2" s="413"/>
      <c r="FVU2" s="413"/>
      <c r="FVV2" s="413"/>
      <c r="FVW2" s="413"/>
      <c r="FVX2" s="413"/>
      <c r="FVY2" s="413"/>
      <c r="FVZ2" s="413"/>
      <c r="FWA2" s="413"/>
      <c r="FWB2" s="413"/>
      <c r="FWC2" s="413"/>
      <c r="FWD2" s="413"/>
      <c r="FWE2" s="413"/>
      <c r="FWF2" s="413"/>
      <c r="FWG2" s="413"/>
      <c r="FWH2" s="413"/>
      <c r="FWI2" s="413"/>
      <c r="FWJ2" s="413"/>
      <c r="FWK2" s="413"/>
      <c r="FWL2" s="413"/>
      <c r="FWM2" s="413"/>
      <c r="FWN2" s="413"/>
      <c r="FWO2" s="413"/>
      <c r="FWP2" s="413"/>
      <c r="FWQ2" s="413"/>
      <c r="FWR2" s="413"/>
      <c r="FWS2" s="413"/>
      <c r="FWT2" s="413"/>
      <c r="FWU2" s="413"/>
      <c r="FWV2" s="413"/>
      <c r="FWW2" s="413"/>
      <c r="FWX2" s="413"/>
      <c r="FWY2" s="413"/>
      <c r="FWZ2" s="413"/>
      <c r="FXA2" s="413"/>
      <c r="FXB2" s="413"/>
      <c r="FXC2" s="413"/>
      <c r="FXD2" s="413"/>
      <c r="FXE2" s="413"/>
      <c r="FXF2" s="413"/>
      <c r="FXG2" s="413"/>
      <c r="FXH2" s="413"/>
      <c r="FXI2" s="413"/>
      <c r="FXJ2" s="413"/>
      <c r="FXK2" s="413"/>
      <c r="FXL2" s="413"/>
      <c r="FXM2" s="413"/>
      <c r="FXN2" s="413"/>
      <c r="FXO2" s="413"/>
      <c r="FXP2" s="413"/>
      <c r="FXQ2" s="413"/>
      <c r="FXR2" s="413"/>
      <c r="FXS2" s="413"/>
      <c r="FXT2" s="413"/>
      <c r="FXU2" s="413"/>
      <c r="FXV2" s="413"/>
      <c r="FXW2" s="413"/>
      <c r="FXX2" s="413"/>
      <c r="FXY2" s="413"/>
      <c r="FXZ2" s="413"/>
      <c r="FYA2" s="413"/>
      <c r="FYB2" s="413"/>
      <c r="FYC2" s="413"/>
      <c r="FYD2" s="413"/>
      <c r="FYE2" s="413"/>
      <c r="FYF2" s="413"/>
      <c r="FYG2" s="413"/>
      <c r="FYH2" s="413"/>
      <c r="FYI2" s="413"/>
      <c r="FYJ2" s="413"/>
      <c r="FYK2" s="413"/>
      <c r="FYL2" s="413"/>
      <c r="FYM2" s="413"/>
      <c r="FYN2" s="413"/>
      <c r="FYO2" s="413"/>
      <c r="FYP2" s="413"/>
      <c r="FYQ2" s="413"/>
      <c r="FYR2" s="413"/>
      <c r="FYS2" s="413"/>
      <c r="FYT2" s="413"/>
      <c r="FYU2" s="413"/>
      <c r="FYV2" s="413"/>
      <c r="FYW2" s="413"/>
      <c r="FYX2" s="413"/>
      <c r="FYY2" s="413"/>
      <c r="FYZ2" s="413"/>
      <c r="FZA2" s="413"/>
      <c r="FZB2" s="413"/>
      <c r="FZC2" s="413"/>
      <c r="FZD2" s="413"/>
      <c r="FZE2" s="413"/>
      <c r="FZF2" s="413"/>
      <c r="FZG2" s="413"/>
      <c r="FZH2" s="413"/>
      <c r="FZI2" s="413"/>
      <c r="FZJ2" s="413"/>
      <c r="FZK2" s="413"/>
      <c r="FZL2" s="413"/>
      <c r="FZM2" s="413"/>
      <c r="FZN2" s="413"/>
      <c r="FZO2" s="413"/>
      <c r="FZP2" s="413"/>
      <c r="FZQ2" s="413"/>
      <c r="FZR2" s="413"/>
      <c r="FZS2" s="413"/>
      <c r="FZT2" s="413"/>
      <c r="FZU2" s="413"/>
      <c r="FZV2" s="413"/>
      <c r="FZW2" s="413"/>
      <c r="FZX2" s="413"/>
      <c r="FZY2" s="413"/>
      <c r="FZZ2" s="413"/>
      <c r="GAA2" s="413"/>
      <c r="GAB2" s="413"/>
      <c r="GAC2" s="413"/>
      <c r="GAD2" s="413"/>
      <c r="GAE2" s="413"/>
      <c r="GAF2" s="413"/>
      <c r="GAG2" s="413"/>
      <c r="GAH2" s="413"/>
      <c r="GAI2" s="413"/>
      <c r="GAJ2" s="413"/>
      <c r="GAK2" s="413"/>
      <c r="GAL2" s="413"/>
      <c r="GAM2" s="413"/>
      <c r="GAN2" s="413"/>
      <c r="GAO2" s="413"/>
      <c r="GAP2" s="413"/>
      <c r="GAQ2" s="413"/>
      <c r="GAR2" s="413"/>
      <c r="GAS2" s="413"/>
      <c r="GAT2" s="413"/>
      <c r="GAU2" s="413"/>
      <c r="GAV2" s="413"/>
      <c r="GAW2" s="413"/>
      <c r="GAX2" s="413"/>
      <c r="GAY2" s="413"/>
      <c r="GAZ2" s="413"/>
      <c r="GBA2" s="413"/>
      <c r="GBB2" s="413"/>
      <c r="GBC2" s="413"/>
      <c r="GBD2" s="413"/>
      <c r="GBE2" s="413"/>
      <c r="GBF2" s="413"/>
      <c r="GBG2" s="413"/>
      <c r="GBH2" s="413"/>
      <c r="GBI2" s="413"/>
      <c r="GBJ2" s="413"/>
      <c r="GBK2" s="413"/>
      <c r="GBL2" s="413"/>
      <c r="GBM2" s="413"/>
      <c r="GBN2" s="413"/>
      <c r="GBO2" s="413"/>
      <c r="GBP2" s="413"/>
      <c r="GBQ2" s="413"/>
      <c r="GBR2" s="413"/>
      <c r="GBS2" s="413"/>
      <c r="GBT2" s="413"/>
      <c r="GBU2" s="413"/>
      <c r="GBV2" s="413"/>
      <c r="GBW2" s="413"/>
      <c r="GBX2" s="413"/>
      <c r="GBY2" s="413"/>
      <c r="GBZ2" s="413"/>
      <c r="GCA2" s="413"/>
      <c r="GCB2" s="413"/>
      <c r="GCC2" s="413"/>
      <c r="GCD2" s="413"/>
      <c r="GCE2" s="413"/>
      <c r="GCF2" s="413"/>
      <c r="GCG2" s="413"/>
      <c r="GCH2" s="413"/>
      <c r="GCI2" s="413"/>
      <c r="GCJ2" s="413"/>
      <c r="GCK2" s="413"/>
      <c r="GCL2" s="413"/>
      <c r="GCM2" s="413"/>
      <c r="GCN2" s="413"/>
      <c r="GCO2" s="413"/>
      <c r="GCP2" s="413"/>
      <c r="GCQ2" s="413"/>
      <c r="GCR2" s="413"/>
      <c r="GCS2" s="413"/>
      <c r="GCT2" s="413"/>
      <c r="GCU2" s="413"/>
      <c r="GCV2" s="413"/>
      <c r="GCW2" s="413"/>
      <c r="GCX2" s="413"/>
      <c r="GCY2" s="413"/>
      <c r="GCZ2" s="413"/>
      <c r="GDA2" s="413"/>
      <c r="GDB2" s="413"/>
      <c r="GDC2" s="413"/>
      <c r="GDD2" s="413"/>
      <c r="GDE2" s="413"/>
      <c r="GDF2" s="413"/>
      <c r="GDG2" s="413"/>
      <c r="GDH2" s="413"/>
      <c r="GDI2" s="413"/>
      <c r="GDJ2" s="413"/>
      <c r="GDK2" s="413"/>
      <c r="GDL2" s="413"/>
      <c r="GDM2" s="413"/>
      <c r="GDN2" s="413"/>
      <c r="GDO2" s="413"/>
      <c r="GDP2" s="413"/>
      <c r="GDQ2" s="413"/>
      <c r="GDR2" s="413"/>
      <c r="GDS2" s="413"/>
      <c r="GDT2" s="413"/>
      <c r="GDU2" s="413"/>
      <c r="GDV2" s="413"/>
      <c r="GDW2" s="413"/>
      <c r="GDX2" s="413"/>
      <c r="GDY2" s="413"/>
      <c r="GDZ2" s="413"/>
      <c r="GEA2" s="413"/>
      <c r="GEB2" s="413"/>
      <c r="GEC2" s="413"/>
      <c r="GED2" s="413"/>
      <c r="GEE2" s="413"/>
      <c r="GEF2" s="413"/>
      <c r="GEG2" s="413"/>
      <c r="GEH2" s="413"/>
      <c r="GEI2" s="413"/>
      <c r="GEJ2" s="413"/>
      <c r="GEK2" s="413"/>
      <c r="GEL2" s="413"/>
      <c r="GEM2" s="413"/>
      <c r="GEN2" s="413"/>
      <c r="GEO2" s="413"/>
      <c r="GEP2" s="413"/>
      <c r="GEQ2" s="413"/>
      <c r="GER2" s="413"/>
      <c r="GES2" s="413"/>
      <c r="GET2" s="413"/>
      <c r="GEU2" s="413"/>
      <c r="GEV2" s="413"/>
      <c r="GEW2" s="413"/>
      <c r="GEX2" s="413"/>
      <c r="GEY2" s="413"/>
      <c r="GEZ2" s="413"/>
      <c r="GFA2" s="413"/>
      <c r="GFB2" s="413"/>
      <c r="GFC2" s="413"/>
      <c r="GFD2" s="413"/>
      <c r="GFE2" s="413"/>
      <c r="GFF2" s="413"/>
      <c r="GFG2" s="413"/>
      <c r="GFH2" s="413"/>
      <c r="GFI2" s="413"/>
      <c r="GFJ2" s="413"/>
      <c r="GFK2" s="413"/>
      <c r="GFL2" s="413"/>
      <c r="GFM2" s="413"/>
      <c r="GFN2" s="413"/>
      <c r="GFO2" s="413"/>
      <c r="GFP2" s="413"/>
      <c r="GFQ2" s="413"/>
      <c r="GFR2" s="413"/>
      <c r="GFS2" s="413"/>
      <c r="GFT2" s="413"/>
      <c r="GFU2" s="413"/>
      <c r="GFV2" s="413"/>
      <c r="GFW2" s="413"/>
      <c r="GFX2" s="413"/>
      <c r="GFY2" s="413"/>
      <c r="GFZ2" s="413"/>
      <c r="GGA2" s="413"/>
      <c r="GGB2" s="413"/>
      <c r="GGC2" s="413"/>
      <c r="GGD2" s="413"/>
      <c r="GGE2" s="413"/>
      <c r="GGF2" s="413"/>
      <c r="GGG2" s="413"/>
      <c r="GGH2" s="413"/>
      <c r="GGI2" s="413"/>
      <c r="GGJ2" s="413"/>
      <c r="GGK2" s="413"/>
      <c r="GGL2" s="413"/>
      <c r="GGM2" s="413"/>
      <c r="GGN2" s="413"/>
      <c r="GGO2" s="413"/>
      <c r="GGP2" s="413"/>
      <c r="GGQ2" s="413"/>
      <c r="GGR2" s="413"/>
      <c r="GGS2" s="413"/>
      <c r="GGT2" s="413"/>
      <c r="GGU2" s="413"/>
      <c r="GGV2" s="413"/>
      <c r="GGW2" s="413"/>
      <c r="GGX2" s="413"/>
      <c r="GGY2" s="413"/>
      <c r="GGZ2" s="413"/>
      <c r="GHA2" s="413"/>
      <c r="GHB2" s="413"/>
      <c r="GHC2" s="413"/>
      <c r="GHD2" s="413"/>
      <c r="GHE2" s="413"/>
      <c r="GHF2" s="413"/>
      <c r="GHG2" s="413"/>
      <c r="GHH2" s="413"/>
      <c r="GHI2" s="413"/>
      <c r="GHJ2" s="413"/>
      <c r="GHK2" s="413"/>
      <c r="GHL2" s="413"/>
      <c r="GHM2" s="413"/>
      <c r="GHN2" s="413"/>
      <c r="GHO2" s="413"/>
      <c r="GHP2" s="413"/>
      <c r="GHQ2" s="413"/>
      <c r="GHR2" s="413"/>
      <c r="GHS2" s="413"/>
      <c r="GHT2" s="413"/>
      <c r="GHU2" s="413"/>
      <c r="GHV2" s="413"/>
      <c r="GHW2" s="413"/>
      <c r="GHX2" s="413"/>
      <c r="GHY2" s="413"/>
      <c r="GHZ2" s="413"/>
      <c r="GIA2" s="413"/>
      <c r="GIB2" s="413"/>
      <c r="GIC2" s="413"/>
      <c r="GID2" s="413"/>
      <c r="GIE2" s="413"/>
      <c r="GIF2" s="413"/>
      <c r="GIG2" s="413"/>
      <c r="GIH2" s="413"/>
      <c r="GII2" s="413"/>
      <c r="GIJ2" s="413"/>
      <c r="GIK2" s="413"/>
      <c r="GIL2" s="413"/>
      <c r="GIM2" s="413"/>
      <c r="GIN2" s="413"/>
      <c r="GIO2" s="413"/>
      <c r="GIP2" s="413"/>
      <c r="GIQ2" s="413"/>
      <c r="GIR2" s="413"/>
      <c r="GIS2" s="413"/>
      <c r="GIT2" s="413"/>
      <c r="GIU2" s="413"/>
      <c r="GIV2" s="413"/>
      <c r="GIW2" s="413"/>
      <c r="GIX2" s="413"/>
      <c r="GIY2" s="413"/>
      <c r="GIZ2" s="413"/>
      <c r="GJA2" s="413"/>
      <c r="GJB2" s="413"/>
      <c r="GJC2" s="413"/>
      <c r="GJD2" s="413"/>
      <c r="GJE2" s="413"/>
      <c r="GJF2" s="413"/>
      <c r="GJG2" s="413"/>
      <c r="GJH2" s="413"/>
      <c r="GJI2" s="413"/>
      <c r="GJJ2" s="413"/>
      <c r="GJK2" s="413"/>
      <c r="GJL2" s="413"/>
      <c r="GJM2" s="413"/>
      <c r="GJN2" s="413"/>
      <c r="GJO2" s="413"/>
      <c r="GJP2" s="413"/>
      <c r="GJQ2" s="413"/>
      <c r="GJR2" s="413"/>
      <c r="GJS2" s="413"/>
      <c r="GJT2" s="413"/>
      <c r="GJU2" s="413"/>
      <c r="GJV2" s="413"/>
      <c r="GJW2" s="413"/>
      <c r="GJX2" s="413"/>
      <c r="GJY2" s="413"/>
      <c r="GJZ2" s="413"/>
      <c r="GKA2" s="413"/>
      <c r="GKB2" s="413"/>
      <c r="GKC2" s="413"/>
      <c r="GKD2" s="413"/>
      <c r="GKE2" s="413"/>
      <c r="GKF2" s="413"/>
      <c r="GKG2" s="413"/>
      <c r="GKH2" s="413"/>
      <c r="GKI2" s="413"/>
      <c r="GKJ2" s="413"/>
      <c r="GKK2" s="413"/>
      <c r="GKL2" s="413"/>
      <c r="GKM2" s="413"/>
      <c r="GKN2" s="413"/>
      <c r="GKO2" s="413"/>
      <c r="GKP2" s="413"/>
      <c r="GKQ2" s="413"/>
      <c r="GKR2" s="413"/>
      <c r="GKS2" s="413"/>
      <c r="GKT2" s="413"/>
      <c r="GKU2" s="413"/>
      <c r="GKV2" s="413"/>
      <c r="GKW2" s="413"/>
      <c r="GKX2" s="413"/>
      <c r="GKY2" s="413"/>
      <c r="GKZ2" s="413"/>
      <c r="GLA2" s="413"/>
      <c r="GLB2" s="413"/>
      <c r="GLC2" s="413"/>
      <c r="GLD2" s="413"/>
      <c r="GLE2" s="413"/>
      <c r="GLF2" s="413"/>
      <c r="GLG2" s="413"/>
      <c r="GLH2" s="413"/>
      <c r="GLI2" s="413"/>
      <c r="GLJ2" s="413"/>
      <c r="GLK2" s="413"/>
      <c r="GLL2" s="413"/>
      <c r="GLM2" s="413"/>
      <c r="GLN2" s="413"/>
      <c r="GLO2" s="413"/>
      <c r="GLP2" s="413"/>
      <c r="GLQ2" s="413"/>
      <c r="GLR2" s="413"/>
      <c r="GLS2" s="413"/>
      <c r="GLT2" s="413"/>
      <c r="GLU2" s="413"/>
      <c r="GLV2" s="413"/>
      <c r="GLW2" s="413"/>
      <c r="GLX2" s="413"/>
      <c r="GLY2" s="413"/>
      <c r="GLZ2" s="413"/>
      <c r="GMA2" s="413"/>
      <c r="GMB2" s="413"/>
      <c r="GMC2" s="413"/>
      <c r="GMD2" s="413"/>
      <c r="GME2" s="413"/>
      <c r="GMF2" s="413"/>
      <c r="GMG2" s="413"/>
      <c r="GMH2" s="413"/>
      <c r="GMI2" s="413"/>
      <c r="GMJ2" s="413"/>
      <c r="GMK2" s="413"/>
      <c r="GML2" s="413"/>
      <c r="GMM2" s="413"/>
      <c r="GMN2" s="413"/>
      <c r="GMO2" s="413"/>
      <c r="GMP2" s="413"/>
      <c r="GMQ2" s="413"/>
      <c r="GMR2" s="413"/>
      <c r="GMS2" s="413"/>
      <c r="GMT2" s="413"/>
      <c r="GMU2" s="413"/>
      <c r="GMV2" s="413"/>
      <c r="GMW2" s="413"/>
      <c r="GMX2" s="413"/>
      <c r="GMY2" s="413"/>
      <c r="GMZ2" s="413"/>
      <c r="GNA2" s="413"/>
      <c r="GNB2" s="413"/>
      <c r="GNC2" s="413"/>
      <c r="GND2" s="413"/>
      <c r="GNE2" s="413"/>
      <c r="GNF2" s="413"/>
      <c r="GNG2" s="413"/>
      <c r="GNH2" s="413"/>
      <c r="GNI2" s="413"/>
      <c r="GNJ2" s="413"/>
      <c r="GNK2" s="413"/>
      <c r="GNL2" s="413"/>
      <c r="GNM2" s="413"/>
      <c r="GNN2" s="413"/>
      <c r="GNO2" s="413"/>
      <c r="GNP2" s="413"/>
      <c r="GNQ2" s="413"/>
      <c r="GNR2" s="413"/>
      <c r="GNS2" s="413"/>
      <c r="GNT2" s="413"/>
      <c r="GNU2" s="413"/>
      <c r="GNV2" s="413"/>
      <c r="GNW2" s="413"/>
      <c r="GNX2" s="413"/>
      <c r="GNY2" s="413"/>
      <c r="GNZ2" s="413"/>
      <c r="GOA2" s="413"/>
      <c r="GOB2" s="413"/>
      <c r="GOC2" s="413"/>
      <c r="GOD2" s="413"/>
      <c r="GOE2" s="413"/>
      <c r="GOF2" s="413"/>
      <c r="GOG2" s="413"/>
      <c r="GOH2" s="413"/>
      <c r="GOI2" s="413"/>
      <c r="GOJ2" s="413"/>
      <c r="GOK2" s="413"/>
      <c r="GOL2" s="413"/>
      <c r="GOM2" s="413"/>
      <c r="GON2" s="413"/>
      <c r="GOO2" s="413"/>
      <c r="GOP2" s="413"/>
      <c r="GOQ2" s="413"/>
      <c r="GOR2" s="413"/>
      <c r="GOS2" s="413"/>
      <c r="GOT2" s="413"/>
      <c r="GOU2" s="413"/>
      <c r="GOV2" s="413"/>
      <c r="GOW2" s="413"/>
      <c r="GOX2" s="413"/>
      <c r="GOY2" s="413"/>
      <c r="GOZ2" s="413"/>
      <c r="GPA2" s="413"/>
      <c r="GPB2" s="413"/>
      <c r="GPC2" s="413"/>
      <c r="GPD2" s="413"/>
      <c r="GPE2" s="413"/>
      <c r="GPF2" s="413"/>
      <c r="GPG2" s="413"/>
      <c r="GPH2" s="413"/>
      <c r="GPI2" s="413"/>
      <c r="GPJ2" s="413"/>
      <c r="GPK2" s="413"/>
      <c r="GPL2" s="413"/>
      <c r="GPM2" s="413"/>
      <c r="GPN2" s="413"/>
      <c r="GPO2" s="413"/>
      <c r="GPP2" s="413"/>
      <c r="GPQ2" s="413"/>
      <c r="GPR2" s="413"/>
      <c r="GPS2" s="413"/>
      <c r="GPT2" s="413"/>
      <c r="GPU2" s="413"/>
      <c r="GPV2" s="413"/>
      <c r="GPW2" s="413"/>
      <c r="GPX2" s="413"/>
      <c r="GPY2" s="413"/>
      <c r="GPZ2" s="413"/>
      <c r="GQA2" s="413"/>
      <c r="GQB2" s="413"/>
      <c r="GQC2" s="413"/>
      <c r="GQD2" s="413"/>
      <c r="GQE2" s="413"/>
      <c r="GQF2" s="413"/>
      <c r="GQG2" s="413"/>
      <c r="GQH2" s="413"/>
      <c r="GQI2" s="413"/>
      <c r="GQJ2" s="413"/>
      <c r="GQK2" s="413"/>
      <c r="GQL2" s="413"/>
      <c r="GQM2" s="413"/>
      <c r="GQN2" s="413"/>
      <c r="GQO2" s="413"/>
      <c r="GQP2" s="413"/>
      <c r="GQQ2" s="413"/>
      <c r="GQR2" s="413"/>
      <c r="GQS2" s="413"/>
      <c r="GQT2" s="413"/>
      <c r="GQU2" s="413"/>
      <c r="GQV2" s="413"/>
      <c r="GQW2" s="413"/>
      <c r="GQX2" s="413"/>
      <c r="GQY2" s="413"/>
      <c r="GQZ2" s="413"/>
      <c r="GRA2" s="413"/>
      <c r="GRB2" s="413"/>
      <c r="GRC2" s="413"/>
      <c r="GRD2" s="413"/>
      <c r="GRE2" s="413"/>
      <c r="GRF2" s="413"/>
      <c r="GRG2" s="413"/>
      <c r="GRH2" s="413"/>
      <c r="GRI2" s="413"/>
      <c r="GRJ2" s="413"/>
      <c r="GRK2" s="413"/>
      <c r="GRL2" s="413"/>
      <c r="GRM2" s="413"/>
      <c r="GRN2" s="413"/>
      <c r="GRO2" s="413"/>
      <c r="GRP2" s="413"/>
      <c r="GRQ2" s="413"/>
      <c r="GRR2" s="413"/>
      <c r="GRS2" s="413"/>
      <c r="GRT2" s="413"/>
      <c r="GRU2" s="413"/>
      <c r="GRV2" s="413"/>
      <c r="GRW2" s="413"/>
      <c r="GRX2" s="413"/>
      <c r="GRY2" s="413"/>
      <c r="GRZ2" s="413"/>
      <c r="GSA2" s="413"/>
      <c r="GSB2" s="413"/>
      <c r="GSC2" s="413"/>
      <c r="GSD2" s="413"/>
      <c r="GSE2" s="413"/>
      <c r="GSF2" s="413"/>
      <c r="GSG2" s="413"/>
      <c r="GSH2" s="413"/>
      <c r="GSI2" s="413"/>
      <c r="GSJ2" s="413"/>
      <c r="GSK2" s="413"/>
      <c r="GSL2" s="413"/>
      <c r="GSM2" s="413"/>
      <c r="GSN2" s="413"/>
      <c r="GSO2" s="413"/>
      <c r="GSP2" s="413"/>
      <c r="GSQ2" s="413"/>
      <c r="GSR2" s="413"/>
      <c r="GSS2" s="413"/>
      <c r="GST2" s="413"/>
      <c r="GSU2" s="413"/>
      <c r="GSV2" s="413"/>
      <c r="GSW2" s="413"/>
      <c r="GSX2" s="413"/>
      <c r="GSY2" s="413"/>
      <c r="GSZ2" s="413"/>
      <c r="GTA2" s="413"/>
      <c r="GTB2" s="413"/>
      <c r="GTC2" s="413"/>
      <c r="GTD2" s="413"/>
      <c r="GTE2" s="413"/>
      <c r="GTF2" s="413"/>
      <c r="GTG2" s="413"/>
      <c r="GTH2" s="413"/>
      <c r="GTI2" s="413"/>
      <c r="GTJ2" s="413"/>
      <c r="GTK2" s="413"/>
      <c r="GTL2" s="413"/>
      <c r="GTM2" s="413"/>
      <c r="GTN2" s="413"/>
      <c r="GTO2" s="413"/>
      <c r="GTP2" s="413"/>
      <c r="GTQ2" s="413"/>
      <c r="GTR2" s="413"/>
      <c r="GTS2" s="413"/>
      <c r="GTT2" s="413"/>
      <c r="GTU2" s="413"/>
      <c r="GTV2" s="413"/>
      <c r="GTW2" s="413"/>
      <c r="GTX2" s="413"/>
      <c r="GTY2" s="413"/>
      <c r="GTZ2" s="413"/>
      <c r="GUA2" s="413"/>
      <c r="GUB2" s="413"/>
      <c r="GUC2" s="413"/>
      <c r="GUD2" s="413"/>
      <c r="GUE2" s="413"/>
      <c r="GUF2" s="413"/>
      <c r="GUG2" s="413"/>
      <c r="GUH2" s="413"/>
      <c r="GUI2" s="413"/>
      <c r="GUJ2" s="413"/>
      <c r="GUK2" s="413"/>
      <c r="GUL2" s="413"/>
      <c r="GUM2" s="413"/>
      <c r="GUN2" s="413"/>
      <c r="GUO2" s="413"/>
      <c r="GUP2" s="413"/>
      <c r="GUQ2" s="413"/>
      <c r="GUR2" s="413"/>
      <c r="GUS2" s="413"/>
      <c r="GUT2" s="413"/>
      <c r="GUU2" s="413"/>
      <c r="GUV2" s="413"/>
      <c r="GUW2" s="413"/>
      <c r="GUX2" s="413"/>
      <c r="GUY2" s="413"/>
      <c r="GUZ2" s="413"/>
      <c r="GVA2" s="413"/>
      <c r="GVB2" s="413"/>
      <c r="GVC2" s="413"/>
      <c r="GVD2" s="413"/>
      <c r="GVE2" s="413"/>
      <c r="GVF2" s="413"/>
      <c r="GVG2" s="413"/>
      <c r="GVH2" s="413"/>
      <c r="GVI2" s="413"/>
      <c r="GVJ2" s="413"/>
      <c r="GVK2" s="413"/>
      <c r="GVL2" s="413"/>
      <c r="GVM2" s="413"/>
      <c r="GVN2" s="413"/>
      <c r="GVO2" s="413"/>
      <c r="GVP2" s="413"/>
      <c r="GVQ2" s="413"/>
      <c r="GVR2" s="413"/>
      <c r="GVS2" s="413"/>
      <c r="GVT2" s="413"/>
      <c r="GVU2" s="413"/>
      <c r="GVV2" s="413"/>
      <c r="GVW2" s="413"/>
      <c r="GVX2" s="413"/>
      <c r="GVY2" s="413"/>
      <c r="GVZ2" s="413"/>
      <c r="GWA2" s="413"/>
      <c r="GWB2" s="413"/>
      <c r="GWC2" s="413"/>
      <c r="GWD2" s="413"/>
      <c r="GWE2" s="413"/>
      <c r="GWF2" s="413"/>
      <c r="GWG2" s="413"/>
      <c r="GWH2" s="413"/>
      <c r="GWI2" s="413"/>
      <c r="GWJ2" s="413"/>
      <c r="GWK2" s="413"/>
      <c r="GWL2" s="413"/>
      <c r="GWM2" s="413"/>
      <c r="GWN2" s="413"/>
      <c r="GWO2" s="413"/>
      <c r="GWP2" s="413"/>
      <c r="GWQ2" s="413"/>
      <c r="GWR2" s="413"/>
      <c r="GWS2" s="413"/>
      <c r="GWT2" s="413"/>
      <c r="GWU2" s="413"/>
      <c r="GWV2" s="413"/>
      <c r="GWW2" s="413"/>
      <c r="GWX2" s="413"/>
      <c r="GWY2" s="413"/>
      <c r="GWZ2" s="413"/>
      <c r="GXA2" s="413"/>
      <c r="GXB2" s="413"/>
      <c r="GXC2" s="413"/>
      <c r="GXD2" s="413"/>
      <c r="GXE2" s="413"/>
      <c r="GXF2" s="413"/>
      <c r="GXG2" s="413"/>
      <c r="GXH2" s="413"/>
      <c r="GXI2" s="413"/>
      <c r="GXJ2" s="413"/>
      <c r="GXK2" s="413"/>
      <c r="GXL2" s="413"/>
      <c r="GXM2" s="413"/>
      <c r="GXN2" s="413"/>
      <c r="GXO2" s="413"/>
      <c r="GXP2" s="413"/>
      <c r="GXQ2" s="413"/>
      <c r="GXR2" s="413"/>
      <c r="GXS2" s="413"/>
      <c r="GXT2" s="413"/>
      <c r="GXU2" s="413"/>
      <c r="GXV2" s="413"/>
      <c r="GXW2" s="413"/>
      <c r="GXX2" s="413"/>
      <c r="GXY2" s="413"/>
      <c r="GXZ2" s="413"/>
      <c r="GYA2" s="413"/>
      <c r="GYB2" s="413"/>
      <c r="GYC2" s="413"/>
      <c r="GYD2" s="413"/>
      <c r="GYE2" s="413"/>
      <c r="GYF2" s="413"/>
      <c r="GYG2" s="413"/>
      <c r="GYH2" s="413"/>
      <c r="GYI2" s="413"/>
      <c r="GYJ2" s="413"/>
      <c r="GYK2" s="413"/>
      <c r="GYL2" s="413"/>
      <c r="GYM2" s="413"/>
      <c r="GYN2" s="413"/>
      <c r="GYO2" s="413"/>
      <c r="GYP2" s="413"/>
      <c r="GYQ2" s="413"/>
      <c r="GYR2" s="413"/>
      <c r="GYS2" s="413"/>
      <c r="GYT2" s="413"/>
      <c r="GYU2" s="413"/>
      <c r="GYV2" s="413"/>
      <c r="GYW2" s="413"/>
      <c r="GYX2" s="413"/>
      <c r="GYY2" s="413"/>
      <c r="GYZ2" s="413"/>
      <c r="GZA2" s="413"/>
      <c r="GZB2" s="413"/>
      <c r="GZC2" s="413"/>
      <c r="GZD2" s="413"/>
      <c r="GZE2" s="413"/>
      <c r="GZF2" s="413"/>
      <c r="GZG2" s="413"/>
      <c r="GZH2" s="413"/>
      <c r="GZI2" s="413"/>
      <c r="GZJ2" s="413"/>
      <c r="GZK2" s="413"/>
      <c r="GZL2" s="413"/>
      <c r="GZM2" s="413"/>
      <c r="GZN2" s="413"/>
      <c r="GZO2" s="413"/>
      <c r="GZP2" s="413"/>
      <c r="GZQ2" s="413"/>
      <c r="GZR2" s="413"/>
      <c r="GZS2" s="413"/>
      <c r="GZT2" s="413"/>
      <c r="GZU2" s="413"/>
      <c r="GZV2" s="413"/>
      <c r="GZW2" s="413"/>
      <c r="GZX2" s="413"/>
      <c r="GZY2" s="413"/>
      <c r="GZZ2" s="413"/>
      <c r="HAA2" s="413"/>
      <c r="HAB2" s="413"/>
      <c r="HAC2" s="413"/>
      <c r="HAD2" s="413"/>
      <c r="HAE2" s="413"/>
      <c r="HAF2" s="413"/>
      <c r="HAG2" s="413"/>
      <c r="HAH2" s="413"/>
      <c r="HAI2" s="413"/>
      <c r="HAJ2" s="413"/>
      <c r="HAK2" s="413"/>
      <c r="HAL2" s="413"/>
      <c r="HAM2" s="413"/>
      <c r="HAN2" s="413"/>
      <c r="HAO2" s="413"/>
      <c r="HAP2" s="413"/>
      <c r="HAQ2" s="413"/>
      <c r="HAR2" s="413"/>
      <c r="HAS2" s="413"/>
      <c r="HAT2" s="413"/>
      <c r="HAU2" s="413"/>
      <c r="HAV2" s="413"/>
      <c r="HAW2" s="413"/>
      <c r="HAX2" s="413"/>
      <c r="HAY2" s="413"/>
      <c r="HAZ2" s="413"/>
      <c r="HBA2" s="413"/>
      <c r="HBB2" s="413"/>
      <c r="HBC2" s="413"/>
      <c r="HBD2" s="413"/>
      <c r="HBE2" s="413"/>
      <c r="HBF2" s="413"/>
      <c r="HBG2" s="413"/>
      <c r="HBH2" s="413"/>
      <c r="HBI2" s="413"/>
      <c r="HBJ2" s="413"/>
      <c r="HBK2" s="413"/>
      <c r="HBL2" s="413"/>
      <c r="HBM2" s="413"/>
      <c r="HBN2" s="413"/>
      <c r="HBO2" s="413"/>
      <c r="HBP2" s="413"/>
      <c r="HBQ2" s="413"/>
      <c r="HBR2" s="413"/>
      <c r="HBS2" s="413"/>
      <c r="HBT2" s="413"/>
      <c r="HBU2" s="413"/>
      <c r="HBV2" s="413"/>
      <c r="HBW2" s="413"/>
      <c r="HBX2" s="413"/>
      <c r="HBY2" s="413"/>
      <c r="HBZ2" s="413"/>
      <c r="HCA2" s="413"/>
      <c r="HCB2" s="413"/>
      <c r="HCC2" s="413"/>
      <c r="HCD2" s="413"/>
      <c r="HCE2" s="413"/>
      <c r="HCF2" s="413"/>
      <c r="HCG2" s="413"/>
      <c r="HCH2" s="413"/>
      <c r="HCI2" s="413"/>
      <c r="HCJ2" s="413"/>
      <c r="HCK2" s="413"/>
      <c r="HCL2" s="413"/>
      <c r="HCM2" s="413"/>
      <c r="HCN2" s="413"/>
      <c r="HCO2" s="413"/>
      <c r="HCP2" s="413"/>
      <c r="HCQ2" s="413"/>
      <c r="HCR2" s="413"/>
      <c r="HCS2" s="413"/>
      <c r="HCT2" s="413"/>
      <c r="HCU2" s="413"/>
      <c r="HCV2" s="413"/>
      <c r="HCW2" s="413"/>
      <c r="HCX2" s="413"/>
      <c r="HCY2" s="413"/>
      <c r="HCZ2" s="413"/>
      <c r="HDA2" s="413"/>
      <c r="HDB2" s="413"/>
      <c r="HDC2" s="413"/>
      <c r="HDD2" s="413"/>
      <c r="HDE2" s="413"/>
      <c r="HDF2" s="413"/>
      <c r="HDG2" s="413"/>
      <c r="HDH2" s="413"/>
      <c r="HDI2" s="413"/>
      <c r="HDJ2" s="413"/>
      <c r="HDK2" s="413"/>
      <c r="HDL2" s="413"/>
      <c r="HDM2" s="413"/>
      <c r="HDN2" s="413"/>
      <c r="HDO2" s="413"/>
      <c r="HDP2" s="413"/>
      <c r="HDQ2" s="413"/>
      <c r="HDR2" s="413"/>
      <c r="HDS2" s="413"/>
      <c r="HDT2" s="413"/>
      <c r="HDU2" s="413"/>
      <c r="HDV2" s="413"/>
      <c r="HDW2" s="413"/>
      <c r="HDX2" s="413"/>
      <c r="HDY2" s="413"/>
      <c r="HDZ2" s="413"/>
      <c r="HEA2" s="413"/>
      <c r="HEB2" s="413"/>
      <c r="HEC2" s="413"/>
      <c r="HED2" s="413"/>
      <c r="HEE2" s="413"/>
      <c r="HEF2" s="413"/>
      <c r="HEG2" s="413"/>
      <c r="HEH2" s="413"/>
      <c r="HEI2" s="413"/>
      <c r="HEJ2" s="413"/>
      <c r="HEK2" s="413"/>
      <c r="HEL2" s="413"/>
      <c r="HEM2" s="413"/>
      <c r="HEN2" s="413"/>
      <c r="HEO2" s="413"/>
      <c r="HEP2" s="413"/>
      <c r="HEQ2" s="413"/>
      <c r="HER2" s="413"/>
      <c r="HES2" s="413"/>
      <c r="HET2" s="413"/>
      <c r="HEU2" s="413"/>
      <c r="HEV2" s="413"/>
      <c r="HEW2" s="413"/>
      <c r="HEX2" s="413"/>
      <c r="HEY2" s="413"/>
      <c r="HEZ2" s="413"/>
      <c r="HFA2" s="413"/>
      <c r="HFB2" s="413"/>
      <c r="HFC2" s="413"/>
      <c r="HFD2" s="413"/>
      <c r="HFE2" s="413"/>
      <c r="HFF2" s="413"/>
      <c r="HFG2" s="413"/>
      <c r="HFH2" s="413"/>
      <c r="HFI2" s="413"/>
      <c r="HFJ2" s="413"/>
      <c r="HFK2" s="413"/>
      <c r="HFL2" s="413"/>
      <c r="HFM2" s="413"/>
      <c r="HFN2" s="413"/>
      <c r="HFO2" s="413"/>
      <c r="HFP2" s="413"/>
      <c r="HFQ2" s="413"/>
      <c r="HFR2" s="413"/>
      <c r="HFS2" s="413"/>
      <c r="HFT2" s="413"/>
      <c r="HFU2" s="413"/>
      <c r="HFV2" s="413"/>
      <c r="HFW2" s="413"/>
      <c r="HFX2" s="413"/>
      <c r="HFY2" s="413"/>
      <c r="HFZ2" s="413"/>
      <c r="HGA2" s="413"/>
      <c r="HGB2" s="413"/>
      <c r="HGC2" s="413"/>
      <c r="HGD2" s="413"/>
      <c r="HGE2" s="413"/>
      <c r="HGF2" s="413"/>
      <c r="HGG2" s="413"/>
      <c r="HGH2" s="413"/>
      <c r="HGI2" s="413"/>
      <c r="HGJ2" s="413"/>
      <c r="HGK2" s="413"/>
      <c r="HGL2" s="413"/>
      <c r="HGM2" s="413"/>
      <c r="HGN2" s="413"/>
      <c r="HGO2" s="413"/>
      <c r="HGP2" s="413"/>
      <c r="HGQ2" s="413"/>
      <c r="HGR2" s="413"/>
      <c r="HGS2" s="413"/>
      <c r="HGT2" s="413"/>
      <c r="HGU2" s="413"/>
      <c r="HGV2" s="413"/>
      <c r="HGW2" s="413"/>
      <c r="HGX2" s="413"/>
      <c r="HGY2" s="413"/>
      <c r="HGZ2" s="413"/>
      <c r="HHA2" s="413"/>
      <c r="HHB2" s="413"/>
      <c r="HHC2" s="413"/>
      <c r="HHD2" s="413"/>
      <c r="HHE2" s="413"/>
      <c r="HHF2" s="413"/>
      <c r="HHG2" s="413"/>
      <c r="HHH2" s="413"/>
      <c r="HHI2" s="413"/>
      <c r="HHJ2" s="413"/>
      <c r="HHK2" s="413"/>
      <c r="HHL2" s="413"/>
      <c r="HHM2" s="413"/>
      <c r="HHN2" s="413"/>
      <c r="HHO2" s="413"/>
      <c r="HHP2" s="413"/>
      <c r="HHQ2" s="413"/>
      <c r="HHR2" s="413"/>
      <c r="HHS2" s="413"/>
      <c r="HHT2" s="413"/>
      <c r="HHU2" s="413"/>
      <c r="HHV2" s="413"/>
      <c r="HHW2" s="413"/>
      <c r="HHX2" s="413"/>
      <c r="HHY2" s="413"/>
      <c r="HHZ2" s="413"/>
      <c r="HIA2" s="413"/>
      <c r="HIB2" s="413"/>
      <c r="HIC2" s="413"/>
      <c r="HID2" s="413"/>
      <c r="HIE2" s="413"/>
      <c r="HIF2" s="413"/>
      <c r="HIG2" s="413"/>
      <c r="HIH2" s="413"/>
      <c r="HII2" s="413"/>
      <c r="HIJ2" s="413"/>
      <c r="HIK2" s="413"/>
      <c r="HIL2" s="413"/>
      <c r="HIM2" s="413"/>
      <c r="HIN2" s="413"/>
      <c r="HIO2" s="413"/>
      <c r="HIP2" s="413"/>
      <c r="HIQ2" s="413"/>
      <c r="HIR2" s="413"/>
      <c r="HIS2" s="413"/>
      <c r="HIT2" s="413"/>
      <c r="HIU2" s="413"/>
      <c r="HIV2" s="413"/>
      <c r="HIW2" s="413"/>
      <c r="HIX2" s="413"/>
      <c r="HIY2" s="413"/>
      <c r="HIZ2" s="413"/>
      <c r="HJA2" s="413"/>
      <c r="HJB2" s="413"/>
      <c r="HJC2" s="413"/>
      <c r="HJD2" s="413"/>
      <c r="HJE2" s="413"/>
      <c r="HJF2" s="413"/>
      <c r="HJG2" s="413"/>
      <c r="HJH2" s="413"/>
      <c r="HJI2" s="413"/>
      <c r="HJJ2" s="413"/>
      <c r="HJK2" s="413"/>
      <c r="HJL2" s="413"/>
      <c r="HJM2" s="413"/>
      <c r="HJN2" s="413"/>
      <c r="HJO2" s="413"/>
      <c r="HJP2" s="413"/>
      <c r="HJQ2" s="413"/>
      <c r="HJR2" s="413"/>
      <c r="HJS2" s="413"/>
      <c r="HJT2" s="413"/>
      <c r="HJU2" s="413"/>
      <c r="HJV2" s="413"/>
      <c r="HJW2" s="413"/>
      <c r="HJX2" s="413"/>
      <c r="HJY2" s="413"/>
      <c r="HJZ2" s="413"/>
      <c r="HKA2" s="413"/>
      <c r="HKB2" s="413"/>
      <c r="HKC2" s="413"/>
      <c r="HKD2" s="413"/>
      <c r="HKE2" s="413"/>
      <c r="HKF2" s="413"/>
      <c r="HKG2" s="413"/>
      <c r="HKH2" s="413"/>
      <c r="HKI2" s="413"/>
      <c r="HKJ2" s="413"/>
      <c r="HKK2" s="413"/>
      <c r="HKL2" s="413"/>
      <c r="HKM2" s="413"/>
      <c r="HKN2" s="413"/>
      <c r="HKO2" s="413"/>
      <c r="HKP2" s="413"/>
      <c r="HKQ2" s="413"/>
      <c r="HKR2" s="413"/>
      <c r="HKS2" s="413"/>
      <c r="HKT2" s="413"/>
      <c r="HKU2" s="413"/>
      <c r="HKV2" s="413"/>
      <c r="HKW2" s="413"/>
      <c r="HKX2" s="413"/>
      <c r="HKY2" s="413"/>
      <c r="HKZ2" s="413"/>
      <c r="HLA2" s="413"/>
      <c r="HLB2" s="413"/>
      <c r="HLC2" s="413"/>
      <c r="HLD2" s="413"/>
      <c r="HLE2" s="413"/>
      <c r="HLF2" s="413"/>
      <c r="HLG2" s="413"/>
      <c r="HLH2" s="413"/>
      <c r="HLI2" s="413"/>
      <c r="HLJ2" s="413"/>
      <c r="HLK2" s="413"/>
      <c r="HLL2" s="413"/>
      <c r="HLM2" s="413"/>
      <c r="HLN2" s="413"/>
      <c r="HLO2" s="413"/>
      <c r="HLP2" s="413"/>
      <c r="HLQ2" s="413"/>
      <c r="HLR2" s="413"/>
      <c r="HLS2" s="413"/>
      <c r="HLT2" s="413"/>
      <c r="HLU2" s="413"/>
      <c r="HLV2" s="413"/>
      <c r="HLW2" s="413"/>
      <c r="HLX2" s="413"/>
      <c r="HLY2" s="413"/>
      <c r="HLZ2" s="413"/>
      <c r="HMA2" s="413"/>
      <c r="HMB2" s="413"/>
      <c r="HMC2" s="413"/>
      <c r="HMD2" s="413"/>
      <c r="HME2" s="413"/>
      <c r="HMF2" s="413"/>
      <c r="HMG2" s="413"/>
      <c r="HMH2" s="413"/>
      <c r="HMI2" s="413"/>
      <c r="HMJ2" s="413"/>
      <c r="HMK2" s="413"/>
      <c r="HML2" s="413"/>
      <c r="HMM2" s="413"/>
      <c r="HMN2" s="413"/>
      <c r="HMO2" s="413"/>
      <c r="HMP2" s="413"/>
      <c r="HMQ2" s="413"/>
      <c r="HMR2" s="413"/>
      <c r="HMS2" s="413"/>
      <c r="HMT2" s="413"/>
      <c r="HMU2" s="413"/>
      <c r="HMV2" s="413"/>
      <c r="HMW2" s="413"/>
      <c r="HMX2" s="413"/>
      <c r="HMY2" s="413"/>
      <c r="HMZ2" s="413"/>
      <c r="HNA2" s="413"/>
      <c r="HNB2" s="413"/>
      <c r="HNC2" s="413"/>
      <c r="HND2" s="413"/>
      <c r="HNE2" s="413"/>
      <c r="HNF2" s="413"/>
      <c r="HNG2" s="413"/>
      <c r="HNH2" s="413"/>
      <c r="HNI2" s="413"/>
      <c r="HNJ2" s="413"/>
      <c r="HNK2" s="413"/>
      <c r="HNL2" s="413"/>
      <c r="HNM2" s="413"/>
      <c r="HNN2" s="413"/>
      <c r="HNO2" s="413"/>
      <c r="HNP2" s="413"/>
      <c r="HNQ2" s="413"/>
      <c r="HNR2" s="413"/>
      <c r="HNS2" s="413"/>
      <c r="HNT2" s="413"/>
      <c r="HNU2" s="413"/>
      <c r="HNV2" s="413"/>
      <c r="HNW2" s="413"/>
      <c r="HNX2" s="413"/>
      <c r="HNY2" s="413"/>
      <c r="HNZ2" s="413"/>
      <c r="HOA2" s="413"/>
      <c r="HOB2" s="413"/>
      <c r="HOC2" s="413"/>
      <c r="HOD2" s="413"/>
      <c r="HOE2" s="413"/>
      <c r="HOF2" s="413"/>
      <c r="HOG2" s="413"/>
      <c r="HOH2" s="413"/>
      <c r="HOI2" s="413"/>
      <c r="HOJ2" s="413"/>
      <c r="HOK2" s="413"/>
      <c r="HOL2" s="413"/>
      <c r="HOM2" s="413"/>
      <c r="HON2" s="413"/>
      <c r="HOO2" s="413"/>
      <c r="HOP2" s="413"/>
      <c r="HOQ2" s="413"/>
      <c r="HOR2" s="413"/>
      <c r="HOS2" s="413"/>
      <c r="HOT2" s="413"/>
      <c r="HOU2" s="413"/>
      <c r="HOV2" s="413"/>
      <c r="HOW2" s="413"/>
      <c r="HOX2" s="413"/>
      <c r="HOY2" s="413"/>
      <c r="HOZ2" s="413"/>
      <c r="HPA2" s="413"/>
      <c r="HPB2" s="413"/>
      <c r="HPC2" s="413"/>
      <c r="HPD2" s="413"/>
      <c r="HPE2" s="413"/>
      <c r="HPF2" s="413"/>
      <c r="HPG2" s="413"/>
      <c r="HPH2" s="413"/>
      <c r="HPI2" s="413"/>
      <c r="HPJ2" s="413"/>
      <c r="HPK2" s="413"/>
      <c r="HPL2" s="413"/>
      <c r="HPM2" s="413"/>
      <c r="HPN2" s="413"/>
      <c r="HPO2" s="413"/>
      <c r="HPP2" s="413"/>
      <c r="HPQ2" s="413"/>
      <c r="HPR2" s="413"/>
      <c r="HPS2" s="413"/>
      <c r="HPT2" s="413"/>
      <c r="HPU2" s="413"/>
      <c r="HPV2" s="413"/>
      <c r="HPW2" s="413"/>
      <c r="HPX2" s="413"/>
      <c r="HPY2" s="413"/>
      <c r="HPZ2" s="413"/>
      <c r="HQA2" s="413"/>
      <c r="HQB2" s="413"/>
      <c r="HQC2" s="413"/>
      <c r="HQD2" s="413"/>
      <c r="HQE2" s="413"/>
      <c r="HQF2" s="413"/>
      <c r="HQG2" s="413"/>
      <c r="HQH2" s="413"/>
      <c r="HQI2" s="413"/>
      <c r="HQJ2" s="413"/>
      <c r="HQK2" s="413"/>
      <c r="HQL2" s="413"/>
      <c r="HQM2" s="413"/>
      <c r="HQN2" s="413"/>
      <c r="HQO2" s="413"/>
      <c r="HQP2" s="413"/>
      <c r="HQQ2" s="413"/>
      <c r="HQR2" s="413"/>
      <c r="HQS2" s="413"/>
      <c r="HQT2" s="413"/>
      <c r="HQU2" s="413"/>
      <c r="HQV2" s="413"/>
      <c r="HQW2" s="413"/>
      <c r="HQX2" s="413"/>
      <c r="HQY2" s="413"/>
      <c r="HQZ2" s="413"/>
      <c r="HRA2" s="413"/>
      <c r="HRB2" s="413"/>
      <c r="HRC2" s="413"/>
      <c r="HRD2" s="413"/>
      <c r="HRE2" s="413"/>
      <c r="HRF2" s="413"/>
      <c r="HRG2" s="413"/>
      <c r="HRH2" s="413"/>
      <c r="HRI2" s="413"/>
      <c r="HRJ2" s="413"/>
      <c r="HRK2" s="413"/>
      <c r="HRL2" s="413"/>
      <c r="HRM2" s="413"/>
      <c r="HRN2" s="413"/>
      <c r="HRO2" s="413"/>
      <c r="HRP2" s="413"/>
      <c r="HRQ2" s="413"/>
      <c r="HRR2" s="413"/>
      <c r="HRS2" s="413"/>
      <c r="HRT2" s="413"/>
      <c r="HRU2" s="413"/>
      <c r="HRV2" s="413"/>
      <c r="HRW2" s="413"/>
      <c r="HRX2" s="413"/>
      <c r="HRY2" s="413"/>
      <c r="HRZ2" s="413"/>
      <c r="HSA2" s="413"/>
      <c r="HSB2" s="413"/>
      <c r="HSC2" s="413"/>
      <c r="HSD2" s="413"/>
      <c r="HSE2" s="413"/>
      <c r="HSF2" s="413"/>
      <c r="HSG2" s="413"/>
      <c r="HSH2" s="413"/>
      <c r="HSI2" s="413"/>
      <c r="HSJ2" s="413"/>
      <c r="HSK2" s="413"/>
      <c r="HSL2" s="413"/>
      <c r="HSM2" s="413"/>
      <c r="HSN2" s="413"/>
      <c r="HSO2" s="413"/>
      <c r="HSP2" s="413"/>
      <c r="HSQ2" s="413"/>
      <c r="HSR2" s="413"/>
      <c r="HSS2" s="413"/>
      <c r="HST2" s="413"/>
      <c r="HSU2" s="413"/>
      <c r="HSV2" s="413"/>
      <c r="HSW2" s="413"/>
      <c r="HSX2" s="413"/>
      <c r="HSY2" s="413"/>
      <c r="HSZ2" s="413"/>
      <c r="HTA2" s="413"/>
      <c r="HTB2" s="413"/>
      <c r="HTC2" s="413"/>
      <c r="HTD2" s="413"/>
      <c r="HTE2" s="413"/>
      <c r="HTF2" s="413"/>
      <c r="HTG2" s="413"/>
      <c r="HTH2" s="413"/>
      <c r="HTI2" s="413"/>
      <c r="HTJ2" s="413"/>
      <c r="HTK2" s="413"/>
      <c r="HTL2" s="413"/>
      <c r="HTM2" s="413"/>
      <c r="HTN2" s="413"/>
      <c r="HTO2" s="413"/>
      <c r="HTP2" s="413"/>
      <c r="HTQ2" s="413"/>
      <c r="HTR2" s="413"/>
      <c r="HTS2" s="413"/>
      <c r="HTT2" s="413"/>
      <c r="HTU2" s="413"/>
      <c r="HTV2" s="413"/>
      <c r="HTW2" s="413"/>
      <c r="HTX2" s="413"/>
      <c r="HTY2" s="413"/>
      <c r="HTZ2" s="413"/>
      <c r="HUA2" s="413"/>
      <c r="HUB2" s="413"/>
      <c r="HUC2" s="413"/>
      <c r="HUD2" s="413"/>
      <c r="HUE2" s="413"/>
      <c r="HUF2" s="413"/>
      <c r="HUG2" s="413"/>
      <c r="HUH2" s="413"/>
      <c r="HUI2" s="413"/>
      <c r="HUJ2" s="413"/>
      <c r="HUK2" s="413"/>
      <c r="HUL2" s="413"/>
      <c r="HUM2" s="413"/>
      <c r="HUN2" s="413"/>
      <c r="HUO2" s="413"/>
      <c r="HUP2" s="413"/>
      <c r="HUQ2" s="413"/>
      <c r="HUR2" s="413"/>
      <c r="HUS2" s="413"/>
      <c r="HUT2" s="413"/>
      <c r="HUU2" s="413"/>
      <c r="HUV2" s="413"/>
      <c r="HUW2" s="413"/>
      <c r="HUX2" s="413"/>
      <c r="HUY2" s="413"/>
      <c r="HUZ2" s="413"/>
      <c r="HVA2" s="413"/>
      <c r="HVB2" s="413"/>
      <c r="HVC2" s="413"/>
      <c r="HVD2" s="413"/>
      <c r="HVE2" s="413"/>
      <c r="HVF2" s="413"/>
      <c r="HVG2" s="413"/>
      <c r="HVH2" s="413"/>
      <c r="HVI2" s="413"/>
      <c r="HVJ2" s="413"/>
      <c r="HVK2" s="413"/>
      <c r="HVL2" s="413"/>
      <c r="HVM2" s="413"/>
      <c r="HVN2" s="413"/>
      <c r="HVO2" s="413"/>
      <c r="HVP2" s="413"/>
      <c r="HVQ2" s="413"/>
      <c r="HVR2" s="413"/>
      <c r="HVS2" s="413"/>
      <c r="HVT2" s="413"/>
      <c r="HVU2" s="413"/>
      <c r="HVV2" s="413"/>
      <c r="HVW2" s="413"/>
      <c r="HVX2" s="413"/>
      <c r="HVY2" s="413"/>
      <c r="HVZ2" s="413"/>
      <c r="HWA2" s="413"/>
      <c r="HWB2" s="413"/>
      <c r="HWC2" s="413"/>
      <c r="HWD2" s="413"/>
      <c r="HWE2" s="413"/>
      <c r="HWF2" s="413"/>
      <c r="HWG2" s="413"/>
      <c r="HWH2" s="413"/>
      <c r="HWI2" s="413"/>
      <c r="HWJ2" s="413"/>
      <c r="HWK2" s="413"/>
      <c r="HWL2" s="413"/>
      <c r="HWM2" s="413"/>
      <c r="HWN2" s="413"/>
      <c r="HWO2" s="413"/>
      <c r="HWP2" s="413"/>
      <c r="HWQ2" s="413"/>
      <c r="HWR2" s="413"/>
      <c r="HWS2" s="413"/>
      <c r="HWT2" s="413"/>
      <c r="HWU2" s="413"/>
      <c r="HWV2" s="413"/>
      <c r="HWW2" s="413"/>
      <c r="HWX2" s="413"/>
      <c r="HWY2" s="413"/>
      <c r="HWZ2" s="413"/>
      <c r="HXA2" s="413"/>
      <c r="HXB2" s="413"/>
      <c r="HXC2" s="413"/>
      <c r="HXD2" s="413"/>
      <c r="HXE2" s="413"/>
      <c r="HXF2" s="413"/>
      <c r="HXG2" s="413"/>
      <c r="HXH2" s="413"/>
      <c r="HXI2" s="413"/>
      <c r="HXJ2" s="413"/>
      <c r="HXK2" s="413"/>
      <c r="HXL2" s="413"/>
      <c r="HXM2" s="413"/>
      <c r="HXN2" s="413"/>
      <c r="HXO2" s="413"/>
      <c r="HXP2" s="413"/>
      <c r="HXQ2" s="413"/>
      <c r="HXR2" s="413"/>
      <c r="HXS2" s="413"/>
      <c r="HXT2" s="413"/>
      <c r="HXU2" s="413"/>
      <c r="HXV2" s="413"/>
      <c r="HXW2" s="413"/>
      <c r="HXX2" s="413"/>
      <c r="HXY2" s="413"/>
      <c r="HXZ2" s="413"/>
      <c r="HYA2" s="413"/>
      <c r="HYB2" s="413"/>
      <c r="HYC2" s="413"/>
      <c r="HYD2" s="413"/>
      <c r="HYE2" s="413"/>
      <c r="HYF2" s="413"/>
      <c r="HYG2" s="413"/>
      <c r="HYH2" s="413"/>
      <c r="HYI2" s="413"/>
      <c r="HYJ2" s="413"/>
      <c r="HYK2" s="413"/>
      <c r="HYL2" s="413"/>
      <c r="HYM2" s="413"/>
      <c r="HYN2" s="413"/>
      <c r="HYO2" s="413"/>
      <c r="HYP2" s="413"/>
      <c r="HYQ2" s="413"/>
      <c r="HYR2" s="413"/>
      <c r="HYS2" s="413"/>
      <c r="HYT2" s="413"/>
      <c r="HYU2" s="413"/>
      <c r="HYV2" s="413"/>
      <c r="HYW2" s="413"/>
      <c r="HYX2" s="413"/>
      <c r="HYY2" s="413"/>
      <c r="HYZ2" s="413"/>
      <c r="HZA2" s="413"/>
      <c r="HZB2" s="413"/>
      <c r="HZC2" s="413"/>
      <c r="HZD2" s="413"/>
      <c r="HZE2" s="413"/>
      <c r="HZF2" s="413"/>
      <c r="HZG2" s="413"/>
      <c r="HZH2" s="413"/>
      <c r="HZI2" s="413"/>
      <c r="HZJ2" s="413"/>
      <c r="HZK2" s="413"/>
      <c r="HZL2" s="413"/>
      <c r="HZM2" s="413"/>
      <c r="HZN2" s="413"/>
      <c r="HZO2" s="413"/>
      <c r="HZP2" s="413"/>
      <c r="HZQ2" s="413"/>
      <c r="HZR2" s="413"/>
      <c r="HZS2" s="413"/>
      <c r="HZT2" s="413"/>
      <c r="HZU2" s="413"/>
      <c r="HZV2" s="413"/>
      <c r="HZW2" s="413"/>
      <c r="HZX2" s="413"/>
      <c r="HZY2" s="413"/>
      <c r="HZZ2" s="413"/>
      <c r="IAA2" s="413"/>
      <c r="IAB2" s="413"/>
      <c r="IAC2" s="413"/>
      <c r="IAD2" s="413"/>
      <c r="IAE2" s="413"/>
      <c r="IAF2" s="413"/>
      <c r="IAG2" s="413"/>
      <c r="IAH2" s="413"/>
      <c r="IAI2" s="413"/>
      <c r="IAJ2" s="413"/>
      <c r="IAK2" s="413"/>
      <c r="IAL2" s="413"/>
      <c r="IAM2" s="413"/>
      <c r="IAN2" s="413"/>
      <c r="IAO2" s="413"/>
      <c r="IAP2" s="413"/>
      <c r="IAQ2" s="413"/>
      <c r="IAR2" s="413"/>
      <c r="IAS2" s="413"/>
      <c r="IAT2" s="413"/>
      <c r="IAU2" s="413"/>
      <c r="IAV2" s="413"/>
      <c r="IAW2" s="413"/>
      <c r="IAX2" s="413"/>
      <c r="IAY2" s="413"/>
      <c r="IAZ2" s="413"/>
      <c r="IBA2" s="413"/>
      <c r="IBB2" s="413"/>
      <c r="IBC2" s="413"/>
      <c r="IBD2" s="413"/>
      <c r="IBE2" s="413"/>
      <c r="IBF2" s="413"/>
      <c r="IBG2" s="413"/>
      <c r="IBH2" s="413"/>
      <c r="IBI2" s="413"/>
      <c r="IBJ2" s="413"/>
      <c r="IBK2" s="413"/>
      <c r="IBL2" s="413"/>
      <c r="IBM2" s="413"/>
      <c r="IBN2" s="413"/>
      <c r="IBO2" s="413"/>
      <c r="IBP2" s="413"/>
      <c r="IBQ2" s="413"/>
      <c r="IBR2" s="413"/>
      <c r="IBS2" s="413"/>
      <c r="IBT2" s="413"/>
      <c r="IBU2" s="413"/>
      <c r="IBV2" s="413"/>
      <c r="IBW2" s="413"/>
      <c r="IBX2" s="413"/>
      <c r="IBY2" s="413"/>
      <c r="IBZ2" s="413"/>
      <c r="ICA2" s="413"/>
      <c r="ICB2" s="413"/>
      <c r="ICC2" s="413"/>
      <c r="ICD2" s="413"/>
      <c r="ICE2" s="413"/>
      <c r="ICF2" s="413"/>
      <c r="ICG2" s="413"/>
      <c r="ICH2" s="413"/>
      <c r="ICI2" s="413"/>
      <c r="ICJ2" s="413"/>
      <c r="ICK2" s="413"/>
      <c r="ICL2" s="413"/>
      <c r="ICM2" s="413"/>
      <c r="ICN2" s="413"/>
      <c r="ICO2" s="413"/>
      <c r="ICP2" s="413"/>
      <c r="ICQ2" s="413"/>
      <c r="ICR2" s="413"/>
      <c r="ICS2" s="413"/>
      <c r="ICT2" s="413"/>
      <c r="ICU2" s="413"/>
      <c r="ICV2" s="413"/>
      <c r="ICW2" s="413"/>
      <c r="ICX2" s="413"/>
      <c r="ICY2" s="413"/>
      <c r="ICZ2" s="413"/>
      <c r="IDA2" s="413"/>
      <c r="IDB2" s="413"/>
      <c r="IDC2" s="413"/>
      <c r="IDD2" s="413"/>
      <c r="IDE2" s="413"/>
      <c r="IDF2" s="413"/>
      <c r="IDG2" s="413"/>
      <c r="IDH2" s="413"/>
      <c r="IDI2" s="413"/>
      <c r="IDJ2" s="413"/>
      <c r="IDK2" s="413"/>
      <c r="IDL2" s="413"/>
      <c r="IDM2" s="413"/>
      <c r="IDN2" s="413"/>
      <c r="IDO2" s="413"/>
      <c r="IDP2" s="413"/>
      <c r="IDQ2" s="413"/>
      <c r="IDR2" s="413"/>
      <c r="IDS2" s="413"/>
      <c r="IDT2" s="413"/>
      <c r="IDU2" s="413"/>
      <c r="IDV2" s="413"/>
      <c r="IDW2" s="413"/>
      <c r="IDX2" s="413"/>
      <c r="IDY2" s="413"/>
      <c r="IDZ2" s="413"/>
      <c r="IEA2" s="413"/>
      <c r="IEB2" s="413"/>
      <c r="IEC2" s="413"/>
      <c r="IED2" s="413"/>
      <c r="IEE2" s="413"/>
      <c r="IEF2" s="413"/>
      <c r="IEG2" s="413"/>
      <c r="IEH2" s="413"/>
      <c r="IEI2" s="413"/>
      <c r="IEJ2" s="413"/>
      <c r="IEK2" s="413"/>
      <c r="IEL2" s="413"/>
      <c r="IEM2" s="413"/>
      <c r="IEN2" s="413"/>
      <c r="IEO2" s="413"/>
      <c r="IEP2" s="413"/>
      <c r="IEQ2" s="413"/>
      <c r="IER2" s="413"/>
      <c r="IES2" s="413"/>
      <c r="IET2" s="413"/>
      <c r="IEU2" s="413"/>
      <c r="IEV2" s="413"/>
      <c r="IEW2" s="413"/>
      <c r="IEX2" s="413"/>
      <c r="IEY2" s="413"/>
      <c r="IEZ2" s="413"/>
      <c r="IFA2" s="413"/>
      <c r="IFB2" s="413"/>
      <c r="IFC2" s="413"/>
      <c r="IFD2" s="413"/>
      <c r="IFE2" s="413"/>
      <c r="IFF2" s="413"/>
      <c r="IFG2" s="413"/>
      <c r="IFH2" s="413"/>
      <c r="IFI2" s="413"/>
      <c r="IFJ2" s="413"/>
      <c r="IFK2" s="413"/>
      <c r="IFL2" s="413"/>
      <c r="IFM2" s="413"/>
      <c r="IFN2" s="413"/>
      <c r="IFO2" s="413"/>
      <c r="IFP2" s="413"/>
      <c r="IFQ2" s="413"/>
      <c r="IFR2" s="413"/>
      <c r="IFS2" s="413"/>
      <c r="IFT2" s="413"/>
      <c r="IFU2" s="413"/>
      <c r="IFV2" s="413"/>
      <c r="IFW2" s="413"/>
      <c r="IFX2" s="413"/>
      <c r="IFY2" s="413"/>
      <c r="IFZ2" s="413"/>
      <c r="IGA2" s="413"/>
      <c r="IGB2" s="413"/>
      <c r="IGC2" s="413"/>
      <c r="IGD2" s="413"/>
      <c r="IGE2" s="413"/>
      <c r="IGF2" s="413"/>
      <c r="IGG2" s="413"/>
      <c r="IGH2" s="413"/>
      <c r="IGI2" s="413"/>
      <c r="IGJ2" s="413"/>
      <c r="IGK2" s="413"/>
      <c r="IGL2" s="413"/>
      <c r="IGM2" s="413"/>
      <c r="IGN2" s="413"/>
      <c r="IGO2" s="413"/>
      <c r="IGP2" s="413"/>
      <c r="IGQ2" s="413"/>
      <c r="IGR2" s="413"/>
      <c r="IGS2" s="413"/>
      <c r="IGT2" s="413"/>
      <c r="IGU2" s="413"/>
      <c r="IGV2" s="413"/>
      <c r="IGW2" s="413"/>
      <c r="IGX2" s="413"/>
      <c r="IGY2" s="413"/>
      <c r="IGZ2" s="413"/>
      <c r="IHA2" s="413"/>
      <c r="IHB2" s="413"/>
      <c r="IHC2" s="413"/>
      <c r="IHD2" s="413"/>
      <c r="IHE2" s="413"/>
      <c r="IHF2" s="413"/>
      <c r="IHG2" s="413"/>
      <c r="IHH2" s="413"/>
      <c r="IHI2" s="413"/>
      <c r="IHJ2" s="413"/>
      <c r="IHK2" s="413"/>
      <c r="IHL2" s="413"/>
      <c r="IHM2" s="413"/>
      <c r="IHN2" s="413"/>
      <c r="IHO2" s="413"/>
      <c r="IHP2" s="413"/>
      <c r="IHQ2" s="413"/>
      <c r="IHR2" s="413"/>
      <c r="IHS2" s="413"/>
      <c r="IHT2" s="413"/>
      <c r="IHU2" s="413"/>
      <c r="IHV2" s="413"/>
      <c r="IHW2" s="413"/>
      <c r="IHX2" s="413"/>
      <c r="IHY2" s="413"/>
      <c r="IHZ2" s="413"/>
      <c r="IIA2" s="413"/>
      <c r="IIB2" s="413"/>
      <c r="IIC2" s="413"/>
      <c r="IID2" s="413"/>
      <c r="IIE2" s="413"/>
      <c r="IIF2" s="413"/>
      <c r="IIG2" s="413"/>
      <c r="IIH2" s="413"/>
      <c r="III2" s="413"/>
      <c r="IIJ2" s="413"/>
      <c r="IIK2" s="413"/>
      <c r="IIL2" s="413"/>
      <c r="IIM2" s="413"/>
      <c r="IIN2" s="413"/>
      <c r="IIO2" s="413"/>
      <c r="IIP2" s="413"/>
      <c r="IIQ2" s="413"/>
      <c r="IIR2" s="413"/>
      <c r="IIS2" s="413"/>
      <c r="IIT2" s="413"/>
      <c r="IIU2" s="413"/>
      <c r="IIV2" s="413"/>
      <c r="IIW2" s="413"/>
      <c r="IIX2" s="413"/>
      <c r="IIY2" s="413"/>
      <c r="IIZ2" s="413"/>
      <c r="IJA2" s="413"/>
      <c r="IJB2" s="413"/>
      <c r="IJC2" s="413"/>
      <c r="IJD2" s="413"/>
      <c r="IJE2" s="413"/>
      <c r="IJF2" s="413"/>
      <c r="IJG2" s="413"/>
      <c r="IJH2" s="413"/>
      <c r="IJI2" s="413"/>
      <c r="IJJ2" s="413"/>
      <c r="IJK2" s="413"/>
      <c r="IJL2" s="413"/>
      <c r="IJM2" s="413"/>
      <c r="IJN2" s="413"/>
      <c r="IJO2" s="413"/>
      <c r="IJP2" s="413"/>
      <c r="IJQ2" s="413"/>
      <c r="IJR2" s="413"/>
      <c r="IJS2" s="413"/>
      <c r="IJT2" s="413"/>
      <c r="IJU2" s="413"/>
      <c r="IJV2" s="413"/>
      <c r="IJW2" s="413"/>
      <c r="IJX2" s="413"/>
      <c r="IJY2" s="413"/>
      <c r="IJZ2" s="413"/>
      <c r="IKA2" s="413"/>
      <c r="IKB2" s="413"/>
      <c r="IKC2" s="413"/>
      <c r="IKD2" s="413"/>
      <c r="IKE2" s="413"/>
      <c r="IKF2" s="413"/>
      <c r="IKG2" s="413"/>
      <c r="IKH2" s="413"/>
      <c r="IKI2" s="413"/>
      <c r="IKJ2" s="413"/>
      <c r="IKK2" s="413"/>
      <c r="IKL2" s="413"/>
      <c r="IKM2" s="413"/>
      <c r="IKN2" s="413"/>
      <c r="IKO2" s="413"/>
      <c r="IKP2" s="413"/>
      <c r="IKQ2" s="413"/>
      <c r="IKR2" s="413"/>
      <c r="IKS2" s="413"/>
      <c r="IKT2" s="413"/>
      <c r="IKU2" s="413"/>
      <c r="IKV2" s="413"/>
      <c r="IKW2" s="413"/>
      <c r="IKX2" s="413"/>
      <c r="IKY2" s="413"/>
      <c r="IKZ2" s="413"/>
      <c r="ILA2" s="413"/>
      <c r="ILB2" s="413"/>
      <c r="ILC2" s="413"/>
      <c r="ILD2" s="413"/>
      <c r="ILE2" s="413"/>
      <c r="ILF2" s="413"/>
      <c r="ILG2" s="413"/>
      <c r="ILH2" s="413"/>
      <c r="ILI2" s="413"/>
      <c r="ILJ2" s="413"/>
      <c r="ILK2" s="413"/>
      <c r="ILL2" s="413"/>
      <c r="ILM2" s="413"/>
      <c r="ILN2" s="413"/>
      <c r="ILO2" s="413"/>
      <c r="ILP2" s="413"/>
      <c r="ILQ2" s="413"/>
      <c r="ILR2" s="413"/>
      <c r="ILS2" s="413"/>
      <c r="ILT2" s="413"/>
      <c r="ILU2" s="413"/>
      <c r="ILV2" s="413"/>
      <c r="ILW2" s="413"/>
      <c r="ILX2" s="413"/>
      <c r="ILY2" s="413"/>
      <c r="ILZ2" s="413"/>
      <c r="IMA2" s="413"/>
      <c r="IMB2" s="413"/>
      <c r="IMC2" s="413"/>
      <c r="IMD2" s="413"/>
      <c r="IME2" s="413"/>
      <c r="IMF2" s="413"/>
      <c r="IMG2" s="413"/>
      <c r="IMH2" s="413"/>
      <c r="IMI2" s="413"/>
      <c r="IMJ2" s="413"/>
      <c r="IMK2" s="413"/>
      <c r="IML2" s="413"/>
      <c r="IMM2" s="413"/>
      <c r="IMN2" s="413"/>
      <c r="IMO2" s="413"/>
      <c r="IMP2" s="413"/>
      <c r="IMQ2" s="413"/>
      <c r="IMR2" s="413"/>
      <c r="IMS2" s="413"/>
      <c r="IMT2" s="413"/>
      <c r="IMU2" s="413"/>
      <c r="IMV2" s="413"/>
      <c r="IMW2" s="413"/>
      <c r="IMX2" s="413"/>
      <c r="IMY2" s="413"/>
      <c r="IMZ2" s="413"/>
      <c r="INA2" s="413"/>
      <c r="INB2" s="413"/>
      <c r="INC2" s="413"/>
      <c r="IND2" s="413"/>
      <c r="INE2" s="413"/>
      <c r="INF2" s="413"/>
      <c r="ING2" s="413"/>
      <c r="INH2" s="413"/>
      <c r="INI2" s="413"/>
      <c r="INJ2" s="413"/>
      <c r="INK2" s="413"/>
      <c r="INL2" s="413"/>
      <c r="INM2" s="413"/>
      <c r="INN2" s="413"/>
      <c r="INO2" s="413"/>
      <c r="INP2" s="413"/>
      <c r="INQ2" s="413"/>
      <c r="INR2" s="413"/>
      <c r="INS2" s="413"/>
      <c r="INT2" s="413"/>
      <c r="INU2" s="413"/>
      <c r="INV2" s="413"/>
      <c r="INW2" s="413"/>
      <c r="INX2" s="413"/>
      <c r="INY2" s="413"/>
      <c r="INZ2" s="413"/>
      <c r="IOA2" s="413"/>
      <c r="IOB2" s="413"/>
      <c r="IOC2" s="413"/>
      <c r="IOD2" s="413"/>
      <c r="IOE2" s="413"/>
      <c r="IOF2" s="413"/>
      <c r="IOG2" s="413"/>
      <c r="IOH2" s="413"/>
      <c r="IOI2" s="413"/>
      <c r="IOJ2" s="413"/>
      <c r="IOK2" s="413"/>
      <c r="IOL2" s="413"/>
      <c r="IOM2" s="413"/>
      <c r="ION2" s="413"/>
      <c r="IOO2" s="413"/>
      <c r="IOP2" s="413"/>
      <c r="IOQ2" s="413"/>
      <c r="IOR2" s="413"/>
      <c r="IOS2" s="413"/>
      <c r="IOT2" s="413"/>
      <c r="IOU2" s="413"/>
      <c r="IOV2" s="413"/>
      <c r="IOW2" s="413"/>
      <c r="IOX2" s="413"/>
      <c r="IOY2" s="413"/>
      <c r="IOZ2" s="413"/>
      <c r="IPA2" s="413"/>
      <c r="IPB2" s="413"/>
      <c r="IPC2" s="413"/>
      <c r="IPD2" s="413"/>
      <c r="IPE2" s="413"/>
      <c r="IPF2" s="413"/>
      <c r="IPG2" s="413"/>
      <c r="IPH2" s="413"/>
      <c r="IPI2" s="413"/>
      <c r="IPJ2" s="413"/>
      <c r="IPK2" s="413"/>
      <c r="IPL2" s="413"/>
      <c r="IPM2" s="413"/>
      <c r="IPN2" s="413"/>
      <c r="IPO2" s="413"/>
      <c r="IPP2" s="413"/>
      <c r="IPQ2" s="413"/>
      <c r="IPR2" s="413"/>
      <c r="IPS2" s="413"/>
      <c r="IPT2" s="413"/>
      <c r="IPU2" s="413"/>
      <c r="IPV2" s="413"/>
      <c r="IPW2" s="413"/>
      <c r="IPX2" s="413"/>
      <c r="IPY2" s="413"/>
      <c r="IPZ2" s="413"/>
      <c r="IQA2" s="413"/>
      <c r="IQB2" s="413"/>
      <c r="IQC2" s="413"/>
      <c r="IQD2" s="413"/>
      <c r="IQE2" s="413"/>
      <c r="IQF2" s="413"/>
      <c r="IQG2" s="413"/>
      <c r="IQH2" s="413"/>
      <c r="IQI2" s="413"/>
      <c r="IQJ2" s="413"/>
      <c r="IQK2" s="413"/>
      <c r="IQL2" s="413"/>
      <c r="IQM2" s="413"/>
      <c r="IQN2" s="413"/>
      <c r="IQO2" s="413"/>
      <c r="IQP2" s="413"/>
      <c r="IQQ2" s="413"/>
      <c r="IQR2" s="413"/>
      <c r="IQS2" s="413"/>
      <c r="IQT2" s="413"/>
      <c r="IQU2" s="413"/>
      <c r="IQV2" s="413"/>
      <c r="IQW2" s="413"/>
      <c r="IQX2" s="413"/>
      <c r="IQY2" s="413"/>
      <c r="IQZ2" s="413"/>
      <c r="IRA2" s="413"/>
      <c r="IRB2" s="413"/>
      <c r="IRC2" s="413"/>
      <c r="IRD2" s="413"/>
      <c r="IRE2" s="413"/>
      <c r="IRF2" s="413"/>
      <c r="IRG2" s="413"/>
      <c r="IRH2" s="413"/>
      <c r="IRI2" s="413"/>
      <c r="IRJ2" s="413"/>
      <c r="IRK2" s="413"/>
      <c r="IRL2" s="413"/>
      <c r="IRM2" s="413"/>
      <c r="IRN2" s="413"/>
      <c r="IRO2" s="413"/>
      <c r="IRP2" s="413"/>
      <c r="IRQ2" s="413"/>
      <c r="IRR2" s="413"/>
      <c r="IRS2" s="413"/>
      <c r="IRT2" s="413"/>
      <c r="IRU2" s="413"/>
      <c r="IRV2" s="413"/>
      <c r="IRW2" s="413"/>
      <c r="IRX2" s="413"/>
      <c r="IRY2" s="413"/>
      <c r="IRZ2" s="413"/>
      <c r="ISA2" s="413"/>
      <c r="ISB2" s="413"/>
      <c r="ISC2" s="413"/>
      <c r="ISD2" s="413"/>
      <c r="ISE2" s="413"/>
      <c r="ISF2" s="413"/>
      <c r="ISG2" s="413"/>
      <c r="ISH2" s="413"/>
      <c r="ISI2" s="413"/>
      <c r="ISJ2" s="413"/>
      <c r="ISK2" s="413"/>
      <c r="ISL2" s="413"/>
      <c r="ISM2" s="413"/>
      <c r="ISN2" s="413"/>
      <c r="ISO2" s="413"/>
      <c r="ISP2" s="413"/>
      <c r="ISQ2" s="413"/>
      <c r="ISR2" s="413"/>
      <c r="ISS2" s="413"/>
      <c r="IST2" s="413"/>
      <c r="ISU2" s="413"/>
      <c r="ISV2" s="413"/>
      <c r="ISW2" s="413"/>
      <c r="ISX2" s="413"/>
      <c r="ISY2" s="413"/>
      <c r="ISZ2" s="413"/>
      <c r="ITA2" s="413"/>
      <c r="ITB2" s="413"/>
      <c r="ITC2" s="413"/>
      <c r="ITD2" s="413"/>
      <c r="ITE2" s="413"/>
      <c r="ITF2" s="413"/>
      <c r="ITG2" s="413"/>
      <c r="ITH2" s="413"/>
      <c r="ITI2" s="413"/>
      <c r="ITJ2" s="413"/>
      <c r="ITK2" s="413"/>
      <c r="ITL2" s="413"/>
      <c r="ITM2" s="413"/>
      <c r="ITN2" s="413"/>
      <c r="ITO2" s="413"/>
      <c r="ITP2" s="413"/>
      <c r="ITQ2" s="413"/>
      <c r="ITR2" s="413"/>
      <c r="ITS2" s="413"/>
      <c r="ITT2" s="413"/>
      <c r="ITU2" s="413"/>
      <c r="ITV2" s="413"/>
      <c r="ITW2" s="413"/>
      <c r="ITX2" s="413"/>
      <c r="ITY2" s="413"/>
      <c r="ITZ2" s="413"/>
      <c r="IUA2" s="413"/>
      <c r="IUB2" s="413"/>
      <c r="IUC2" s="413"/>
      <c r="IUD2" s="413"/>
      <c r="IUE2" s="413"/>
      <c r="IUF2" s="413"/>
      <c r="IUG2" s="413"/>
      <c r="IUH2" s="413"/>
      <c r="IUI2" s="413"/>
      <c r="IUJ2" s="413"/>
      <c r="IUK2" s="413"/>
      <c r="IUL2" s="413"/>
      <c r="IUM2" s="413"/>
      <c r="IUN2" s="413"/>
      <c r="IUO2" s="413"/>
      <c r="IUP2" s="413"/>
      <c r="IUQ2" s="413"/>
      <c r="IUR2" s="413"/>
      <c r="IUS2" s="413"/>
      <c r="IUT2" s="413"/>
      <c r="IUU2" s="413"/>
      <c r="IUV2" s="413"/>
      <c r="IUW2" s="413"/>
      <c r="IUX2" s="413"/>
      <c r="IUY2" s="413"/>
      <c r="IUZ2" s="413"/>
      <c r="IVA2" s="413"/>
      <c r="IVB2" s="413"/>
      <c r="IVC2" s="413"/>
      <c r="IVD2" s="413"/>
      <c r="IVE2" s="413"/>
      <c r="IVF2" s="413"/>
      <c r="IVG2" s="413"/>
      <c r="IVH2" s="413"/>
      <c r="IVI2" s="413"/>
      <c r="IVJ2" s="413"/>
      <c r="IVK2" s="413"/>
      <c r="IVL2" s="413"/>
      <c r="IVM2" s="413"/>
      <c r="IVN2" s="413"/>
      <c r="IVO2" s="413"/>
      <c r="IVP2" s="413"/>
      <c r="IVQ2" s="413"/>
      <c r="IVR2" s="413"/>
      <c r="IVS2" s="413"/>
      <c r="IVT2" s="413"/>
      <c r="IVU2" s="413"/>
      <c r="IVV2" s="413"/>
      <c r="IVW2" s="413"/>
      <c r="IVX2" s="413"/>
      <c r="IVY2" s="413"/>
      <c r="IVZ2" s="413"/>
      <c r="IWA2" s="413"/>
      <c r="IWB2" s="413"/>
      <c r="IWC2" s="413"/>
      <c r="IWD2" s="413"/>
      <c r="IWE2" s="413"/>
      <c r="IWF2" s="413"/>
      <c r="IWG2" s="413"/>
      <c r="IWH2" s="413"/>
      <c r="IWI2" s="413"/>
      <c r="IWJ2" s="413"/>
      <c r="IWK2" s="413"/>
      <c r="IWL2" s="413"/>
      <c r="IWM2" s="413"/>
      <c r="IWN2" s="413"/>
      <c r="IWO2" s="413"/>
      <c r="IWP2" s="413"/>
      <c r="IWQ2" s="413"/>
      <c r="IWR2" s="413"/>
      <c r="IWS2" s="413"/>
      <c r="IWT2" s="413"/>
      <c r="IWU2" s="413"/>
      <c r="IWV2" s="413"/>
      <c r="IWW2" s="413"/>
      <c r="IWX2" s="413"/>
      <c r="IWY2" s="413"/>
      <c r="IWZ2" s="413"/>
      <c r="IXA2" s="413"/>
      <c r="IXB2" s="413"/>
      <c r="IXC2" s="413"/>
      <c r="IXD2" s="413"/>
      <c r="IXE2" s="413"/>
      <c r="IXF2" s="413"/>
      <c r="IXG2" s="413"/>
      <c r="IXH2" s="413"/>
      <c r="IXI2" s="413"/>
      <c r="IXJ2" s="413"/>
      <c r="IXK2" s="413"/>
      <c r="IXL2" s="413"/>
      <c r="IXM2" s="413"/>
      <c r="IXN2" s="413"/>
      <c r="IXO2" s="413"/>
      <c r="IXP2" s="413"/>
      <c r="IXQ2" s="413"/>
      <c r="IXR2" s="413"/>
      <c r="IXS2" s="413"/>
      <c r="IXT2" s="413"/>
      <c r="IXU2" s="413"/>
      <c r="IXV2" s="413"/>
      <c r="IXW2" s="413"/>
      <c r="IXX2" s="413"/>
      <c r="IXY2" s="413"/>
      <c r="IXZ2" s="413"/>
      <c r="IYA2" s="413"/>
      <c r="IYB2" s="413"/>
      <c r="IYC2" s="413"/>
      <c r="IYD2" s="413"/>
      <c r="IYE2" s="413"/>
      <c r="IYF2" s="413"/>
      <c r="IYG2" s="413"/>
      <c r="IYH2" s="413"/>
      <c r="IYI2" s="413"/>
      <c r="IYJ2" s="413"/>
      <c r="IYK2" s="413"/>
      <c r="IYL2" s="413"/>
      <c r="IYM2" s="413"/>
      <c r="IYN2" s="413"/>
      <c r="IYO2" s="413"/>
      <c r="IYP2" s="413"/>
      <c r="IYQ2" s="413"/>
      <c r="IYR2" s="413"/>
      <c r="IYS2" s="413"/>
      <c r="IYT2" s="413"/>
      <c r="IYU2" s="413"/>
      <c r="IYV2" s="413"/>
      <c r="IYW2" s="413"/>
      <c r="IYX2" s="413"/>
      <c r="IYY2" s="413"/>
      <c r="IYZ2" s="413"/>
      <c r="IZA2" s="413"/>
      <c r="IZB2" s="413"/>
      <c r="IZC2" s="413"/>
      <c r="IZD2" s="413"/>
      <c r="IZE2" s="413"/>
      <c r="IZF2" s="413"/>
      <c r="IZG2" s="413"/>
      <c r="IZH2" s="413"/>
      <c r="IZI2" s="413"/>
      <c r="IZJ2" s="413"/>
      <c r="IZK2" s="413"/>
      <c r="IZL2" s="413"/>
      <c r="IZM2" s="413"/>
      <c r="IZN2" s="413"/>
      <c r="IZO2" s="413"/>
      <c r="IZP2" s="413"/>
      <c r="IZQ2" s="413"/>
      <c r="IZR2" s="413"/>
      <c r="IZS2" s="413"/>
      <c r="IZT2" s="413"/>
      <c r="IZU2" s="413"/>
      <c r="IZV2" s="413"/>
      <c r="IZW2" s="413"/>
      <c r="IZX2" s="413"/>
      <c r="IZY2" s="413"/>
      <c r="IZZ2" s="413"/>
      <c r="JAA2" s="413"/>
      <c r="JAB2" s="413"/>
      <c r="JAC2" s="413"/>
      <c r="JAD2" s="413"/>
      <c r="JAE2" s="413"/>
      <c r="JAF2" s="413"/>
      <c r="JAG2" s="413"/>
      <c r="JAH2" s="413"/>
      <c r="JAI2" s="413"/>
      <c r="JAJ2" s="413"/>
      <c r="JAK2" s="413"/>
      <c r="JAL2" s="413"/>
      <c r="JAM2" s="413"/>
      <c r="JAN2" s="413"/>
      <c r="JAO2" s="413"/>
      <c r="JAP2" s="413"/>
      <c r="JAQ2" s="413"/>
      <c r="JAR2" s="413"/>
      <c r="JAS2" s="413"/>
      <c r="JAT2" s="413"/>
      <c r="JAU2" s="413"/>
      <c r="JAV2" s="413"/>
      <c r="JAW2" s="413"/>
      <c r="JAX2" s="413"/>
      <c r="JAY2" s="413"/>
      <c r="JAZ2" s="413"/>
      <c r="JBA2" s="413"/>
      <c r="JBB2" s="413"/>
      <c r="JBC2" s="413"/>
      <c r="JBD2" s="413"/>
      <c r="JBE2" s="413"/>
      <c r="JBF2" s="413"/>
      <c r="JBG2" s="413"/>
      <c r="JBH2" s="413"/>
      <c r="JBI2" s="413"/>
      <c r="JBJ2" s="413"/>
      <c r="JBK2" s="413"/>
      <c r="JBL2" s="413"/>
      <c r="JBM2" s="413"/>
      <c r="JBN2" s="413"/>
      <c r="JBO2" s="413"/>
      <c r="JBP2" s="413"/>
      <c r="JBQ2" s="413"/>
      <c r="JBR2" s="413"/>
      <c r="JBS2" s="413"/>
      <c r="JBT2" s="413"/>
      <c r="JBU2" s="413"/>
      <c r="JBV2" s="413"/>
      <c r="JBW2" s="413"/>
      <c r="JBX2" s="413"/>
      <c r="JBY2" s="413"/>
      <c r="JBZ2" s="413"/>
      <c r="JCA2" s="413"/>
      <c r="JCB2" s="413"/>
      <c r="JCC2" s="413"/>
      <c r="JCD2" s="413"/>
      <c r="JCE2" s="413"/>
      <c r="JCF2" s="413"/>
      <c r="JCG2" s="413"/>
      <c r="JCH2" s="413"/>
      <c r="JCI2" s="413"/>
      <c r="JCJ2" s="413"/>
      <c r="JCK2" s="413"/>
      <c r="JCL2" s="413"/>
      <c r="JCM2" s="413"/>
      <c r="JCN2" s="413"/>
      <c r="JCO2" s="413"/>
      <c r="JCP2" s="413"/>
      <c r="JCQ2" s="413"/>
      <c r="JCR2" s="413"/>
      <c r="JCS2" s="413"/>
      <c r="JCT2" s="413"/>
      <c r="JCU2" s="413"/>
      <c r="JCV2" s="413"/>
      <c r="JCW2" s="413"/>
      <c r="JCX2" s="413"/>
      <c r="JCY2" s="413"/>
      <c r="JCZ2" s="413"/>
      <c r="JDA2" s="413"/>
      <c r="JDB2" s="413"/>
      <c r="JDC2" s="413"/>
      <c r="JDD2" s="413"/>
      <c r="JDE2" s="413"/>
      <c r="JDF2" s="413"/>
      <c r="JDG2" s="413"/>
      <c r="JDH2" s="413"/>
      <c r="JDI2" s="413"/>
      <c r="JDJ2" s="413"/>
      <c r="JDK2" s="413"/>
      <c r="JDL2" s="413"/>
      <c r="JDM2" s="413"/>
      <c r="JDN2" s="413"/>
      <c r="JDO2" s="413"/>
      <c r="JDP2" s="413"/>
      <c r="JDQ2" s="413"/>
      <c r="JDR2" s="413"/>
      <c r="JDS2" s="413"/>
      <c r="JDT2" s="413"/>
      <c r="JDU2" s="413"/>
      <c r="JDV2" s="413"/>
      <c r="JDW2" s="413"/>
      <c r="JDX2" s="413"/>
      <c r="JDY2" s="413"/>
      <c r="JDZ2" s="413"/>
      <c r="JEA2" s="413"/>
      <c r="JEB2" s="413"/>
      <c r="JEC2" s="413"/>
      <c r="JED2" s="413"/>
      <c r="JEE2" s="413"/>
      <c r="JEF2" s="413"/>
      <c r="JEG2" s="413"/>
      <c r="JEH2" s="413"/>
      <c r="JEI2" s="413"/>
      <c r="JEJ2" s="413"/>
      <c r="JEK2" s="413"/>
      <c r="JEL2" s="413"/>
      <c r="JEM2" s="413"/>
      <c r="JEN2" s="413"/>
      <c r="JEO2" s="413"/>
      <c r="JEP2" s="413"/>
      <c r="JEQ2" s="413"/>
      <c r="JER2" s="413"/>
      <c r="JES2" s="413"/>
      <c r="JET2" s="413"/>
      <c r="JEU2" s="413"/>
      <c r="JEV2" s="413"/>
      <c r="JEW2" s="413"/>
      <c r="JEX2" s="413"/>
      <c r="JEY2" s="413"/>
      <c r="JEZ2" s="413"/>
      <c r="JFA2" s="413"/>
      <c r="JFB2" s="413"/>
      <c r="JFC2" s="413"/>
      <c r="JFD2" s="413"/>
      <c r="JFE2" s="413"/>
      <c r="JFF2" s="413"/>
      <c r="JFG2" s="413"/>
      <c r="JFH2" s="413"/>
      <c r="JFI2" s="413"/>
      <c r="JFJ2" s="413"/>
      <c r="JFK2" s="413"/>
      <c r="JFL2" s="413"/>
      <c r="JFM2" s="413"/>
      <c r="JFN2" s="413"/>
      <c r="JFO2" s="413"/>
      <c r="JFP2" s="413"/>
      <c r="JFQ2" s="413"/>
      <c r="JFR2" s="413"/>
      <c r="JFS2" s="413"/>
      <c r="JFT2" s="413"/>
      <c r="JFU2" s="413"/>
      <c r="JFV2" s="413"/>
      <c r="JFW2" s="413"/>
      <c r="JFX2" s="413"/>
      <c r="JFY2" s="413"/>
      <c r="JFZ2" s="413"/>
      <c r="JGA2" s="413"/>
      <c r="JGB2" s="413"/>
      <c r="JGC2" s="413"/>
      <c r="JGD2" s="413"/>
      <c r="JGE2" s="413"/>
      <c r="JGF2" s="413"/>
      <c r="JGG2" s="413"/>
      <c r="JGH2" s="413"/>
      <c r="JGI2" s="413"/>
      <c r="JGJ2" s="413"/>
      <c r="JGK2" s="413"/>
      <c r="JGL2" s="413"/>
      <c r="JGM2" s="413"/>
      <c r="JGN2" s="413"/>
      <c r="JGO2" s="413"/>
      <c r="JGP2" s="413"/>
      <c r="JGQ2" s="413"/>
      <c r="JGR2" s="413"/>
      <c r="JGS2" s="413"/>
      <c r="JGT2" s="413"/>
      <c r="JGU2" s="413"/>
      <c r="JGV2" s="413"/>
      <c r="JGW2" s="413"/>
      <c r="JGX2" s="413"/>
      <c r="JGY2" s="413"/>
      <c r="JGZ2" s="413"/>
      <c r="JHA2" s="413"/>
      <c r="JHB2" s="413"/>
      <c r="JHC2" s="413"/>
      <c r="JHD2" s="413"/>
      <c r="JHE2" s="413"/>
      <c r="JHF2" s="413"/>
      <c r="JHG2" s="413"/>
      <c r="JHH2" s="413"/>
      <c r="JHI2" s="413"/>
      <c r="JHJ2" s="413"/>
      <c r="JHK2" s="413"/>
      <c r="JHL2" s="413"/>
      <c r="JHM2" s="413"/>
      <c r="JHN2" s="413"/>
      <c r="JHO2" s="413"/>
      <c r="JHP2" s="413"/>
      <c r="JHQ2" s="413"/>
      <c r="JHR2" s="413"/>
      <c r="JHS2" s="413"/>
      <c r="JHT2" s="413"/>
      <c r="JHU2" s="413"/>
      <c r="JHV2" s="413"/>
      <c r="JHW2" s="413"/>
      <c r="JHX2" s="413"/>
      <c r="JHY2" s="413"/>
      <c r="JHZ2" s="413"/>
      <c r="JIA2" s="413"/>
      <c r="JIB2" s="413"/>
      <c r="JIC2" s="413"/>
      <c r="JID2" s="413"/>
      <c r="JIE2" s="413"/>
      <c r="JIF2" s="413"/>
      <c r="JIG2" s="413"/>
      <c r="JIH2" s="413"/>
      <c r="JII2" s="413"/>
      <c r="JIJ2" s="413"/>
      <c r="JIK2" s="413"/>
      <c r="JIL2" s="413"/>
      <c r="JIM2" s="413"/>
      <c r="JIN2" s="413"/>
      <c r="JIO2" s="413"/>
      <c r="JIP2" s="413"/>
      <c r="JIQ2" s="413"/>
      <c r="JIR2" s="413"/>
      <c r="JIS2" s="413"/>
      <c r="JIT2" s="413"/>
      <c r="JIU2" s="413"/>
      <c r="JIV2" s="413"/>
      <c r="JIW2" s="413"/>
      <c r="JIX2" s="413"/>
      <c r="JIY2" s="413"/>
      <c r="JIZ2" s="413"/>
      <c r="JJA2" s="413"/>
      <c r="JJB2" s="413"/>
      <c r="JJC2" s="413"/>
      <c r="JJD2" s="413"/>
      <c r="JJE2" s="413"/>
      <c r="JJF2" s="413"/>
      <c r="JJG2" s="413"/>
      <c r="JJH2" s="413"/>
      <c r="JJI2" s="413"/>
      <c r="JJJ2" s="413"/>
      <c r="JJK2" s="413"/>
      <c r="JJL2" s="413"/>
      <c r="JJM2" s="413"/>
      <c r="JJN2" s="413"/>
      <c r="JJO2" s="413"/>
      <c r="JJP2" s="413"/>
      <c r="JJQ2" s="413"/>
      <c r="JJR2" s="413"/>
      <c r="JJS2" s="413"/>
      <c r="JJT2" s="413"/>
      <c r="JJU2" s="413"/>
      <c r="JJV2" s="413"/>
      <c r="JJW2" s="413"/>
      <c r="JJX2" s="413"/>
      <c r="JJY2" s="413"/>
      <c r="JJZ2" s="413"/>
      <c r="JKA2" s="413"/>
      <c r="JKB2" s="413"/>
      <c r="JKC2" s="413"/>
      <c r="JKD2" s="413"/>
      <c r="JKE2" s="413"/>
      <c r="JKF2" s="413"/>
      <c r="JKG2" s="413"/>
      <c r="JKH2" s="413"/>
      <c r="JKI2" s="413"/>
      <c r="JKJ2" s="413"/>
      <c r="JKK2" s="413"/>
      <c r="JKL2" s="413"/>
      <c r="JKM2" s="413"/>
      <c r="JKN2" s="413"/>
      <c r="JKO2" s="413"/>
      <c r="JKP2" s="413"/>
      <c r="JKQ2" s="413"/>
      <c r="JKR2" s="413"/>
      <c r="JKS2" s="413"/>
      <c r="JKT2" s="413"/>
      <c r="JKU2" s="413"/>
      <c r="JKV2" s="413"/>
      <c r="JKW2" s="413"/>
      <c r="JKX2" s="413"/>
      <c r="JKY2" s="413"/>
      <c r="JKZ2" s="413"/>
      <c r="JLA2" s="413"/>
      <c r="JLB2" s="413"/>
      <c r="JLC2" s="413"/>
      <c r="JLD2" s="413"/>
      <c r="JLE2" s="413"/>
      <c r="JLF2" s="413"/>
      <c r="JLG2" s="413"/>
      <c r="JLH2" s="413"/>
      <c r="JLI2" s="413"/>
      <c r="JLJ2" s="413"/>
      <c r="JLK2" s="413"/>
      <c r="JLL2" s="413"/>
      <c r="JLM2" s="413"/>
      <c r="JLN2" s="413"/>
      <c r="JLO2" s="413"/>
      <c r="JLP2" s="413"/>
      <c r="JLQ2" s="413"/>
      <c r="JLR2" s="413"/>
      <c r="JLS2" s="413"/>
      <c r="JLT2" s="413"/>
      <c r="JLU2" s="413"/>
      <c r="JLV2" s="413"/>
      <c r="JLW2" s="413"/>
      <c r="JLX2" s="413"/>
      <c r="JLY2" s="413"/>
      <c r="JLZ2" s="413"/>
      <c r="JMA2" s="413"/>
      <c r="JMB2" s="413"/>
      <c r="JMC2" s="413"/>
      <c r="JMD2" s="413"/>
      <c r="JME2" s="413"/>
      <c r="JMF2" s="413"/>
      <c r="JMG2" s="413"/>
      <c r="JMH2" s="413"/>
      <c r="JMI2" s="413"/>
      <c r="JMJ2" s="413"/>
      <c r="JMK2" s="413"/>
      <c r="JML2" s="413"/>
      <c r="JMM2" s="413"/>
      <c r="JMN2" s="413"/>
      <c r="JMO2" s="413"/>
      <c r="JMP2" s="413"/>
      <c r="JMQ2" s="413"/>
      <c r="JMR2" s="413"/>
      <c r="JMS2" s="413"/>
      <c r="JMT2" s="413"/>
      <c r="JMU2" s="413"/>
      <c r="JMV2" s="413"/>
      <c r="JMW2" s="413"/>
      <c r="JMX2" s="413"/>
      <c r="JMY2" s="413"/>
      <c r="JMZ2" s="413"/>
      <c r="JNA2" s="413"/>
      <c r="JNB2" s="413"/>
      <c r="JNC2" s="413"/>
      <c r="JND2" s="413"/>
      <c r="JNE2" s="413"/>
      <c r="JNF2" s="413"/>
      <c r="JNG2" s="413"/>
      <c r="JNH2" s="413"/>
      <c r="JNI2" s="413"/>
      <c r="JNJ2" s="413"/>
      <c r="JNK2" s="413"/>
      <c r="JNL2" s="413"/>
      <c r="JNM2" s="413"/>
      <c r="JNN2" s="413"/>
      <c r="JNO2" s="413"/>
      <c r="JNP2" s="413"/>
      <c r="JNQ2" s="413"/>
      <c r="JNR2" s="413"/>
      <c r="JNS2" s="413"/>
      <c r="JNT2" s="413"/>
      <c r="JNU2" s="413"/>
      <c r="JNV2" s="413"/>
      <c r="JNW2" s="413"/>
      <c r="JNX2" s="413"/>
      <c r="JNY2" s="413"/>
      <c r="JNZ2" s="413"/>
      <c r="JOA2" s="413"/>
      <c r="JOB2" s="413"/>
      <c r="JOC2" s="413"/>
      <c r="JOD2" s="413"/>
      <c r="JOE2" s="413"/>
      <c r="JOF2" s="413"/>
      <c r="JOG2" s="413"/>
      <c r="JOH2" s="413"/>
      <c r="JOI2" s="413"/>
      <c r="JOJ2" s="413"/>
      <c r="JOK2" s="413"/>
      <c r="JOL2" s="413"/>
      <c r="JOM2" s="413"/>
      <c r="JON2" s="413"/>
      <c r="JOO2" s="413"/>
      <c r="JOP2" s="413"/>
      <c r="JOQ2" s="413"/>
      <c r="JOR2" s="413"/>
      <c r="JOS2" s="413"/>
      <c r="JOT2" s="413"/>
      <c r="JOU2" s="413"/>
      <c r="JOV2" s="413"/>
      <c r="JOW2" s="413"/>
      <c r="JOX2" s="413"/>
      <c r="JOY2" s="413"/>
      <c r="JOZ2" s="413"/>
      <c r="JPA2" s="413"/>
      <c r="JPB2" s="413"/>
      <c r="JPC2" s="413"/>
      <c r="JPD2" s="413"/>
      <c r="JPE2" s="413"/>
      <c r="JPF2" s="413"/>
      <c r="JPG2" s="413"/>
      <c r="JPH2" s="413"/>
      <c r="JPI2" s="413"/>
      <c r="JPJ2" s="413"/>
      <c r="JPK2" s="413"/>
      <c r="JPL2" s="413"/>
      <c r="JPM2" s="413"/>
      <c r="JPN2" s="413"/>
      <c r="JPO2" s="413"/>
      <c r="JPP2" s="413"/>
      <c r="JPQ2" s="413"/>
      <c r="JPR2" s="413"/>
      <c r="JPS2" s="413"/>
      <c r="JPT2" s="413"/>
      <c r="JPU2" s="413"/>
      <c r="JPV2" s="413"/>
      <c r="JPW2" s="413"/>
      <c r="JPX2" s="413"/>
      <c r="JPY2" s="413"/>
      <c r="JPZ2" s="413"/>
      <c r="JQA2" s="413"/>
      <c r="JQB2" s="413"/>
      <c r="JQC2" s="413"/>
      <c r="JQD2" s="413"/>
      <c r="JQE2" s="413"/>
      <c r="JQF2" s="413"/>
      <c r="JQG2" s="413"/>
      <c r="JQH2" s="413"/>
      <c r="JQI2" s="413"/>
      <c r="JQJ2" s="413"/>
      <c r="JQK2" s="413"/>
      <c r="JQL2" s="413"/>
      <c r="JQM2" s="413"/>
      <c r="JQN2" s="413"/>
      <c r="JQO2" s="413"/>
      <c r="JQP2" s="413"/>
      <c r="JQQ2" s="413"/>
      <c r="JQR2" s="413"/>
      <c r="JQS2" s="413"/>
      <c r="JQT2" s="413"/>
      <c r="JQU2" s="413"/>
      <c r="JQV2" s="413"/>
      <c r="JQW2" s="413"/>
      <c r="JQX2" s="413"/>
      <c r="JQY2" s="413"/>
      <c r="JQZ2" s="413"/>
      <c r="JRA2" s="413"/>
      <c r="JRB2" s="413"/>
      <c r="JRC2" s="413"/>
      <c r="JRD2" s="413"/>
      <c r="JRE2" s="413"/>
      <c r="JRF2" s="413"/>
      <c r="JRG2" s="413"/>
      <c r="JRH2" s="413"/>
      <c r="JRI2" s="413"/>
      <c r="JRJ2" s="413"/>
      <c r="JRK2" s="413"/>
      <c r="JRL2" s="413"/>
      <c r="JRM2" s="413"/>
      <c r="JRN2" s="413"/>
      <c r="JRO2" s="413"/>
      <c r="JRP2" s="413"/>
      <c r="JRQ2" s="413"/>
      <c r="JRR2" s="413"/>
      <c r="JRS2" s="413"/>
      <c r="JRT2" s="413"/>
      <c r="JRU2" s="413"/>
      <c r="JRV2" s="413"/>
      <c r="JRW2" s="413"/>
      <c r="JRX2" s="413"/>
      <c r="JRY2" s="413"/>
      <c r="JRZ2" s="413"/>
      <c r="JSA2" s="413"/>
      <c r="JSB2" s="413"/>
      <c r="JSC2" s="413"/>
      <c r="JSD2" s="413"/>
      <c r="JSE2" s="413"/>
      <c r="JSF2" s="413"/>
      <c r="JSG2" s="413"/>
      <c r="JSH2" s="413"/>
      <c r="JSI2" s="413"/>
      <c r="JSJ2" s="413"/>
      <c r="JSK2" s="413"/>
      <c r="JSL2" s="413"/>
      <c r="JSM2" s="413"/>
      <c r="JSN2" s="413"/>
      <c r="JSO2" s="413"/>
      <c r="JSP2" s="413"/>
      <c r="JSQ2" s="413"/>
      <c r="JSR2" s="413"/>
      <c r="JSS2" s="413"/>
      <c r="JST2" s="413"/>
      <c r="JSU2" s="413"/>
      <c r="JSV2" s="413"/>
      <c r="JSW2" s="413"/>
      <c r="JSX2" s="413"/>
      <c r="JSY2" s="413"/>
      <c r="JSZ2" s="413"/>
      <c r="JTA2" s="413"/>
      <c r="JTB2" s="413"/>
      <c r="JTC2" s="413"/>
      <c r="JTD2" s="413"/>
      <c r="JTE2" s="413"/>
      <c r="JTF2" s="413"/>
      <c r="JTG2" s="413"/>
      <c r="JTH2" s="413"/>
      <c r="JTI2" s="413"/>
      <c r="JTJ2" s="413"/>
      <c r="JTK2" s="413"/>
      <c r="JTL2" s="413"/>
      <c r="JTM2" s="413"/>
      <c r="JTN2" s="413"/>
      <c r="JTO2" s="413"/>
      <c r="JTP2" s="413"/>
      <c r="JTQ2" s="413"/>
      <c r="JTR2" s="413"/>
      <c r="JTS2" s="413"/>
      <c r="JTT2" s="413"/>
      <c r="JTU2" s="413"/>
      <c r="JTV2" s="413"/>
      <c r="JTW2" s="413"/>
      <c r="JTX2" s="413"/>
      <c r="JTY2" s="413"/>
      <c r="JTZ2" s="413"/>
      <c r="JUA2" s="413"/>
      <c r="JUB2" s="413"/>
      <c r="JUC2" s="413"/>
      <c r="JUD2" s="413"/>
      <c r="JUE2" s="413"/>
      <c r="JUF2" s="413"/>
      <c r="JUG2" s="413"/>
      <c r="JUH2" s="413"/>
      <c r="JUI2" s="413"/>
      <c r="JUJ2" s="413"/>
      <c r="JUK2" s="413"/>
      <c r="JUL2" s="413"/>
      <c r="JUM2" s="413"/>
      <c r="JUN2" s="413"/>
      <c r="JUO2" s="413"/>
      <c r="JUP2" s="413"/>
      <c r="JUQ2" s="413"/>
      <c r="JUR2" s="413"/>
      <c r="JUS2" s="413"/>
      <c r="JUT2" s="413"/>
      <c r="JUU2" s="413"/>
      <c r="JUV2" s="413"/>
      <c r="JUW2" s="413"/>
      <c r="JUX2" s="413"/>
      <c r="JUY2" s="413"/>
      <c r="JUZ2" s="413"/>
      <c r="JVA2" s="413"/>
      <c r="JVB2" s="413"/>
      <c r="JVC2" s="413"/>
      <c r="JVD2" s="413"/>
      <c r="JVE2" s="413"/>
      <c r="JVF2" s="413"/>
      <c r="JVG2" s="413"/>
      <c r="JVH2" s="413"/>
      <c r="JVI2" s="413"/>
      <c r="JVJ2" s="413"/>
      <c r="JVK2" s="413"/>
      <c r="JVL2" s="413"/>
      <c r="JVM2" s="413"/>
      <c r="JVN2" s="413"/>
      <c r="JVO2" s="413"/>
      <c r="JVP2" s="413"/>
      <c r="JVQ2" s="413"/>
      <c r="JVR2" s="413"/>
      <c r="JVS2" s="413"/>
      <c r="JVT2" s="413"/>
      <c r="JVU2" s="413"/>
      <c r="JVV2" s="413"/>
      <c r="JVW2" s="413"/>
      <c r="JVX2" s="413"/>
      <c r="JVY2" s="413"/>
      <c r="JVZ2" s="413"/>
      <c r="JWA2" s="413"/>
      <c r="JWB2" s="413"/>
      <c r="JWC2" s="413"/>
      <c r="JWD2" s="413"/>
      <c r="JWE2" s="413"/>
      <c r="JWF2" s="413"/>
      <c r="JWG2" s="413"/>
      <c r="JWH2" s="413"/>
      <c r="JWI2" s="413"/>
      <c r="JWJ2" s="413"/>
      <c r="JWK2" s="413"/>
      <c r="JWL2" s="413"/>
      <c r="JWM2" s="413"/>
      <c r="JWN2" s="413"/>
      <c r="JWO2" s="413"/>
      <c r="JWP2" s="413"/>
      <c r="JWQ2" s="413"/>
      <c r="JWR2" s="413"/>
      <c r="JWS2" s="413"/>
      <c r="JWT2" s="413"/>
      <c r="JWU2" s="413"/>
      <c r="JWV2" s="413"/>
      <c r="JWW2" s="413"/>
      <c r="JWX2" s="413"/>
      <c r="JWY2" s="413"/>
      <c r="JWZ2" s="413"/>
      <c r="JXA2" s="413"/>
      <c r="JXB2" s="413"/>
      <c r="JXC2" s="413"/>
      <c r="JXD2" s="413"/>
      <c r="JXE2" s="413"/>
      <c r="JXF2" s="413"/>
      <c r="JXG2" s="413"/>
      <c r="JXH2" s="413"/>
      <c r="JXI2" s="413"/>
      <c r="JXJ2" s="413"/>
      <c r="JXK2" s="413"/>
      <c r="JXL2" s="413"/>
      <c r="JXM2" s="413"/>
      <c r="JXN2" s="413"/>
      <c r="JXO2" s="413"/>
      <c r="JXP2" s="413"/>
      <c r="JXQ2" s="413"/>
      <c r="JXR2" s="413"/>
      <c r="JXS2" s="413"/>
      <c r="JXT2" s="413"/>
      <c r="JXU2" s="413"/>
      <c r="JXV2" s="413"/>
      <c r="JXW2" s="413"/>
      <c r="JXX2" s="413"/>
      <c r="JXY2" s="413"/>
      <c r="JXZ2" s="413"/>
      <c r="JYA2" s="413"/>
      <c r="JYB2" s="413"/>
      <c r="JYC2" s="413"/>
      <c r="JYD2" s="413"/>
      <c r="JYE2" s="413"/>
      <c r="JYF2" s="413"/>
      <c r="JYG2" s="413"/>
      <c r="JYH2" s="413"/>
      <c r="JYI2" s="413"/>
      <c r="JYJ2" s="413"/>
      <c r="JYK2" s="413"/>
      <c r="JYL2" s="413"/>
      <c r="JYM2" s="413"/>
      <c r="JYN2" s="413"/>
      <c r="JYO2" s="413"/>
      <c r="JYP2" s="413"/>
      <c r="JYQ2" s="413"/>
      <c r="JYR2" s="413"/>
      <c r="JYS2" s="413"/>
      <c r="JYT2" s="413"/>
      <c r="JYU2" s="413"/>
      <c r="JYV2" s="413"/>
      <c r="JYW2" s="413"/>
      <c r="JYX2" s="413"/>
      <c r="JYY2" s="413"/>
      <c r="JYZ2" s="413"/>
      <c r="JZA2" s="413"/>
      <c r="JZB2" s="413"/>
      <c r="JZC2" s="413"/>
      <c r="JZD2" s="413"/>
      <c r="JZE2" s="413"/>
      <c r="JZF2" s="413"/>
      <c r="JZG2" s="413"/>
      <c r="JZH2" s="413"/>
      <c r="JZI2" s="413"/>
      <c r="JZJ2" s="413"/>
      <c r="JZK2" s="413"/>
      <c r="JZL2" s="413"/>
      <c r="JZM2" s="413"/>
      <c r="JZN2" s="413"/>
      <c r="JZO2" s="413"/>
      <c r="JZP2" s="413"/>
      <c r="JZQ2" s="413"/>
      <c r="JZR2" s="413"/>
      <c r="JZS2" s="413"/>
      <c r="JZT2" s="413"/>
      <c r="JZU2" s="413"/>
      <c r="JZV2" s="413"/>
      <c r="JZW2" s="413"/>
      <c r="JZX2" s="413"/>
      <c r="JZY2" s="413"/>
      <c r="JZZ2" s="413"/>
      <c r="KAA2" s="413"/>
      <c r="KAB2" s="413"/>
      <c r="KAC2" s="413"/>
      <c r="KAD2" s="413"/>
      <c r="KAE2" s="413"/>
      <c r="KAF2" s="413"/>
      <c r="KAG2" s="413"/>
      <c r="KAH2" s="413"/>
      <c r="KAI2" s="413"/>
      <c r="KAJ2" s="413"/>
      <c r="KAK2" s="413"/>
      <c r="KAL2" s="413"/>
      <c r="KAM2" s="413"/>
      <c r="KAN2" s="413"/>
      <c r="KAO2" s="413"/>
      <c r="KAP2" s="413"/>
      <c r="KAQ2" s="413"/>
      <c r="KAR2" s="413"/>
      <c r="KAS2" s="413"/>
      <c r="KAT2" s="413"/>
      <c r="KAU2" s="413"/>
      <c r="KAV2" s="413"/>
      <c r="KAW2" s="413"/>
      <c r="KAX2" s="413"/>
      <c r="KAY2" s="413"/>
      <c r="KAZ2" s="413"/>
      <c r="KBA2" s="413"/>
      <c r="KBB2" s="413"/>
      <c r="KBC2" s="413"/>
      <c r="KBD2" s="413"/>
      <c r="KBE2" s="413"/>
      <c r="KBF2" s="413"/>
      <c r="KBG2" s="413"/>
      <c r="KBH2" s="413"/>
      <c r="KBI2" s="413"/>
      <c r="KBJ2" s="413"/>
      <c r="KBK2" s="413"/>
      <c r="KBL2" s="413"/>
      <c r="KBM2" s="413"/>
      <c r="KBN2" s="413"/>
      <c r="KBO2" s="413"/>
      <c r="KBP2" s="413"/>
      <c r="KBQ2" s="413"/>
      <c r="KBR2" s="413"/>
      <c r="KBS2" s="413"/>
      <c r="KBT2" s="413"/>
      <c r="KBU2" s="413"/>
      <c r="KBV2" s="413"/>
      <c r="KBW2" s="413"/>
      <c r="KBX2" s="413"/>
      <c r="KBY2" s="413"/>
      <c r="KBZ2" s="413"/>
      <c r="KCA2" s="413"/>
      <c r="KCB2" s="413"/>
      <c r="KCC2" s="413"/>
      <c r="KCD2" s="413"/>
      <c r="KCE2" s="413"/>
      <c r="KCF2" s="413"/>
      <c r="KCG2" s="413"/>
      <c r="KCH2" s="413"/>
      <c r="KCI2" s="413"/>
      <c r="KCJ2" s="413"/>
      <c r="KCK2" s="413"/>
      <c r="KCL2" s="413"/>
      <c r="KCM2" s="413"/>
      <c r="KCN2" s="413"/>
      <c r="KCO2" s="413"/>
      <c r="KCP2" s="413"/>
      <c r="KCQ2" s="413"/>
      <c r="KCR2" s="413"/>
      <c r="KCS2" s="413"/>
      <c r="KCT2" s="413"/>
      <c r="KCU2" s="413"/>
      <c r="KCV2" s="413"/>
      <c r="KCW2" s="413"/>
      <c r="KCX2" s="413"/>
      <c r="KCY2" s="413"/>
      <c r="KCZ2" s="413"/>
      <c r="KDA2" s="413"/>
      <c r="KDB2" s="413"/>
      <c r="KDC2" s="413"/>
      <c r="KDD2" s="413"/>
      <c r="KDE2" s="413"/>
      <c r="KDF2" s="413"/>
      <c r="KDG2" s="413"/>
      <c r="KDH2" s="413"/>
      <c r="KDI2" s="413"/>
      <c r="KDJ2" s="413"/>
      <c r="KDK2" s="413"/>
      <c r="KDL2" s="413"/>
      <c r="KDM2" s="413"/>
      <c r="KDN2" s="413"/>
      <c r="KDO2" s="413"/>
      <c r="KDP2" s="413"/>
      <c r="KDQ2" s="413"/>
      <c r="KDR2" s="413"/>
      <c r="KDS2" s="413"/>
      <c r="KDT2" s="413"/>
      <c r="KDU2" s="413"/>
      <c r="KDV2" s="413"/>
      <c r="KDW2" s="413"/>
      <c r="KDX2" s="413"/>
      <c r="KDY2" s="413"/>
      <c r="KDZ2" s="413"/>
      <c r="KEA2" s="413"/>
      <c r="KEB2" s="413"/>
      <c r="KEC2" s="413"/>
      <c r="KED2" s="413"/>
      <c r="KEE2" s="413"/>
      <c r="KEF2" s="413"/>
      <c r="KEG2" s="413"/>
      <c r="KEH2" s="413"/>
      <c r="KEI2" s="413"/>
      <c r="KEJ2" s="413"/>
      <c r="KEK2" s="413"/>
      <c r="KEL2" s="413"/>
      <c r="KEM2" s="413"/>
      <c r="KEN2" s="413"/>
      <c r="KEO2" s="413"/>
      <c r="KEP2" s="413"/>
      <c r="KEQ2" s="413"/>
      <c r="KER2" s="413"/>
      <c r="KES2" s="413"/>
      <c r="KET2" s="413"/>
      <c r="KEU2" s="413"/>
      <c r="KEV2" s="413"/>
      <c r="KEW2" s="413"/>
      <c r="KEX2" s="413"/>
      <c r="KEY2" s="413"/>
      <c r="KEZ2" s="413"/>
      <c r="KFA2" s="413"/>
      <c r="KFB2" s="413"/>
      <c r="KFC2" s="413"/>
      <c r="KFD2" s="413"/>
      <c r="KFE2" s="413"/>
      <c r="KFF2" s="413"/>
      <c r="KFG2" s="413"/>
      <c r="KFH2" s="413"/>
      <c r="KFI2" s="413"/>
      <c r="KFJ2" s="413"/>
      <c r="KFK2" s="413"/>
      <c r="KFL2" s="413"/>
      <c r="KFM2" s="413"/>
      <c r="KFN2" s="413"/>
      <c r="KFO2" s="413"/>
      <c r="KFP2" s="413"/>
      <c r="KFQ2" s="413"/>
      <c r="KFR2" s="413"/>
      <c r="KFS2" s="413"/>
      <c r="KFT2" s="413"/>
      <c r="KFU2" s="413"/>
      <c r="KFV2" s="413"/>
      <c r="KFW2" s="413"/>
      <c r="KFX2" s="413"/>
      <c r="KFY2" s="413"/>
      <c r="KFZ2" s="413"/>
      <c r="KGA2" s="413"/>
      <c r="KGB2" s="413"/>
      <c r="KGC2" s="413"/>
      <c r="KGD2" s="413"/>
      <c r="KGE2" s="413"/>
      <c r="KGF2" s="413"/>
      <c r="KGG2" s="413"/>
      <c r="KGH2" s="413"/>
      <c r="KGI2" s="413"/>
      <c r="KGJ2" s="413"/>
      <c r="KGK2" s="413"/>
      <c r="KGL2" s="413"/>
      <c r="KGM2" s="413"/>
      <c r="KGN2" s="413"/>
      <c r="KGO2" s="413"/>
      <c r="KGP2" s="413"/>
      <c r="KGQ2" s="413"/>
      <c r="KGR2" s="413"/>
      <c r="KGS2" s="413"/>
      <c r="KGT2" s="413"/>
      <c r="KGU2" s="413"/>
      <c r="KGV2" s="413"/>
      <c r="KGW2" s="413"/>
      <c r="KGX2" s="413"/>
      <c r="KGY2" s="413"/>
      <c r="KGZ2" s="413"/>
      <c r="KHA2" s="413"/>
      <c r="KHB2" s="413"/>
      <c r="KHC2" s="413"/>
      <c r="KHD2" s="413"/>
      <c r="KHE2" s="413"/>
      <c r="KHF2" s="413"/>
      <c r="KHG2" s="413"/>
      <c r="KHH2" s="413"/>
      <c r="KHI2" s="413"/>
      <c r="KHJ2" s="413"/>
      <c r="KHK2" s="413"/>
      <c r="KHL2" s="413"/>
      <c r="KHM2" s="413"/>
      <c r="KHN2" s="413"/>
      <c r="KHO2" s="413"/>
      <c r="KHP2" s="413"/>
      <c r="KHQ2" s="413"/>
      <c r="KHR2" s="413"/>
      <c r="KHS2" s="413"/>
      <c r="KHT2" s="413"/>
      <c r="KHU2" s="413"/>
      <c r="KHV2" s="413"/>
      <c r="KHW2" s="413"/>
      <c r="KHX2" s="413"/>
      <c r="KHY2" s="413"/>
      <c r="KHZ2" s="413"/>
      <c r="KIA2" s="413"/>
      <c r="KIB2" s="413"/>
      <c r="KIC2" s="413"/>
      <c r="KID2" s="413"/>
      <c r="KIE2" s="413"/>
      <c r="KIF2" s="413"/>
      <c r="KIG2" s="413"/>
      <c r="KIH2" s="413"/>
      <c r="KII2" s="413"/>
      <c r="KIJ2" s="413"/>
      <c r="KIK2" s="413"/>
      <c r="KIL2" s="413"/>
      <c r="KIM2" s="413"/>
      <c r="KIN2" s="413"/>
      <c r="KIO2" s="413"/>
      <c r="KIP2" s="413"/>
      <c r="KIQ2" s="413"/>
      <c r="KIR2" s="413"/>
      <c r="KIS2" s="413"/>
      <c r="KIT2" s="413"/>
      <c r="KIU2" s="413"/>
      <c r="KIV2" s="413"/>
      <c r="KIW2" s="413"/>
      <c r="KIX2" s="413"/>
      <c r="KIY2" s="413"/>
      <c r="KIZ2" s="413"/>
      <c r="KJA2" s="413"/>
      <c r="KJB2" s="413"/>
      <c r="KJC2" s="413"/>
      <c r="KJD2" s="413"/>
      <c r="KJE2" s="413"/>
      <c r="KJF2" s="413"/>
      <c r="KJG2" s="413"/>
      <c r="KJH2" s="413"/>
      <c r="KJI2" s="413"/>
      <c r="KJJ2" s="413"/>
      <c r="KJK2" s="413"/>
      <c r="KJL2" s="413"/>
      <c r="KJM2" s="413"/>
      <c r="KJN2" s="413"/>
      <c r="KJO2" s="413"/>
      <c r="KJP2" s="413"/>
      <c r="KJQ2" s="413"/>
      <c r="KJR2" s="413"/>
      <c r="KJS2" s="413"/>
      <c r="KJT2" s="413"/>
      <c r="KJU2" s="413"/>
      <c r="KJV2" s="413"/>
      <c r="KJW2" s="413"/>
      <c r="KJX2" s="413"/>
      <c r="KJY2" s="413"/>
      <c r="KJZ2" s="413"/>
      <c r="KKA2" s="413"/>
      <c r="KKB2" s="413"/>
      <c r="KKC2" s="413"/>
      <c r="KKD2" s="413"/>
      <c r="KKE2" s="413"/>
      <c r="KKF2" s="413"/>
      <c r="KKG2" s="413"/>
      <c r="KKH2" s="413"/>
      <c r="KKI2" s="413"/>
      <c r="KKJ2" s="413"/>
      <c r="KKK2" s="413"/>
      <c r="KKL2" s="413"/>
      <c r="KKM2" s="413"/>
      <c r="KKN2" s="413"/>
      <c r="KKO2" s="413"/>
      <c r="KKP2" s="413"/>
      <c r="KKQ2" s="413"/>
      <c r="KKR2" s="413"/>
      <c r="KKS2" s="413"/>
      <c r="KKT2" s="413"/>
      <c r="KKU2" s="413"/>
      <c r="KKV2" s="413"/>
      <c r="KKW2" s="413"/>
      <c r="KKX2" s="413"/>
      <c r="KKY2" s="413"/>
      <c r="KKZ2" s="413"/>
      <c r="KLA2" s="413"/>
      <c r="KLB2" s="413"/>
      <c r="KLC2" s="413"/>
      <c r="KLD2" s="413"/>
      <c r="KLE2" s="413"/>
      <c r="KLF2" s="413"/>
      <c r="KLG2" s="413"/>
      <c r="KLH2" s="413"/>
      <c r="KLI2" s="413"/>
      <c r="KLJ2" s="413"/>
      <c r="KLK2" s="413"/>
      <c r="KLL2" s="413"/>
      <c r="KLM2" s="413"/>
      <c r="KLN2" s="413"/>
      <c r="KLO2" s="413"/>
      <c r="KLP2" s="413"/>
      <c r="KLQ2" s="413"/>
      <c r="KLR2" s="413"/>
      <c r="KLS2" s="413"/>
      <c r="KLT2" s="413"/>
      <c r="KLU2" s="413"/>
      <c r="KLV2" s="413"/>
      <c r="KLW2" s="413"/>
      <c r="KLX2" s="413"/>
      <c r="KLY2" s="413"/>
      <c r="KLZ2" s="413"/>
      <c r="KMA2" s="413"/>
      <c r="KMB2" s="413"/>
      <c r="KMC2" s="413"/>
      <c r="KMD2" s="413"/>
      <c r="KME2" s="413"/>
      <c r="KMF2" s="413"/>
      <c r="KMG2" s="413"/>
      <c r="KMH2" s="413"/>
      <c r="KMI2" s="413"/>
      <c r="KMJ2" s="413"/>
      <c r="KMK2" s="413"/>
      <c r="KML2" s="413"/>
      <c r="KMM2" s="413"/>
      <c r="KMN2" s="413"/>
      <c r="KMO2" s="413"/>
      <c r="KMP2" s="413"/>
      <c r="KMQ2" s="413"/>
      <c r="KMR2" s="413"/>
      <c r="KMS2" s="413"/>
      <c r="KMT2" s="413"/>
      <c r="KMU2" s="413"/>
      <c r="KMV2" s="413"/>
      <c r="KMW2" s="413"/>
      <c r="KMX2" s="413"/>
      <c r="KMY2" s="413"/>
      <c r="KMZ2" s="413"/>
      <c r="KNA2" s="413"/>
      <c r="KNB2" s="413"/>
      <c r="KNC2" s="413"/>
      <c r="KND2" s="413"/>
      <c r="KNE2" s="413"/>
      <c r="KNF2" s="413"/>
      <c r="KNG2" s="413"/>
      <c r="KNH2" s="413"/>
      <c r="KNI2" s="413"/>
      <c r="KNJ2" s="413"/>
      <c r="KNK2" s="413"/>
      <c r="KNL2" s="413"/>
      <c r="KNM2" s="413"/>
      <c r="KNN2" s="413"/>
      <c r="KNO2" s="413"/>
      <c r="KNP2" s="413"/>
      <c r="KNQ2" s="413"/>
      <c r="KNR2" s="413"/>
      <c r="KNS2" s="413"/>
      <c r="KNT2" s="413"/>
      <c r="KNU2" s="413"/>
      <c r="KNV2" s="413"/>
      <c r="KNW2" s="413"/>
      <c r="KNX2" s="413"/>
      <c r="KNY2" s="413"/>
      <c r="KNZ2" s="413"/>
      <c r="KOA2" s="413"/>
      <c r="KOB2" s="413"/>
      <c r="KOC2" s="413"/>
      <c r="KOD2" s="413"/>
      <c r="KOE2" s="413"/>
      <c r="KOF2" s="413"/>
      <c r="KOG2" s="413"/>
      <c r="KOH2" s="413"/>
      <c r="KOI2" s="413"/>
      <c r="KOJ2" s="413"/>
      <c r="KOK2" s="413"/>
      <c r="KOL2" s="413"/>
      <c r="KOM2" s="413"/>
      <c r="KON2" s="413"/>
      <c r="KOO2" s="413"/>
      <c r="KOP2" s="413"/>
      <c r="KOQ2" s="413"/>
      <c r="KOR2" s="413"/>
      <c r="KOS2" s="413"/>
      <c r="KOT2" s="413"/>
      <c r="KOU2" s="413"/>
      <c r="KOV2" s="413"/>
      <c r="KOW2" s="413"/>
      <c r="KOX2" s="413"/>
      <c r="KOY2" s="413"/>
      <c r="KOZ2" s="413"/>
      <c r="KPA2" s="413"/>
      <c r="KPB2" s="413"/>
      <c r="KPC2" s="413"/>
      <c r="KPD2" s="413"/>
      <c r="KPE2" s="413"/>
      <c r="KPF2" s="413"/>
      <c r="KPG2" s="413"/>
      <c r="KPH2" s="413"/>
      <c r="KPI2" s="413"/>
      <c r="KPJ2" s="413"/>
      <c r="KPK2" s="413"/>
      <c r="KPL2" s="413"/>
      <c r="KPM2" s="413"/>
      <c r="KPN2" s="413"/>
      <c r="KPO2" s="413"/>
      <c r="KPP2" s="413"/>
      <c r="KPQ2" s="413"/>
      <c r="KPR2" s="413"/>
      <c r="KPS2" s="413"/>
      <c r="KPT2" s="413"/>
      <c r="KPU2" s="413"/>
      <c r="KPV2" s="413"/>
      <c r="KPW2" s="413"/>
      <c r="KPX2" s="413"/>
      <c r="KPY2" s="413"/>
      <c r="KPZ2" s="413"/>
      <c r="KQA2" s="413"/>
      <c r="KQB2" s="413"/>
      <c r="KQC2" s="413"/>
      <c r="KQD2" s="413"/>
      <c r="KQE2" s="413"/>
      <c r="KQF2" s="413"/>
      <c r="KQG2" s="413"/>
      <c r="KQH2" s="413"/>
      <c r="KQI2" s="413"/>
      <c r="KQJ2" s="413"/>
      <c r="KQK2" s="413"/>
      <c r="KQL2" s="413"/>
      <c r="KQM2" s="413"/>
      <c r="KQN2" s="413"/>
      <c r="KQO2" s="413"/>
      <c r="KQP2" s="413"/>
      <c r="KQQ2" s="413"/>
      <c r="KQR2" s="413"/>
      <c r="KQS2" s="413"/>
      <c r="KQT2" s="413"/>
      <c r="KQU2" s="413"/>
      <c r="KQV2" s="413"/>
      <c r="KQW2" s="413"/>
      <c r="KQX2" s="413"/>
      <c r="KQY2" s="413"/>
      <c r="KQZ2" s="413"/>
      <c r="KRA2" s="413"/>
      <c r="KRB2" s="413"/>
      <c r="KRC2" s="413"/>
      <c r="KRD2" s="413"/>
      <c r="KRE2" s="413"/>
      <c r="KRF2" s="413"/>
      <c r="KRG2" s="413"/>
      <c r="KRH2" s="413"/>
      <c r="KRI2" s="413"/>
      <c r="KRJ2" s="413"/>
      <c r="KRK2" s="413"/>
      <c r="KRL2" s="413"/>
      <c r="KRM2" s="413"/>
      <c r="KRN2" s="413"/>
      <c r="KRO2" s="413"/>
      <c r="KRP2" s="413"/>
      <c r="KRQ2" s="413"/>
      <c r="KRR2" s="413"/>
      <c r="KRS2" s="413"/>
      <c r="KRT2" s="413"/>
      <c r="KRU2" s="413"/>
      <c r="KRV2" s="413"/>
      <c r="KRW2" s="413"/>
      <c r="KRX2" s="413"/>
      <c r="KRY2" s="413"/>
      <c r="KRZ2" s="413"/>
      <c r="KSA2" s="413"/>
      <c r="KSB2" s="413"/>
      <c r="KSC2" s="413"/>
      <c r="KSD2" s="413"/>
      <c r="KSE2" s="413"/>
      <c r="KSF2" s="413"/>
      <c r="KSG2" s="413"/>
      <c r="KSH2" s="413"/>
      <c r="KSI2" s="413"/>
      <c r="KSJ2" s="413"/>
      <c r="KSK2" s="413"/>
      <c r="KSL2" s="413"/>
      <c r="KSM2" s="413"/>
      <c r="KSN2" s="413"/>
      <c r="KSO2" s="413"/>
      <c r="KSP2" s="413"/>
      <c r="KSQ2" s="413"/>
      <c r="KSR2" s="413"/>
      <c r="KSS2" s="413"/>
      <c r="KST2" s="413"/>
      <c r="KSU2" s="413"/>
      <c r="KSV2" s="413"/>
      <c r="KSW2" s="413"/>
      <c r="KSX2" s="413"/>
      <c r="KSY2" s="413"/>
      <c r="KSZ2" s="413"/>
      <c r="KTA2" s="413"/>
      <c r="KTB2" s="413"/>
      <c r="KTC2" s="413"/>
      <c r="KTD2" s="413"/>
      <c r="KTE2" s="413"/>
      <c r="KTF2" s="413"/>
      <c r="KTG2" s="413"/>
      <c r="KTH2" s="413"/>
      <c r="KTI2" s="413"/>
      <c r="KTJ2" s="413"/>
      <c r="KTK2" s="413"/>
      <c r="KTL2" s="413"/>
      <c r="KTM2" s="413"/>
      <c r="KTN2" s="413"/>
      <c r="KTO2" s="413"/>
      <c r="KTP2" s="413"/>
      <c r="KTQ2" s="413"/>
      <c r="KTR2" s="413"/>
      <c r="KTS2" s="413"/>
      <c r="KTT2" s="413"/>
      <c r="KTU2" s="413"/>
      <c r="KTV2" s="413"/>
      <c r="KTW2" s="413"/>
      <c r="KTX2" s="413"/>
      <c r="KTY2" s="413"/>
      <c r="KTZ2" s="413"/>
      <c r="KUA2" s="413"/>
      <c r="KUB2" s="413"/>
      <c r="KUC2" s="413"/>
      <c r="KUD2" s="413"/>
      <c r="KUE2" s="413"/>
      <c r="KUF2" s="413"/>
      <c r="KUG2" s="413"/>
      <c r="KUH2" s="413"/>
      <c r="KUI2" s="413"/>
      <c r="KUJ2" s="413"/>
      <c r="KUK2" s="413"/>
      <c r="KUL2" s="413"/>
      <c r="KUM2" s="413"/>
      <c r="KUN2" s="413"/>
      <c r="KUO2" s="413"/>
      <c r="KUP2" s="413"/>
      <c r="KUQ2" s="413"/>
      <c r="KUR2" s="413"/>
      <c r="KUS2" s="413"/>
      <c r="KUT2" s="413"/>
      <c r="KUU2" s="413"/>
      <c r="KUV2" s="413"/>
      <c r="KUW2" s="413"/>
      <c r="KUX2" s="413"/>
      <c r="KUY2" s="413"/>
      <c r="KUZ2" s="413"/>
      <c r="KVA2" s="413"/>
      <c r="KVB2" s="413"/>
      <c r="KVC2" s="413"/>
      <c r="KVD2" s="413"/>
      <c r="KVE2" s="413"/>
      <c r="KVF2" s="413"/>
      <c r="KVG2" s="413"/>
      <c r="KVH2" s="413"/>
      <c r="KVI2" s="413"/>
      <c r="KVJ2" s="413"/>
      <c r="KVK2" s="413"/>
      <c r="KVL2" s="413"/>
      <c r="KVM2" s="413"/>
      <c r="KVN2" s="413"/>
      <c r="KVO2" s="413"/>
      <c r="KVP2" s="413"/>
      <c r="KVQ2" s="413"/>
      <c r="KVR2" s="413"/>
      <c r="KVS2" s="413"/>
      <c r="KVT2" s="413"/>
      <c r="KVU2" s="413"/>
      <c r="KVV2" s="413"/>
      <c r="KVW2" s="413"/>
      <c r="KVX2" s="413"/>
      <c r="KVY2" s="413"/>
      <c r="KVZ2" s="413"/>
      <c r="KWA2" s="413"/>
      <c r="KWB2" s="413"/>
      <c r="KWC2" s="413"/>
      <c r="KWD2" s="413"/>
      <c r="KWE2" s="413"/>
      <c r="KWF2" s="413"/>
      <c r="KWG2" s="413"/>
      <c r="KWH2" s="413"/>
      <c r="KWI2" s="413"/>
      <c r="KWJ2" s="413"/>
      <c r="KWK2" s="413"/>
      <c r="KWL2" s="413"/>
      <c r="KWM2" s="413"/>
      <c r="KWN2" s="413"/>
      <c r="KWO2" s="413"/>
      <c r="KWP2" s="413"/>
      <c r="KWQ2" s="413"/>
      <c r="KWR2" s="413"/>
      <c r="KWS2" s="413"/>
      <c r="KWT2" s="413"/>
      <c r="KWU2" s="413"/>
      <c r="KWV2" s="413"/>
      <c r="KWW2" s="413"/>
      <c r="KWX2" s="413"/>
      <c r="KWY2" s="413"/>
      <c r="KWZ2" s="413"/>
      <c r="KXA2" s="413"/>
      <c r="KXB2" s="413"/>
      <c r="KXC2" s="413"/>
      <c r="KXD2" s="413"/>
      <c r="KXE2" s="413"/>
      <c r="KXF2" s="413"/>
      <c r="KXG2" s="413"/>
      <c r="KXH2" s="413"/>
      <c r="KXI2" s="413"/>
      <c r="KXJ2" s="413"/>
      <c r="KXK2" s="413"/>
      <c r="KXL2" s="413"/>
      <c r="KXM2" s="413"/>
      <c r="KXN2" s="413"/>
      <c r="KXO2" s="413"/>
      <c r="KXP2" s="413"/>
      <c r="KXQ2" s="413"/>
      <c r="KXR2" s="413"/>
      <c r="KXS2" s="413"/>
      <c r="KXT2" s="413"/>
      <c r="KXU2" s="413"/>
      <c r="KXV2" s="413"/>
      <c r="KXW2" s="413"/>
      <c r="KXX2" s="413"/>
      <c r="KXY2" s="413"/>
      <c r="KXZ2" s="413"/>
      <c r="KYA2" s="413"/>
      <c r="KYB2" s="413"/>
      <c r="KYC2" s="413"/>
      <c r="KYD2" s="413"/>
      <c r="KYE2" s="413"/>
      <c r="KYF2" s="413"/>
      <c r="KYG2" s="413"/>
      <c r="KYH2" s="413"/>
      <c r="KYI2" s="413"/>
      <c r="KYJ2" s="413"/>
      <c r="KYK2" s="413"/>
      <c r="KYL2" s="413"/>
      <c r="KYM2" s="413"/>
      <c r="KYN2" s="413"/>
      <c r="KYO2" s="413"/>
      <c r="KYP2" s="413"/>
      <c r="KYQ2" s="413"/>
      <c r="KYR2" s="413"/>
      <c r="KYS2" s="413"/>
      <c r="KYT2" s="413"/>
      <c r="KYU2" s="413"/>
      <c r="KYV2" s="413"/>
      <c r="KYW2" s="413"/>
      <c r="KYX2" s="413"/>
      <c r="KYY2" s="413"/>
      <c r="KYZ2" s="413"/>
      <c r="KZA2" s="413"/>
      <c r="KZB2" s="413"/>
      <c r="KZC2" s="413"/>
      <c r="KZD2" s="413"/>
      <c r="KZE2" s="413"/>
      <c r="KZF2" s="413"/>
      <c r="KZG2" s="413"/>
      <c r="KZH2" s="413"/>
      <c r="KZI2" s="413"/>
      <c r="KZJ2" s="413"/>
      <c r="KZK2" s="413"/>
      <c r="KZL2" s="413"/>
      <c r="KZM2" s="413"/>
      <c r="KZN2" s="413"/>
      <c r="KZO2" s="413"/>
      <c r="KZP2" s="413"/>
      <c r="KZQ2" s="413"/>
      <c r="KZR2" s="413"/>
      <c r="KZS2" s="413"/>
      <c r="KZT2" s="413"/>
      <c r="KZU2" s="413"/>
      <c r="KZV2" s="413"/>
      <c r="KZW2" s="413"/>
      <c r="KZX2" s="413"/>
      <c r="KZY2" s="413"/>
      <c r="KZZ2" s="413"/>
      <c r="LAA2" s="413"/>
      <c r="LAB2" s="413"/>
      <c r="LAC2" s="413"/>
      <c r="LAD2" s="413"/>
      <c r="LAE2" s="413"/>
      <c r="LAF2" s="413"/>
      <c r="LAG2" s="413"/>
      <c r="LAH2" s="413"/>
      <c r="LAI2" s="413"/>
      <c r="LAJ2" s="413"/>
      <c r="LAK2" s="413"/>
      <c r="LAL2" s="413"/>
      <c r="LAM2" s="413"/>
      <c r="LAN2" s="413"/>
      <c r="LAO2" s="413"/>
      <c r="LAP2" s="413"/>
      <c r="LAQ2" s="413"/>
      <c r="LAR2" s="413"/>
      <c r="LAS2" s="413"/>
      <c r="LAT2" s="413"/>
      <c r="LAU2" s="413"/>
      <c r="LAV2" s="413"/>
      <c r="LAW2" s="413"/>
      <c r="LAX2" s="413"/>
      <c r="LAY2" s="413"/>
      <c r="LAZ2" s="413"/>
      <c r="LBA2" s="413"/>
      <c r="LBB2" s="413"/>
      <c r="LBC2" s="413"/>
      <c r="LBD2" s="413"/>
      <c r="LBE2" s="413"/>
      <c r="LBF2" s="413"/>
      <c r="LBG2" s="413"/>
      <c r="LBH2" s="413"/>
      <c r="LBI2" s="413"/>
      <c r="LBJ2" s="413"/>
      <c r="LBK2" s="413"/>
      <c r="LBL2" s="413"/>
      <c r="LBM2" s="413"/>
      <c r="LBN2" s="413"/>
      <c r="LBO2" s="413"/>
      <c r="LBP2" s="413"/>
      <c r="LBQ2" s="413"/>
      <c r="LBR2" s="413"/>
      <c r="LBS2" s="413"/>
      <c r="LBT2" s="413"/>
      <c r="LBU2" s="413"/>
      <c r="LBV2" s="413"/>
      <c r="LBW2" s="413"/>
      <c r="LBX2" s="413"/>
      <c r="LBY2" s="413"/>
      <c r="LBZ2" s="413"/>
      <c r="LCA2" s="413"/>
      <c r="LCB2" s="413"/>
      <c r="LCC2" s="413"/>
      <c r="LCD2" s="413"/>
      <c r="LCE2" s="413"/>
      <c r="LCF2" s="413"/>
      <c r="LCG2" s="413"/>
      <c r="LCH2" s="413"/>
      <c r="LCI2" s="413"/>
      <c r="LCJ2" s="413"/>
      <c r="LCK2" s="413"/>
      <c r="LCL2" s="413"/>
      <c r="LCM2" s="413"/>
      <c r="LCN2" s="413"/>
      <c r="LCO2" s="413"/>
      <c r="LCP2" s="413"/>
      <c r="LCQ2" s="413"/>
      <c r="LCR2" s="413"/>
      <c r="LCS2" s="413"/>
      <c r="LCT2" s="413"/>
      <c r="LCU2" s="413"/>
      <c r="LCV2" s="413"/>
      <c r="LCW2" s="413"/>
      <c r="LCX2" s="413"/>
      <c r="LCY2" s="413"/>
      <c r="LCZ2" s="413"/>
      <c r="LDA2" s="413"/>
      <c r="LDB2" s="413"/>
      <c r="LDC2" s="413"/>
      <c r="LDD2" s="413"/>
      <c r="LDE2" s="413"/>
      <c r="LDF2" s="413"/>
      <c r="LDG2" s="413"/>
      <c r="LDH2" s="413"/>
      <c r="LDI2" s="413"/>
      <c r="LDJ2" s="413"/>
      <c r="LDK2" s="413"/>
      <c r="LDL2" s="413"/>
      <c r="LDM2" s="413"/>
      <c r="LDN2" s="413"/>
      <c r="LDO2" s="413"/>
      <c r="LDP2" s="413"/>
      <c r="LDQ2" s="413"/>
      <c r="LDR2" s="413"/>
      <c r="LDS2" s="413"/>
      <c r="LDT2" s="413"/>
      <c r="LDU2" s="413"/>
      <c r="LDV2" s="413"/>
      <c r="LDW2" s="413"/>
      <c r="LDX2" s="413"/>
      <c r="LDY2" s="413"/>
      <c r="LDZ2" s="413"/>
      <c r="LEA2" s="413"/>
      <c r="LEB2" s="413"/>
      <c r="LEC2" s="413"/>
      <c r="LED2" s="413"/>
      <c r="LEE2" s="413"/>
      <c r="LEF2" s="413"/>
      <c r="LEG2" s="413"/>
      <c r="LEH2" s="413"/>
      <c r="LEI2" s="413"/>
      <c r="LEJ2" s="413"/>
      <c r="LEK2" s="413"/>
      <c r="LEL2" s="413"/>
      <c r="LEM2" s="413"/>
      <c r="LEN2" s="413"/>
      <c r="LEO2" s="413"/>
      <c r="LEP2" s="413"/>
      <c r="LEQ2" s="413"/>
      <c r="LER2" s="413"/>
      <c r="LES2" s="413"/>
      <c r="LET2" s="413"/>
      <c r="LEU2" s="413"/>
      <c r="LEV2" s="413"/>
      <c r="LEW2" s="413"/>
      <c r="LEX2" s="413"/>
      <c r="LEY2" s="413"/>
      <c r="LEZ2" s="413"/>
      <c r="LFA2" s="413"/>
      <c r="LFB2" s="413"/>
      <c r="LFC2" s="413"/>
      <c r="LFD2" s="413"/>
      <c r="LFE2" s="413"/>
      <c r="LFF2" s="413"/>
      <c r="LFG2" s="413"/>
      <c r="LFH2" s="413"/>
      <c r="LFI2" s="413"/>
      <c r="LFJ2" s="413"/>
      <c r="LFK2" s="413"/>
      <c r="LFL2" s="413"/>
      <c r="LFM2" s="413"/>
      <c r="LFN2" s="413"/>
      <c r="LFO2" s="413"/>
      <c r="LFP2" s="413"/>
      <c r="LFQ2" s="413"/>
      <c r="LFR2" s="413"/>
      <c r="LFS2" s="413"/>
      <c r="LFT2" s="413"/>
      <c r="LFU2" s="413"/>
      <c r="LFV2" s="413"/>
      <c r="LFW2" s="413"/>
      <c r="LFX2" s="413"/>
      <c r="LFY2" s="413"/>
      <c r="LFZ2" s="413"/>
      <c r="LGA2" s="413"/>
      <c r="LGB2" s="413"/>
      <c r="LGC2" s="413"/>
      <c r="LGD2" s="413"/>
      <c r="LGE2" s="413"/>
      <c r="LGF2" s="413"/>
      <c r="LGG2" s="413"/>
      <c r="LGH2" s="413"/>
      <c r="LGI2" s="413"/>
      <c r="LGJ2" s="413"/>
      <c r="LGK2" s="413"/>
      <c r="LGL2" s="413"/>
      <c r="LGM2" s="413"/>
      <c r="LGN2" s="413"/>
      <c r="LGO2" s="413"/>
      <c r="LGP2" s="413"/>
      <c r="LGQ2" s="413"/>
      <c r="LGR2" s="413"/>
      <c r="LGS2" s="413"/>
      <c r="LGT2" s="413"/>
      <c r="LGU2" s="413"/>
      <c r="LGV2" s="413"/>
      <c r="LGW2" s="413"/>
      <c r="LGX2" s="413"/>
      <c r="LGY2" s="413"/>
      <c r="LGZ2" s="413"/>
      <c r="LHA2" s="413"/>
      <c r="LHB2" s="413"/>
      <c r="LHC2" s="413"/>
      <c r="LHD2" s="413"/>
      <c r="LHE2" s="413"/>
      <c r="LHF2" s="413"/>
      <c r="LHG2" s="413"/>
      <c r="LHH2" s="413"/>
      <c r="LHI2" s="413"/>
      <c r="LHJ2" s="413"/>
      <c r="LHK2" s="413"/>
      <c r="LHL2" s="413"/>
      <c r="LHM2" s="413"/>
      <c r="LHN2" s="413"/>
      <c r="LHO2" s="413"/>
      <c r="LHP2" s="413"/>
      <c r="LHQ2" s="413"/>
      <c r="LHR2" s="413"/>
      <c r="LHS2" s="413"/>
      <c r="LHT2" s="413"/>
      <c r="LHU2" s="413"/>
      <c r="LHV2" s="413"/>
      <c r="LHW2" s="413"/>
      <c r="LHX2" s="413"/>
      <c r="LHY2" s="413"/>
      <c r="LHZ2" s="413"/>
      <c r="LIA2" s="413"/>
      <c r="LIB2" s="413"/>
      <c r="LIC2" s="413"/>
      <c r="LID2" s="413"/>
      <c r="LIE2" s="413"/>
      <c r="LIF2" s="413"/>
      <c r="LIG2" s="413"/>
      <c r="LIH2" s="413"/>
      <c r="LII2" s="413"/>
      <c r="LIJ2" s="413"/>
      <c r="LIK2" s="413"/>
      <c r="LIL2" s="413"/>
      <c r="LIM2" s="413"/>
      <c r="LIN2" s="413"/>
      <c r="LIO2" s="413"/>
      <c r="LIP2" s="413"/>
      <c r="LIQ2" s="413"/>
      <c r="LIR2" s="413"/>
      <c r="LIS2" s="413"/>
      <c r="LIT2" s="413"/>
      <c r="LIU2" s="413"/>
      <c r="LIV2" s="413"/>
      <c r="LIW2" s="413"/>
      <c r="LIX2" s="413"/>
      <c r="LIY2" s="413"/>
      <c r="LIZ2" s="413"/>
      <c r="LJA2" s="413"/>
      <c r="LJB2" s="413"/>
      <c r="LJC2" s="413"/>
      <c r="LJD2" s="413"/>
      <c r="LJE2" s="413"/>
      <c r="LJF2" s="413"/>
      <c r="LJG2" s="413"/>
      <c r="LJH2" s="413"/>
      <c r="LJI2" s="413"/>
      <c r="LJJ2" s="413"/>
      <c r="LJK2" s="413"/>
      <c r="LJL2" s="413"/>
      <c r="LJM2" s="413"/>
      <c r="LJN2" s="413"/>
      <c r="LJO2" s="413"/>
      <c r="LJP2" s="413"/>
      <c r="LJQ2" s="413"/>
      <c r="LJR2" s="413"/>
      <c r="LJS2" s="413"/>
      <c r="LJT2" s="413"/>
      <c r="LJU2" s="413"/>
      <c r="LJV2" s="413"/>
      <c r="LJW2" s="413"/>
      <c r="LJX2" s="413"/>
      <c r="LJY2" s="413"/>
      <c r="LJZ2" s="413"/>
      <c r="LKA2" s="413"/>
      <c r="LKB2" s="413"/>
      <c r="LKC2" s="413"/>
      <c r="LKD2" s="413"/>
      <c r="LKE2" s="413"/>
      <c r="LKF2" s="413"/>
      <c r="LKG2" s="413"/>
      <c r="LKH2" s="413"/>
      <c r="LKI2" s="413"/>
      <c r="LKJ2" s="413"/>
      <c r="LKK2" s="413"/>
      <c r="LKL2" s="413"/>
      <c r="LKM2" s="413"/>
      <c r="LKN2" s="413"/>
      <c r="LKO2" s="413"/>
      <c r="LKP2" s="413"/>
      <c r="LKQ2" s="413"/>
      <c r="LKR2" s="413"/>
      <c r="LKS2" s="413"/>
      <c r="LKT2" s="413"/>
      <c r="LKU2" s="413"/>
      <c r="LKV2" s="413"/>
      <c r="LKW2" s="413"/>
      <c r="LKX2" s="413"/>
      <c r="LKY2" s="413"/>
      <c r="LKZ2" s="413"/>
      <c r="LLA2" s="413"/>
      <c r="LLB2" s="413"/>
      <c r="LLC2" s="413"/>
      <c r="LLD2" s="413"/>
      <c r="LLE2" s="413"/>
      <c r="LLF2" s="413"/>
      <c r="LLG2" s="413"/>
      <c r="LLH2" s="413"/>
      <c r="LLI2" s="413"/>
      <c r="LLJ2" s="413"/>
      <c r="LLK2" s="413"/>
      <c r="LLL2" s="413"/>
      <c r="LLM2" s="413"/>
      <c r="LLN2" s="413"/>
      <c r="LLO2" s="413"/>
      <c r="LLP2" s="413"/>
      <c r="LLQ2" s="413"/>
      <c r="LLR2" s="413"/>
      <c r="LLS2" s="413"/>
      <c r="LLT2" s="413"/>
      <c r="LLU2" s="413"/>
      <c r="LLV2" s="413"/>
      <c r="LLW2" s="413"/>
      <c r="LLX2" s="413"/>
      <c r="LLY2" s="413"/>
      <c r="LLZ2" s="413"/>
      <c r="LMA2" s="413"/>
      <c r="LMB2" s="413"/>
      <c r="LMC2" s="413"/>
      <c r="LMD2" s="413"/>
      <c r="LME2" s="413"/>
      <c r="LMF2" s="413"/>
      <c r="LMG2" s="413"/>
      <c r="LMH2" s="413"/>
      <c r="LMI2" s="413"/>
      <c r="LMJ2" s="413"/>
      <c r="LMK2" s="413"/>
      <c r="LML2" s="413"/>
      <c r="LMM2" s="413"/>
      <c r="LMN2" s="413"/>
      <c r="LMO2" s="413"/>
      <c r="LMP2" s="413"/>
      <c r="LMQ2" s="413"/>
      <c r="LMR2" s="413"/>
      <c r="LMS2" s="413"/>
      <c r="LMT2" s="413"/>
      <c r="LMU2" s="413"/>
      <c r="LMV2" s="413"/>
      <c r="LMW2" s="413"/>
      <c r="LMX2" s="413"/>
      <c r="LMY2" s="413"/>
      <c r="LMZ2" s="413"/>
      <c r="LNA2" s="413"/>
      <c r="LNB2" s="413"/>
      <c r="LNC2" s="413"/>
      <c r="LND2" s="413"/>
      <c r="LNE2" s="413"/>
      <c r="LNF2" s="413"/>
      <c r="LNG2" s="413"/>
      <c r="LNH2" s="413"/>
      <c r="LNI2" s="413"/>
      <c r="LNJ2" s="413"/>
      <c r="LNK2" s="413"/>
      <c r="LNL2" s="413"/>
      <c r="LNM2" s="413"/>
      <c r="LNN2" s="413"/>
      <c r="LNO2" s="413"/>
      <c r="LNP2" s="413"/>
      <c r="LNQ2" s="413"/>
      <c r="LNR2" s="413"/>
      <c r="LNS2" s="413"/>
      <c r="LNT2" s="413"/>
      <c r="LNU2" s="413"/>
      <c r="LNV2" s="413"/>
      <c r="LNW2" s="413"/>
      <c r="LNX2" s="413"/>
      <c r="LNY2" s="413"/>
      <c r="LNZ2" s="413"/>
      <c r="LOA2" s="413"/>
      <c r="LOB2" s="413"/>
      <c r="LOC2" s="413"/>
      <c r="LOD2" s="413"/>
      <c r="LOE2" s="413"/>
      <c r="LOF2" s="413"/>
      <c r="LOG2" s="413"/>
      <c r="LOH2" s="413"/>
      <c r="LOI2" s="413"/>
      <c r="LOJ2" s="413"/>
      <c r="LOK2" s="413"/>
      <c r="LOL2" s="413"/>
      <c r="LOM2" s="413"/>
      <c r="LON2" s="413"/>
      <c r="LOO2" s="413"/>
      <c r="LOP2" s="413"/>
      <c r="LOQ2" s="413"/>
      <c r="LOR2" s="413"/>
      <c r="LOS2" s="413"/>
      <c r="LOT2" s="413"/>
      <c r="LOU2" s="413"/>
      <c r="LOV2" s="413"/>
      <c r="LOW2" s="413"/>
      <c r="LOX2" s="413"/>
      <c r="LOY2" s="413"/>
      <c r="LOZ2" s="413"/>
      <c r="LPA2" s="413"/>
      <c r="LPB2" s="413"/>
      <c r="LPC2" s="413"/>
      <c r="LPD2" s="413"/>
      <c r="LPE2" s="413"/>
      <c r="LPF2" s="413"/>
      <c r="LPG2" s="413"/>
      <c r="LPH2" s="413"/>
      <c r="LPI2" s="413"/>
      <c r="LPJ2" s="413"/>
      <c r="LPK2" s="413"/>
      <c r="LPL2" s="413"/>
      <c r="LPM2" s="413"/>
      <c r="LPN2" s="413"/>
      <c r="LPO2" s="413"/>
      <c r="LPP2" s="413"/>
      <c r="LPQ2" s="413"/>
      <c r="LPR2" s="413"/>
      <c r="LPS2" s="413"/>
      <c r="LPT2" s="413"/>
      <c r="LPU2" s="413"/>
      <c r="LPV2" s="413"/>
      <c r="LPW2" s="413"/>
      <c r="LPX2" s="413"/>
      <c r="LPY2" s="413"/>
      <c r="LPZ2" s="413"/>
      <c r="LQA2" s="413"/>
      <c r="LQB2" s="413"/>
      <c r="LQC2" s="413"/>
      <c r="LQD2" s="413"/>
      <c r="LQE2" s="413"/>
      <c r="LQF2" s="413"/>
      <c r="LQG2" s="413"/>
      <c r="LQH2" s="413"/>
      <c r="LQI2" s="413"/>
      <c r="LQJ2" s="413"/>
      <c r="LQK2" s="413"/>
      <c r="LQL2" s="413"/>
      <c r="LQM2" s="413"/>
      <c r="LQN2" s="413"/>
      <c r="LQO2" s="413"/>
      <c r="LQP2" s="413"/>
      <c r="LQQ2" s="413"/>
      <c r="LQR2" s="413"/>
      <c r="LQS2" s="413"/>
      <c r="LQT2" s="413"/>
      <c r="LQU2" s="413"/>
      <c r="LQV2" s="413"/>
      <c r="LQW2" s="413"/>
      <c r="LQX2" s="413"/>
      <c r="LQY2" s="413"/>
      <c r="LQZ2" s="413"/>
      <c r="LRA2" s="413"/>
      <c r="LRB2" s="413"/>
      <c r="LRC2" s="413"/>
      <c r="LRD2" s="413"/>
      <c r="LRE2" s="413"/>
      <c r="LRF2" s="413"/>
      <c r="LRG2" s="413"/>
      <c r="LRH2" s="413"/>
      <c r="LRI2" s="413"/>
      <c r="LRJ2" s="413"/>
      <c r="LRK2" s="413"/>
      <c r="LRL2" s="413"/>
      <c r="LRM2" s="413"/>
      <c r="LRN2" s="413"/>
      <c r="LRO2" s="413"/>
      <c r="LRP2" s="413"/>
      <c r="LRQ2" s="413"/>
      <c r="LRR2" s="413"/>
      <c r="LRS2" s="413"/>
      <c r="LRT2" s="413"/>
      <c r="LRU2" s="413"/>
      <c r="LRV2" s="413"/>
      <c r="LRW2" s="413"/>
      <c r="LRX2" s="413"/>
      <c r="LRY2" s="413"/>
      <c r="LRZ2" s="413"/>
      <c r="LSA2" s="413"/>
      <c r="LSB2" s="413"/>
      <c r="LSC2" s="413"/>
      <c r="LSD2" s="413"/>
      <c r="LSE2" s="413"/>
      <c r="LSF2" s="413"/>
      <c r="LSG2" s="413"/>
      <c r="LSH2" s="413"/>
      <c r="LSI2" s="413"/>
      <c r="LSJ2" s="413"/>
      <c r="LSK2" s="413"/>
      <c r="LSL2" s="413"/>
      <c r="LSM2" s="413"/>
      <c r="LSN2" s="413"/>
      <c r="LSO2" s="413"/>
      <c r="LSP2" s="413"/>
      <c r="LSQ2" s="413"/>
      <c r="LSR2" s="413"/>
      <c r="LSS2" s="413"/>
      <c r="LST2" s="413"/>
      <c r="LSU2" s="413"/>
      <c r="LSV2" s="413"/>
      <c r="LSW2" s="413"/>
      <c r="LSX2" s="413"/>
      <c r="LSY2" s="413"/>
      <c r="LSZ2" s="413"/>
      <c r="LTA2" s="413"/>
      <c r="LTB2" s="413"/>
      <c r="LTC2" s="413"/>
      <c r="LTD2" s="413"/>
      <c r="LTE2" s="413"/>
      <c r="LTF2" s="413"/>
      <c r="LTG2" s="413"/>
      <c r="LTH2" s="413"/>
      <c r="LTI2" s="413"/>
      <c r="LTJ2" s="413"/>
      <c r="LTK2" s="413"/>
      <c r="LTL2" s="413"/>
      <c r="LTM2" s="413"/>
      <c r="LTN2" s="413"/>
      <c r="LTO2" s="413"/>
      <c r="LTP2" s="413"/>
      <c r="LTQ2" s="413"/>
      <c r="LTR2" s="413"/>
      <c r="LTS2" s="413"/>
      <c r="LTT2" s="413"/>
      <c r="LTU2" s="413"/>
      <c r="LTV2" s="413"/>
      <c r="LTW2" s="413"/>
      <c r="LTX2" s="413"/>
      <c r="LTY2" s="413"/>
      <c r="LTZ2" s="413"/>
      <c r="LUA2" s="413"/>
      <c r="LUB2" s="413"/>
      <c r="LUC2" s="413"/>
      <c r="LUD2" s="413"/>
      <c r="LUE2" s="413"/>
      <c r="LUF2" s="413"/>
      <c r="LUG2" s="413"/>
      <c r="LUH2" s="413"/>
      <c r="LUI2" s="413"/>
      <c r="LUJ2" s="413"/>
      <c r="LUK2" s="413"/>
      <c r="LUL2" s="413"/>
      <c r="LUM2" s="413"/>
      <c r="LUN2" s="413"/>
      <c r="LUO2" s="413"/>
      <c r="LUP2" s="413"/>
      <c r="LUQ2" s="413"/>
      <c r="LUR2" s="413"/>
      <c r="LUS2" s="413"/>
      <c r="LUT2" s="413"/>
      <c r="LUU2" s="413"/>
      <c r="LUV2" s="413"/>
      <c r="LUW2" s="413"/>
      <c r="LUX2" s="413"/>
      <c r="LUY2" s="413"/>
      <c r="LUZ2" s="413"/>
      <c r="LVA2" s="413"/>
      <c r="LVB2" s="413"/>
      <c r="LVC2" s="413"/>
      <c r="LVD2" s="413"/>
      <c r="LVE2" s="413"/>
      <c r="LVF2" s="413"/>
      <c r="LVG2" s="413"/>
      <c r="LVH2" s="413"/>
      <c r="LVI2" s="413"/>
      <c r="LVJ2" s="413"/>
      <c r="LVK2" s="413"/>
      <c r="LVL2" s="413"/>
      <c r="LVM2" s="413"/>
      <c r="LVN2" s="413"/>
      <c r="LVO2" s="413"/>
      <c r="LVP2" s="413"/>
      <c r="LVQ2" s="413"/>
      <c r="LVR2" s="413"/>
      <c r="LVS2" s="413"/>
      <c r="LVT2" s="413"/>
      <c r="LVU2" s="413"/>
      <c r="LVV2" s="413"/>
      <c r="LVW2" s="413"/>
      <c r="LVX2" s="413"/>
      <c r="LVY2" s="413"/>
      <c r="LVZ2" s="413"/>
      <c r="LWA2" s="413"/>
      <c r="LWB2" s="413"/>
      <c r="LWC2" s="413"/>
      <c r="LWD2" s="413"/>
      <c r="LWE2" s="413"/>
      <c r="LWF2" s="413"/>
      <c r="LWG2" s="413"/>
      <c r="LWH2" s="413"/>
      <c r="LWI2" s="413"/>
      <c r="LWJ2" s="413"/>
      <c r="LWK2" s="413"/>
      <c r="LWL2" s="413"/>
      <c r="LWM2" s="413"/>
      <c r="LWN2" s="413"/>
      <c r="LWO2" s="413"/>
      <c r="LWP2" s="413"/>
      <c r="LWQ2" s="413"/>
      <c r="LWR2" s="413"/>
      <c r="LWS2" s="413"/>
      <c r="LWT2" s="413"/>
      <c r="LWU2" s="413"/>
      <c r="LWV2" s="413"/>
      <c r="LWW2" s="413"/>
      <c r="LWX2" s="413"/>
      <c r="LWY2" s="413"/>
      <c r="LWZ2" s="413"/>
      <c r="LXA2" s="413"/>
      <c r="LXB2" s="413"/>
      <c r="LXC2" s="413"/>
      <c r="LXD2" s="413"/>
      <c r="LXE2" s="413"/>
      <c r="LXF2" s="413"/>
      <c r="LXG2" s="413"/>
      <c r="LXH2" s="413"/>
      <c r="LXI2" s="413"/>
      <c r="LXJ2" s="413"/>
      <c r="LXK2" s="413"/>
      <c r="LXL2" s="413"/>
      <c r="LXM2" s="413"/>
      <c r="LXN2" s="413"/>
      <c r="LXO2" s="413"/>
      <c r="LXP2" s="413"/>
      <c r="LXQ2" s="413"/>
      <c r="LXR2" s="413"/>
      <c r="LXS2" s="413"/>
      <c r="LXT2" s="413"/>
      <c r="LXU2" s="413"/>
      <c r="LXV2" s="413"/>
      <c r="LXW2" s="413"/>
      <c r="LXX2" s="413"/>
      <c r="LXY2" s="413"/>
      <c r="LXZ2" s="413"/>
      <c r="LYA2" s="413"/>
      <c r="LYB2" s="413"/>
      <c r="LYC2" s="413"/>
      <c r="LYD2" s="413"/>
      <c r="LYE2" s="413"/>
      <c r="LYF2" s="413"/>
      <c r="LYG2" s="413"/>
      <c r="LYH2" s="413"/>
      <c r="LYI2" s="413"/>
      <c r="LYJ2" s="413"/>
      <c r="LYK2" s="413"/>
      <c r="LYL2" s="413"/>
      <c r="LYM2" s="413"/>
      <c r="LYN2" s="413"/>
      <c r="LYO2" s="413"/>
      <c r="LYP2" s="413"/>
      <c r="LYQ2" s="413"/>
      <c r="LYR2" s="413"/>
      <c r="LYS2" s="413"/>
      <c r="LYT2" s="413"/>
      <c r="LYU2" s="413"/>
      <c r="LYV2" s="413"/>
      <c r="LYW2" s="413"/>
      <c r="LYX2" s="413"/>
      <c r="LYY2" s="413"/>
      <c r="LYZ2" s="413"/>
      <c r="LZA2" s="413"/>
      <c r="LZB2" s="413"/>
      <c r="LZC2" s="413"/>
      <c r="LZD2" s="413"/>
      <c r="LZE2" s="413"/>
      <c r="LZF2" s="413"/>
      <c r="LZG2" s="413"/>
      <c r="LZH2" s="413"/>
      <c r="LZI2" s="413"/>
      <c r="LZJ2" s="413"/>
      <c r="LZK2" s="413"/>
      <c r="LZL2" s="413"/>
      <c r="LZM2" s="413"/>
      <c r="LZN2" s="413"/>
      <c r="LZO2" s="413"/>
      <c r="LZP2" s="413"/>
      <c r="LZQ2" s="413"/>
      <c r="LZR2" s="413"/>
      <c r="LZS2" s="413"/>
      <c r="LZT2" s="413"/>
      <c r="LZU2" s="413"/>
      <c r="LZV2" s="413"/>
      <c r="LZW2" s="413"/>
      <c r="LZX2" s="413"/>
      <c r="LZY2" s="413"/>
      <c r="LZZ2" s="413"/>
      <c r="MAA2" s="413"/>
      <c r="MAB2" s="413"/>
      <c r="MAC2" s="413"/>
      <c r="MAD2" s="413"/>
      <c r="MAE2" s="413"/>
      <c r="MAF2" s="413"/>
      <c r="MAG2" s="413"/>
      <c r="MAH2" s="413"/>
      <c r="MAI2" s="413"/>
      <c r="MAJ2" s="413"/>
      <c r="MAK2" s="413"/>
      <c r="MAL2" s="413"/>
      <c r="MAM2" s="413"/>
      <c r="MAN2" s="413"/>
      <c r="MAO2" s="413"/>
      <c r="MAP2" s="413"/>
      <c r="MAQ2" s="413"/>
      <c r="MAR2" s="413"/>
      <c r="MAS2" s="413"/>
      <c r="MAT2" s="413"/>
      <c r="MAU2" s="413"/>
      <c r="MAV2" s="413"/>
      <c r="MAW2" s="413"/>
      <c r="MAX2" s="413"/>
      <c r="MAY2" s="413"/>
      <c r="MAZ2" s="413"/>
      <c r="MBA2" s="413"/>
      <c r="MBB2" s="413"/>
      <c r="MBC2" s="413"/>
      <c r="MBD2" s="413"/>
      <c r="MBE2" s="413"/>
      <c r="MBF2" s="413"/>
      <c r="MBG2" s="413"/>
      <c r="MBH2" s="413"/>
      <c r="MBI2" s="413"/>
      <c r="MBJ2" s="413"/>
      <c r="MBK2" s="413"/>
      <c r="MBL2" s="413"/>
      <c r="MBM2" s="413"/>
      <c r="MBN2" s="413"/>
      <c r="MBO2" s="413"/>
      <c r="MBP2" s="413"/>
      <c r="MBQ2" s="413"/>
      <c r="MBR2" s="413"/>
      <c r="MBS2" s="413"/>
      <c r="MBT2" s="413"/>
      <c r="MBU2" s="413"/>
      <c r="MBV2" s="413"/>
      <c r="MBW2" s="413"/>
      <c r="MBX2" s="413"/>
      <c r="MBY2" s="413"/>
      <c r="MBZ2" s="413"/>
      <c r="MCA2" s="413"/>
      <c r="MCB2" s="413"/>
      <c r="MCC2" s="413"/>
      <c r="MCD2" s="413"/>
      <c r="MCE2" s="413"/>
      <c r="MCF2" s="413"/>
      <c r="MCG2" s="413"/>
      <c r="MCH2" s="413"/>
      <c r="MCI2" s="413"/>
      <c r="MCJ2" s="413"/>
      <c r="MCK2" s="413"/>
      <c r="MCL2" s="413"/>
      <c r="MCM2" s="413"/>
      <c r="MCN2" s="413"/>
      <c r="MCO2" s="413"/>
      <c r="MCP2" s="413"/>
      <c r="MCQ2" s="413"/>
      <c r="MCR2" s="413"/>
      <c r="MCS2" s="413"/>
      <c r="MCT2" s="413"/>
      <c r="MCU2" s="413"/>
      <c r="MCV2" s="413"/>
      <c r="MCW2" s="413"/>
      <c r="MCX2" s="413"/>
      <c r="MCY2" s="413"/>
      <c r="MCZ2" s="413"/>
      <c r="MDA2" s="413"/>
      <c r="MDB2" s="413"/>
      <c r="MDC2" s="413"/>
      <c r="MDD2" s="413"/>
      <c r="MDE2" s="413"/>
      <c r="MDF2" s="413"/>
      <c r="MDG2" s="413"/>
      <c r="MDH2" s="413"/>
      <c r="MDI2" s="413"/>
      <c r="MDJ2" s="413"/>
      <c r="MDK2" s="413"/>
      <c r="MDL2" s="413"/>
      <c r="MDM2" s="413"/>
      <c r="MDN2" s="413"/>
      <c r="MDO2" s="413"/>
      <c r="MDP2" s="413"/>
      <c r="MDQ2" s="413"/>
      <c r="MDR2" s="413"/>
      <c r="MDS2" s="413"/>
      <c r="MDT2" s="413"/>
      <c r="MDU2" s="413"/>
      <c r="MDV2" s="413"/>
      <c r="MDW2" s="413"/>
      <c r="MDX2" s="413"/>
      <c r="MDY2" s="413"/>
      <c r="MDZ2" s="413"/>
      <c r="MEA2" s="413"/>
      <c r="MEB2" s="413"/>
      <c r="MEC2" s="413"/>
      <c r="MED2" s="413"/>
      <c r="MEE2" s="413"/>
      <c r="MEF2" s="413"/>
      <c r="MEG2" s="413"/>
      <c r="MEH2" s="413"/>
      <c r="MEI2" s="413"/>
      <c r="MEJ2" s="413"/>
      <c r="MEK2" s="413"/>
      <c r="MEL2" s="413"/>
      <c r="MEM2" s="413"/>
      <c r="MEN2" s="413"/>
      <c r="MEO2" s="413"/>
      <c r="MEP2" s="413"/>
      <c r="MEQ2" s="413"/>
      <c r="MER2" s="413"/>
      <c r="MES2" s="413"/>
      <c r="MET2" s="413"/>
      <c r="MEU2" s="413"/>
      <c r="MEV2" s="413"/>
      <c r="MEW2" s="413"/>
      <c r="MEX2" s="413"/>
      <c r="MEY2" s="413"/>
      <c r="MEZ2" s="413"/>
      <c r="MFA2" s="413"/>
      <c r="MFB2" s="413"/>
      <c r="MFC2" s="413"/>
      <c r="MFD2" s="413"/>
      <c r="MFE2" s="413"/>
      <c r="MFF2" s="413"/>
      <c r="MFG2" s="413"/>
      <c r="MFH2" s="413"/>
      <c r="MFI2" s="413"/>
      <c r="MFJ2" s="413"/>
      <c r="MFK2" s="413"/>
      <c r="MFL2" s="413"/>
      <c r="MFM2" s="413"/>
      <c r="MFN2" s="413"/>
      <c r="MFO2" s="413"/>
      <c r="MFP2" s="413"/>
      <c r="MFQ2" s="413"/>
      <c r="MFR2" s="413"/>
      <c r="MFS2" s="413"/>
      <c r="MFT2" s="413"/>
      <c r="MFU2" s="413"/>
      <c r="MFV2" s="413"/>
      <c r="MFW2" s="413"/>
      <c r="MFX2" s="413"/>
      <c r="MFY2" s="413"/>
      <c r="MFZ2" s="413"/>
      <c r="MGA2" s="413"/>
      <c r="MGB2" s="413"/>
      <c r="MGC2" s="413"/>
      <c r="MGD2" s="413"/>
      <c r="MGE2" s="413"/>
      <c r="MGF2" s="413"/>
      <c r="MGG2" s="413"/>
      <c r="MGH2" s="413"/>
      <c r="MGI2" s="413"/>
      <c r="MGJ2" s="413"/>
      <c r="MGK2" s="413"/>
      <c r="MGL2" s="413"/>
      <c r="MGM2" s="413"/>
      <c r="MGN2" s="413"/>
      <c r="MGO2" s="413"/>
      <c r="MGP2" s="413"/>
      <c r="MGQ2" s="413"/>
      <c r="MGR2" s="413"/>
      <c r="MGS2" s="413"/>
      <c r="MGT2" s="413"/>
      <c r="MGU2" s="413"/>
      <c r="MGV2" s="413"/>
      <c r="MGW2" s="413"/>
      <c r="MGX2" s="413"/>
      <c r="MGY2" s="413"/>
      <c r="MGZ2" s="413"/>
      <c r="MHA2" s="413"/>
      <c r="MHB2" s="413"/>
      <c r="MHC2" s="413"/>
      <c r="MHD2" s="413"/>
      <c r="MHE2" s="413"/>
      <c r="MHF2" s="413"/>
      <c r="MHG2" s="413"/>
      <c r="MHH2" s="413"/>
      <c r="MHI2" s="413"/>
      <c r="MHJ2" s="413"/>
      <c r="MHK2" s="413"/>
      <c r="MHL2" s="413"/>
      <c r="MHM2" s="413"/>
      <c r="MHN2" s="413"/>
      <c r="MHO2" s="413"/>
      <c r="MHP2" s="413"/>
      <c r="MHQ2" s="413"/>
      <c r="MHR2" s="413"/>
      <c r="MHS2" s="413"/>
      <c r="MHT2" s="413"/>
      <c r="MHU2" s="413"/>
      <c r="MHV2" s="413"/>
      <c r="MHW2" s="413"/>
      <c r="MHX2" s="413"/>
      <c r="MHY2" s="413"/>
      <c r="MHZ2" s="413"/>
      <c r="MIA2" s="413"/>
      <c r="MIB2" s="413"/>
      <c r="MIC2" s="413"/>
      <c r="MID2" s="413"/>
      <c r="MIE2" s="413"/>
      <c r="MIF2" s="413"/>
      <c r="MIG2" s="413"/>
      <c r="MIH2" s="413"/>
      <c r="MII2" s="413"/>
      <c r="MIJ2" s="413"/>
      <c r="MIK2" s="413"/>
      <c r="MIL2" s="413"/>
      <c r="MIM2" s="413"/>
      <c r="MIN2" s="413"/>
      <c r="MIO2" s="413"/>
      <c r="MIP2" s="413"/>
      <c r="MIQ2" s="413"/>
      <c r="MIR2" s="413"/>
      <c r="MIS2" s="413"/>
      <c r="MIT2" s="413"/>
      <c r="MIU2" s="413"/>
      <c r="MIV2" s="413"/>
      <c r="MIW2" s="413"/>
      <c r="MIX2" s="413"/>
      <c r="MIY2" s="413"/>
      <c r="MIZ2" s="413"/>
      <c r="MJA2" s="413"/>
      <c r="MJB2" s="413"/>
      <c r="MJC2" s="413"/>
      <c r="MJD2" s="413"/>
      <c r="MJE2" s="413"/>
      <c r="MJF2" s="413"/>
      <c r="MJG2" s="413"/>
      <c r="MJH2" s="413"/>
      <c r="MJI2" s="413"/>
      <c r="MJJ2" s="413"/>
      <c r="MJK2" s="413"/>
      <c r="MJL2" s="413"/>
      <c r="MJM2" s="413"/>
      <c r="MJN2" s="413"/>
      <c r="MJO2" s="413"/>
      <c r="MJP2" s="413"/>
      <c r="MJQ2" s="413"/>
      <c r="MJR2" s="413"/>
      <c r="MJS2" s="413"/>
      <c r="MJT2" s="413"/>
      <c r="MJU2" s="413"/>
      <c r="MJV2" s="413"/>
      <c r="MJW2" s="413"/>
      <c r="MJX2" s="413"/>
      <c r="MJY2" s="413"/>
      <c r="MJZ2" s="413"/>
      <c r="MKA2" s="413"/>
      <c r="MKB2" s="413"/>
      <c r="MKC2" s="413"/>
      <c r="MKD2" s="413"/>
      <c r="MKE2" s="413"/>
      <c r="MKF2" s="413"/>
      <c r="MKG2" s="413"/>
      <c r="MKH2" s="413"/>
      <c r="MKI2" s="413"/>
      <c r="MKJ2" s="413"/>
      <c r="MKK2" s="413"/>
      <c r="MKL2" s="413"/>
      <c r="MKM2" s="413"/>
      <c r="MKN2" s="413"/>
      <c r="MKO2" s="413"/>
      <c r="MKP2" s="413"/>
      <c r="MKQ2" s="413"/>
      <c r="MKR2" s="413"/>
      <c r="MKS2" s="413"/>
      <c r="MKT2" s="413"/>
      <c r="MKU2" s="413"/>
      <c r="MKV2" s="413"/>
      <c r="MKW2" s="413"/>
      <c r="MKX2" s="413"/>
      <c r="MKY2" s="413"/>
      <c r="MKZ2" s="413"/>
      <c r="MLA2" s="413"/>
      <c r="MLB2" s="413"/>
      <c r="MLC2" s="413"/>
      <c r="MLD2" s="413"/>
      <c r="MLE2" s="413"/>
      <c r="MLF2" s="413"/>
      <c r="MLG2" s="413"/>
      <c r="MLH2" s="413"/>
      <c r="MLI2" s="413"/>
      <c r="MLJ2" s="413"/>
      <c r="MLK2" s="413"/>
      <c r="MLL2" s="413"/>
      <c r="MLM2" s="413"/>
      <c r="MLN2" s="413"/>
      <c r="MLO2" s="413"/>
      <c r="MLP2" s="413"/>
      <c r="MLQ2" s="413"/>
      <c r="MLR2" s="413"/>
      <c r="MLS2" s="413"/>
      <c r="MLT2" s="413"/>
      <c r="MLU2" s="413"/>
      <c r="MLV2" s="413"/>
      <c r="MLW2" s="413"/>
      <c r="MLX2" s="413"/>
      <c r="MLY2" s="413"/>
      <c r="MLZ2" s="413"/>
      <c r="MMA2" s="413"/>
      <c r="MMB2" s="413"/>
      <c r="MMC2" s="413"/>
      <c r="MMD2" s="413"/>
      <c r="MME2" s="413"/>
      <c r="MMF2" s="413"/>
      <c r="MMG2" s="413"/>
      <c r="MMH2" s="413"/>
      <c r="MMI2" s="413"/>
      <c r="MMJ2" s="413"/>
      <c r="MMK2" s="413"/>
      <c r="MML2" s="413"/>
      <c r="MMM2" s="413"/>
      <c r="MMN2" s="413"/>
      <c r="MMO2" s="413"/>
      <c r="MMP2" s="413"/>
      <c r="MMQ2" s="413"/>
      <c r="MMR2" s="413"/>
      <c r="MMS2" s="413"/>
      <c r="MMT2" s="413"/>
      <c r="MMU2" s="413"/>
      <c r="MMV2" s="413"/>
      <c r="MMW2" s="413"/>
      <c r="MMX2" s="413"/>
      <c r="MMY2" s="413"/>
      <c r="MMZ2" s="413"/>
      <c r="MNA2" s="413"/>
      <c r="MNB2" s="413"/>
      <c r="MNC2" s="413"/>
      <c r="MND2" s="413"/>
      <c r="MNE2" s="413"/>
      <c r="MNF2" s="413"/>
      <c r="MNG2" s="413"/>
      <c r="MNH2" s="413"/>
      <c r="MNI2" s="413"/>
      <c r="MNJ2" s="413"/>
      <c r="MNK2" s="413"/>
      <c r="MNL2" s="413"/>
      <c r="MNM2" s="413"/>
      <c r="MNN2" s="413"/>
      <c r="MNO2" s="413"/>
      <c r="MNP2" s="413"/>
      <c r="MNQ2" s="413"/>
      <c r="MNR2" s="413"/>
      <c r="MNS2" s="413"/>
      <c r="MNT2" s="413"/>
      <c r="MNU2" s="413"/>
      <c r="MNV2" s="413"/>
      <c r="MNW2" s="413"/>
      <c r="MNX2" s="413"/>
      <c r="MNY2" s="413"/>
      <c r="MNZ2" s="413"/>
      <c r="MOA2" s="413"/>
      <c r="MOB2" s="413"/>
      <c r="MOC2" s="413"/>
      <c r="MOD2" s="413"/>
      <c r="MOE2" s="413"/>
      <c r="MOF2" s="413"/>
      <c r="MOG2" s="413"/>
      <c r="MOH2" s="413"/>
      <c r="MOI2" s="413"/>
      <c r="MOJ2" s="413"/>
      <c r="MOK2" s="413"/>
      <c r="MOL2" s="413"/>
      <c r="MOM2" s="413"/>
      <c r="MON2" s="413"/>
      <c r="MOO2" s="413"/>
      <c r="MOP2" s="413"/>
      <c r="MOQ2" s="413"/>
      <c r="MOR2" s="413"/>
      <c r="MOS2" s="413"/>
      <c r="MOT2" s="413"/>
      <c r="MOU2" s="413"/>
      <c r="MOV2" s="413"/>
      <c r="MOW2" s="413"/>
      <c r="MOX2" s="413"/>
      <c r="MOY2" s="413"/>
      <c r="MOZ2" s="413"/>
      <c r="MPA2" s="413"/>
      <c r="MPB2" s="413"/>
      <c r="MPC2" s="413"/>
      <c r="MPD2" s="413"/>
      <c r="MPE2" s="413"/>
      <c r="MPF2" s="413"/>
      <c r="MPG2" s="413"/>
      <c r="MPH2" s="413"/>
      <c r="MPI2" s="413"/>
      <c r="MPJ2" s="413"/>
      <c r="MPK2" s="413"/>
      <c r="MPL2" s="413"/>
      <c r="MPM2" s="413"/>
      <c r="MPN2" s="413"/>
      <c r="MPO2" s="413"/>
      <c r="MPP2" s="413"/>
      <c r="MPQ2" s="413"/>
      <c r="MPR2" s="413"/>
      <c r="MPS2" s="413"/>
      <c r="MPT2" s="413"/>
      <c r="MPU2" s="413"/>
      <c r="MPV2" s="413"/>
      <c r="MPW2" s="413"/>
      <c r="MPX2" s="413"/>
      <c r="MPY2" s="413"/>
      <c r="MPZ2" s="413"/>
      <c r="MQA2" s="413"/>
      <c r="MQB2" s="413"/>
      <c r="MQC2" s="413"/>
      <c r="MQD2" s="413"/>
      <c r="MQE2" s="413"/>
      <c r="MQF2" s="413"/>
      <c r="MQG2" s="413"/>
      <c r="MQH2" s="413"/>
      <c r="MQI2" s="413"/>
      <c r="MQJ2" s="413"/>
      <c r="MQK2" s="413"/>
      <c r="MQL2" s="413"/>
      <c r="MQM2" s="413"/>
      <c r="MQN2" s="413"/>
      <c r="MQO2" s="413"/>
      <c r="MQP2" s="413"/>
      <c r="MQQ2" s="413"/>
      <c r="MQR2" s="413"/>
      <c r="MQS2" s="413"/>
      <c r="MQT2" s="413"/>
      <c r="MQU2" s="413"/>
      <c r="MQV2" s="413"/>
      <c r="MQW2" s="413"/>
      <c r="MQX2" s="413"/>
      <c r="MQY2" s="413"/>
      <c r="MQZ2" s="413"/>
      <c r="MRA2" s="413"/>
      <c r="MRB2" s="413"/>
      <c r="MRC2" s="413"/>
      <c r="MRD2" s="413"/>
      <c r="MRE2" s="413"/>
      <c r="MRF2" s="413"/>
      <c r="MRG2" s="413"/>
      <c r="MRH2" s="413"/>
      <c r="MRI2" s="413"/>
      <c r="MRJ2" s="413"/>
      <c r="MRK2" s="413"/>
      <c r="MRL2" s="413"/>
      <c r="MRM2" s="413"/>
      <c r="MRN2" s="413"/>
      <c r="MRO2" s="413"/>
      <c r="MRP2" s="413"/>
      <c r="MRQ2" s="413"/>
      <c r="MRR2" s="413"/>
      <c r="MRS2" s="413"/>
      <c r="MRT2" s="413"/>
      <c r="MRU2" s="413"/>
      <c r="MRV2" s="413"/>
      <c r="MRW2" s="413"/>
      <c r="MRX2" s="413"/>
      <c r="MRY2" s="413"/>
      <c r="MRZ2" s="413"/>
      <c r="MSA2" s="413"/>
      <c r="MSB2" s="413"/>
      <c r="MSC2" s="413"/>
      <c r="MSD2" s="413"/>
      <c r="MSE2" s="413"/>
      <c r="MSF2" s="413"/>
      <c r="MSG2" s="413"/>
      <c r="MSH2" s="413"/>
      <c r="MSI2" s="413"/>
      <c r="MSJ2" s="413"/>
      <c r="MSK2" s="413"/>
      <c r="MSL2" s="413"/>
      <c r="MSM2" s="413"/>
      <c r="MSN2" s="413"/>
      <c r="MSO2" s="413"/>
      <c r="MSP2" s="413"/>
      <c r="MSQ2" s="413"/>
      <c r="MSR2" s="413"/>
      <c r="MSS2" s="413"/>
      <c r="MST2" s="413"/>
      <c r="MSU2" s="413"/>
      <c r="MSV2" s="413"/>
      <c r="MSW2" s="413"/>
      <c r="MSX2" s="413"/>
      <c r="MSY2" s="413"/>
      <c r="MSZ2" s="413"/>
      <c r="MTA2" s="413"/>
      <c r="MTB2" s="413"/>
      <c r="MTC2" s="413"/>
      <c r="MTD2" s="413"/>
      <c r="MTE2" s="413"/>
      <c r="MTF2" s="413"/>
      <c r="MTG2" s="413"/>
      <c r="MTH2" s="413"/>
      <c r="MTI2" s="413"/>
      <c r="MTJ2" s="413"/>
      <c r="MTK2" s="413"/>
      <c r="MTL2" s="413"/>
      <c r="MTM2" s="413"/>
      <c r="MTN2" s="413"/>
      <c r="MTO2" s="413"/>
      <c r="MTP2" s="413"/>
      <c r="MTQ2" s="413"/>
      <c r="MTR2" s="413"/>
      <c r="MTS2" s="413"/>
      <c r="MTT2" s="413"/>
      <c r="MTU2" s="413"/>
      <c r="MTV2" s="413"/>
      <c r="MTW2" s="413"/>
      <c r="MTX2" s="413"/>
      <c r="MTY2" s="413"/>
      <c r="MTZ2" s="413"/>
      <c r="MUA2" s="413"/>
      <c r="MUB2" s="413"/>
      <c r="MUC2" s="413"/>
      <c r="MUD2" s="413"/>
      <c r="MUE2" s="413"/>
      <c r="MUF2" s="413"/>
      <c r="MUG2" s="413"/>
      <c r="MUH2" s="413"/>
      <c r="MUI2" s="413"/>
      <c r="MUJ2" s="413"/>
      <c r="MUK2" s="413"/>
      <c r="MUL2" s="413"/>
      <c r="MUM2" s="413"/>
      <c r="MUN2" s="413"/>
      <c r="MUO2" s="413"/>
      <c r="MUP2" s="413"/>
      <c r="MUQ2" s="413"/>
      <c r="MUR2" s="413"/>
      <c r="MUS2" s="413"/>
      <c r="MUT2" s="413"/>
      <c r="MUU2" s="413"/>
      <c r="MUV2" s="413"/>
      <c r="MUW2" s="413"/>
      <c r="MUX2" s="413"/>
      <c r="MUY2" s="413"/>
      <c r="MUZ2" s="413"/>
      <c r="MVA2" s="413"/>
      <c r="MVB2" s="413"/>
      <c r="MVC2" s="413"/>
      <c r="MVD2" s="413"/>
      <c r="MVE2" s="413"/>
      <c r="MVF2" s="413"/>
      <c r="MVG2" s="413"/>
      <c r="MVH2" s="413"/>
      <c r="MVI2" s="413"/>
      <c r="MVJ2" s="413"/>
      <c r="MVK2" s="413"/>
      <c r="MVL2" s="413"/>
      <c r="MVM2" s="413"/>
      <c r="MVN2" s="413"/>
      <c r="MVO2" s="413"/>
      <c r="MVP2" s="413"/>
      <c r="MVQ2" s="413"/>
      <c r="MVR2" s="413"/>
      <c r="MVS2" s="413"/>
      <c r="MVT2" s="413"/>
      <c r="MVU2" s="413"/>
      <c r="MVV2" s="413"/>
      <c r="MVW2" s="413"/>
      <c r="MVX2" s="413"/>
      <c r="MVY2" s="413"/>
      <c r="MVZ2" s="413"/>
      <c r="MWA2" s="413"/>
      <c r="MWB2" s="413"/>
      <c r="MWC2" s="413"/>
      <c r="MWD2" s="413"/>
      <c r="MWE2" s="413"/>
      <c r="MWF2" s="413"/>
      <c r="MWG2" s="413"/>
      <c r="MWH2" s="413"/>
      <c r="MWI2" s="413"/>
      <c r="MWJ2" s="413"/>
      <c r="MWK2" s="413"/>
      <c r="MWL2" s="413"/>
      <c r="MWM2" s="413"/>
      <c r="MWN2" s="413"/>
      <c r="MWO2" s="413"/>
      <c r="MWP2" s="413"/>
      <c r="MWQ2" s="413"/>
      <c r="MWR2" s="413"/>
      <c r="MWS2" s="413"/>
      <c r="MWT2" s="413"/>
      <c r="MWU2" s="413"/>
      <c r="MWV2" s="413"/>
      <c r="MWW2" s="413"/>
      <c r="MWX2" s="413"/>
      <c r="MWY2" s="413"/>
      <c r="MWZ2" s="413"/>
      <c r="MXA2" s="413"/>
      <c r="MXB2" s="413"/>
      <c r="MXC2" s="413"/>
      <c r="MXD2" s="413"/>
      <c r="MXE2" s="413"/>
      <c r="MXF2" s="413"/>
      <c r="MXG2" s="413"/>
      <c r="MXH2" s="413"/>
      <c r="MXI2" s="413"/>
      <c r="MXJ2" s="413"/>
      <c r="MXK2" s="413"/>
      <c r="MXL2" s="413"/>
      <c r="MXM2" s="413"/>
      <c r="MXN2" s="413"/>
      <c r="MXO2" s="413"/>
      <c r="MXP2" s="413"/>
      <c r="MXQ2" s="413"/>
      <c r="MXR2" s="413"/>
      <c r="MXS2" s="413"/>
      <c r="MXT2" s="413"/>
      <c r="MXU2" s="413"/>
      <c r="MXV2" s="413"/>
      <c r="MXW2" s="413"/>
      <c r="MXX2" s="413"/>
      <c r="MXY2" s="413"/>
      <c r="MXZ2" s="413"/>
      <c r="MYA2" s="413"/>
      <c r="MYB2" s="413"/>
      <c r="MYC2" s="413"/>
      <c r="MYD2" s="413"/>
      <c r="MYE2" s="413"/>
      <c r="MYF2" s="413"/>
      <c r="MYG2" s="413"/>
      <c r="MYH2" s="413"/>
      <c r="MYI2" s="413"/>
      <c r="MYJ2" s="413"/>
      <c r="MYK2" s="413"/>
      <c r="MYL2" s="413"/>
      <c r="MYM2" s="413"/>
      <c r="MYN2" s="413"/>
      <c r="MYO2" s="413"/>
      <c r="MYP2" s="413"/>
      <c r="MYQ2" s="413"/>
      <c r="MYR2" s="413"/>
      <c r="MYS2" s="413"/>
      <c r="MYT2" s="413"/>
      <c r="MYU2" s="413"/>
      <c r="MYV2" s="413"/>
      <c r="MYW2" s="413"/>
      <c r="MYX2" s="413"/>
      <c r="MYY2" s="413"/>
      <c r="MYZ2" s="413"/>
      <c r="MZA2" s="413"/>
      <c r="MZB2" s="413"/>
      <c r="MZC2" s="413"/>
      <c r="MZD2" s="413"/>
      <c r="MZE2" s="413"/>
      <c r="MZF2" s="413"/>
      <c r="MZG2" s="413"/>
      <c r="MZH2" s="413"/>
      <c r="MZI2" s="413"/>
      <c r="MZJ2" s="413"/>
      <c r="MZK2" s="413"/>
      <c r="MZL2" s="413"/>
      <c r="MZM2" s="413"/>
      <c r="MZN2" s="413"/>
      <c r="MZO2" s="413"/>
      <c r="MZP2" s="413"/>
      <c r="MZQ2" s="413"/>
      <c r="MZR2" s="413"/>
      <c r="MZS2" s="413"/>
      <c r="MZT2" s="413"/>
      <c r="MZU2" s="413"/>
      <c r="MZV2" s="413"/>
      <c r="MZW2" s="413"/>
      <c r="MZX2" s="413"/>
      <c r="MZY2" s="413"/>
      <c r="MZZ2" s="413"/>
      <c r="NAA2" s="413"/>
      <c r="NAB2" s="413"/>
      <c r="NAC2" s="413"/>
      <c r="NAD2" s="413"/>
      <c r="NAE2" s="413"/>
      <c r="NAF2" s="413"/>
      <c r="NAG2" s="413"/>
      <c r="NAH2" s="413"/>
      <c r="NAI2" s="413"/>
      <c r="NAJ2" s="413"/>
      <c r="NAK2" s="413"/>
      <c r="NAL2" s="413"/>
      <c r="NAM2" s="413"/>
      <c r="NAN2" s="413"/>
      <c r="NAO2" s="413"/>
      <c r="NAP2" s="413"/>
      <c r="NAQ2" s="413"/>
      <c r="NAR2" s="413"/>
      <c r="NAS2" s="413"/>
      <c r="NAT2" s="413"/>
      <c r="NAU2" s="413"/>
      <c r="NAV2" s="413"/>
      <c r="NAW2" s="413"/>
      <c r="NAX2" s="413"/>
      <c r="NAY2" s="413"/>
      <c r="NAZ2" s="413"/>
      <c r="NBA2" s="413"/>
      <c r="NBB2" s="413"/>
      <c r="NBC2" s="413"/>
      <c r="NBD2" s="413"/>
      <c r="NBE2" s="413"/>
      <c r="NBF2" s="413"/>
      <c r="NBG2" s="413"/>
      <c r="NBH2" s="413"/>
      <c r="NBI2" s="413"/>
      <c r="NBJ2" s="413"/>
      <c r="NBK2" s="413"/>
      <c r="NBL2" s="413"/>
      <c r="NBM2" s="413"/>
      <c r="NBN2" s="413"/>
      <c r="NBO2" s="413"/>
      <c r="NBP2" s="413"/>
      <c r="NBQ2" s="413"/>
      <c r="NBR2" s="413"/>
      <c r="NBS2" s="413"/>
      <c r="NBT2" s="413"/>
      <c r="NBU2" s="413"/>
      <c r="NBV2" s="413"/>
      <c r="NBW2" s="413"/>
      <c r="NBX2" s="413"/>
      <c r="NBY2" s="413"/>
      <c r="NBZ2" s="413"/>
      <c r="NCA2" s="413"/>
      <c r="NCB2" s="413"/>
      <c r="NCC2" s="413"/>
      <c r="NCD2" s="413"/>
      <c r="NCE2" s="413"/>
      <c r="NCF2" s="413"/>
      <c r="NCG2" s="413"/>
      <c r="NCH2" s="413"/>
      <c r="NCI2" s="413"/>
      <c r="NCJ2" s="413"/>
      <c r="NCK2" s="413"/>
      <c r="NCL2" s="413"/>
      <c r="NCM2" s="413"/>
      <c r="NCN2" s="413"/>
      <c r="NCO2" s="413"/>
      <c r="NCP2" s="413"/>
      <c r="NCQ2" s="413"/>
      <c r="NCR2" s="413"/>
      <c r="NCS2" s="413"/>
      <c r="NCT2" s="413"/>
      <c r="NCU2" s="413"/>
      <c r="NCV2" s="413"/>
      <c r="NCW2" s="413"/>
      <c r="NCX2" s="413"/>
      <c r="NCY2" s="413"/>
      <c r="NCZ2" s="413"/>
      <c r="NDA2" s="413"/>
      <c r="NDB2" s="413"/>
      <c r="NDC2" s="413"/>
      <c r="NDD2" s="413"/>
      <c r="NDE2" s="413"/>
      <c r="NDF2" s="413"/>
      <c r="NDG2" s="413"/>
      <c r="NDH2" s="413"/>
      <c r="NDI2" s="413"/>
      <c r="NDJ2" s="413"/>
      <c r="NDK2" s="413"/>
      <c r="NDL2" s="413"/>
      <c r="NDM2" s="413"/>
      <c r="NDN2" s="413"/>
      <c r="NDO2" s="413"/>
      <c r="NDP2" s="413"/>
      <c r="NDQ2" s="413"/>
      <c r="NDR2" s="413"/>
      <c r="NDS2" s="413"/>
      <c r="NDT2" s="413"/>
      <c r="NDU2" s="413"/>
      <c r="NDV2" s="413"/>
      <c r="NDW2" s="413"/>
      <c r="NDX2" s="413"/>
      <c r="NDY2" s="413"/>
      <c r="NDZ2" s="413"/>
      <c r="NEA2" s="413"/>
      <c r="NEB2" s="413"/>
      <c r="NEC2" s="413"/>
      <c r="NED2" s="413"/>
      <c r="NEE2" s="413"/>
      <c r="NEF2" s="413"/>
      <c r="NEG2" s="413"/>
      <c r="NEH2" s="413"/>
      <c r="NEI2" s="413"/>
      <c r="NEJ2" s="413"/>
      <c r="NEK2" s="413"/>
      <c r="NEL2" s="413"/>
      <c r="NEM2" s="413"/>
      <c r="NEN2" s="413"/>
      <c r="NEO2" s="413"/>
      <c r="NEP2" s="413"/>
      <c r="NEQ2" s="413"/>
      <c r="NER2" s="413"/>
      <c r="NES2" s="413"/>
      <c r="NET2" s="413"/>
      <c r="NEU2" s="413"/>
      <c r="NEV2" s="413"/>
      <c r="NEW2" s="413"/>
      <c r="NEX2" s="413"/>
      <c r="NEY2" s="413"/>
      <c r="NEZ2" s="413"/>
      <c r="NFA2" s="413"/>
      <c r="NFB2" s="413"/>
      <c r="NFC2" s="413"/>
      <c r="NFD2" s="413"/>
      <c r="NFE2" s="413"/>
      <c r="NFF2" s="413"/>
      <c r="NFG2" s="413"/>
      <c r="NFH2" s="413"/>
      <c r="NFI2" s="413"/>
      <c r="NFJ2" s="413"/>
      <c r="NFK2" s="413"/>
      <c r="NFL2" s="413"/>
      <c r="NFM2" s="413"/>
      <c r="NFN2" s="413"/>
      <c r="NFO2" s="413"/>
      <c r="NFP2" s="413"/>
      <c r="NFQ2" s="413"/>
      <c r="NFR2" s="413"/>
      <c r="NFS2" s="413"/>
      <c r="NFT2" s="413"/>
      <c r="NFU2" s="413"/>
      <c r="NFV2" s="413"/>
      <c r="NFW2" s="413"/>
      <c r="NFX2" s="413"/>
      <c r="NFY2" s="413"/>
      <c r="NFZ2" s="413"/>
      <c r="NGA2" s="413"/>
      <c r="NGB2" s="413"/>
      <c r="NGC2" s="413"/>
      <c r="NGD2" s="413"/>
      <c r="NGE2" s="413"/>
      <c r="NGF2" s="413"/>
      <c r="NGG2" s="413"/>
      <c r="NGH2" s="413"/>
      <c r="NGI2" s="413"/>
      <c r="NGJ2" s="413"/>
      <c r="NGK2" s="413"/>
      <c r="NGL2" s="413"/>
      <c r="NGM2" s="413"/>
      <c r="NGN2" s="413"/>
      <c r="NGO2" s="413"/>
      <c r="NGP2" s="413"/>
      <c r="NGQ2" s="413"/>
      <c r="NGR2" s="413"/>
      <c r="NGS2" s="413"/>
      <c r="NGT2" s="413"/>
      <c r="NGU2" s="413"/>
      <c r="NGV2" s="413"/>
      <c r="NGW2" s="413"/>
      <c r="NGX2" s="413"/>
      <c r="NGY2" s="413"/>
      <c r="NGZ2" s="413"/>
      <c r="NHA2" s="413"/>
      <c r="NHB2" s="413"/>
      <c r="NHC2" s="413"/>
      <c r="NHD2" s="413"/>
      <c r="NHE2" s="413"/>
      <c r="NHF2" s="413"/>
      <c r="NHG2" s="413"/>
      <c r="NHH2" s="413"/>
      <c r="NHI2" s="413"/>
      <c r="NHJ2" s="413"/>
      <c r="NHK2" s="413"/>
      <c r="NHL2" s="413"/>
      <c r="NHM2" s="413"/>
      <c r="NHN2" s="413"/>
      <c r="NHO2" s="413"/>
      <c r="NHP2" s="413"/>
      <c r="NHQ2" s="413"/>
      <c r="NHR2" s="413"/>
      <c r="NHS2" s="413"/>
      <c r="NHT2" s="413"/>
      <c r="NHU2" s="413"/>
      <c r="NHV2" s="413"/>
      <c r="NHW2" s="413"/>
      <c r="NHX2" s="413"/>
      <c r="NHY2" s="413"/>
      <c r="NHZ2" s="413"/>
      <c r="NIA2" s="413"/>
      <c r="NIB2" s="413"/>
      <c r="NIC2" s="413"/>
      <c r="NID2" s="413"/>
      <c r="NIE2" s="413"/>
      <c r="NIF2" s="413"/>
      <c r="NIG2" s="413"/>
      <c r="NIH2" s="413"/>
      <c r="NII2" s="413"/>
      <c r="NIJ2" s="413"/>
      <c r="NIK2" s="413"/>
      <c r="NIL2" s="413"/>
      <c r="NIM2" s="413"/>
      <c r="NIN2" s="413"/>
      <c r="NIO2" s="413"/>
      <c r="NIP2" s="413"/>
      <c r="NIQ2" s="413"/>
      <c r="NIR2" s="413"/>
      <c r="NIS2" s="413"/>
      <c r="NIT2" s="413"/>
      <c r="NIU2" s="413"/>
      <c r="NIV2" s="413"/>
      <c r="NIW2" s="413"/>
      <c r="NIX2" s="413"/>
      <c r="NIY2" s="413"/>
      <c r="NIZ2" s="413"/>
      <c r="NJA2" s="413"/>
      <c r="NJB2" s="413"/>
      <c r="NJC2" s="413"/>
      <c r="NJD2" s="413"/>
      <c r="NJE2" s="413"/>
      <c r="NJF2" s="413"/>
      <c r="NJG2" s="413"/>
      <c r="NJH2" s="413"/>
      <c r="NJI2" s="413"/>
      <c r="NJJ2" s="413"/>
      <c r="NJK2" s="413"/>
      <c r="NJL2" s="413"/>
      <c r="NJM2" s="413"/>
      <c r="NJN2" s="413"/>
      <c r="NJO2" s="413"/>
      <c r="NJP2" s="413"/>
      <c r="NJQ2" s="413"/>
      <c r="NJR2" s="413"/>
      <c r="NJS2" s="413"/>
      <c r="NJT2" s="413"/>
      <c r="NJU2" s="413"/>
      <c r="NJV2" s="413"/>
      <c r="NJW2" s="413"/>
      <c r="NJX2" s="413"/>
      <c r="NJY2" s="413"/>
      <c r="NJZ2" s="413"/>
      <c r="NKA2" s="413"/>
      <c r="NKB2" s="413"/>
      <c r="NKC2" s="413"/>
      <c r="NKD2" s="413"/>
      <c r="NKE2" s="413"/>
      <c r="NKF2" s="413"/>
      <c r="NKG2" s="413"/>
      <c r="NKH2" s="413"/>
      <c r="NKI2" s="413"/>
      <c r="NKJ2" s="413"/>
      <c r="NKK2" s="413"/>
      <c r="NKL2" s="413"/>
      <c r="NKM2" s="413"/>
      <c r="NKN2" s="413"/>
      <c r="NKO2" s="413"/>
      <c r="NKP2" s="413"/>
      <c r="NKQ2" s="413"/>
      <c r="NKR2" s="413"/>
      <c r="NKS2" s="413"/>
      <c r="NKT2" s="413"/>
      <c r="NKU2" s="413"/>
      <c r="NKV2" s="413"/>
      <c r="NKW2" s="413"/>
      <c r="NKX2" s="413"/>
      <c r="NKY2" s="413"/>
      <c r="NKZ2" s="413"/>
      <c r="NLA2" s="413"/>
      <c r="NLB2" s="413"/>
      <c r="NLC2" s="413"/>
      <c r="NLD2" s="413"/>
      <c r="NLE2" s="413"/>
      <c r="NLF2" s="413"/>
      <c r="NLG2" s="413"/>
      <c r="NLH2" s="413"/>
      <c r="NLI2" s="413"/>
      <c r="NLJ2" s="413"/>
      <c r="NLK2" s="413"/>
      <c r="NLL2" s="413"/>
      <c r="NLM2" s="413"/>
      <c r="NLN2" s="413"/>
      <c r="NLO2" s="413"/>
      <c r="NLP2" s="413"/>
      <c r="NLQ2" s="413"/>
      <c r="NLR2" s="413"/>
      <c r="NLS2" s="413"/>
      <c r="NLT2" s="413"/>
      <c r="NLU2" s="413"/>
      <c r="NLV2" s="413"/>
      <c r="NLW2" s="413"/>
      <c r="NLX2" s="413"/>
      <c r="NLY2" s="413"/>
      <c r="NLZ2" s="413"/>
      <c r="NMA2" s="413"/>
      <c r="NMB2" s="413"/>
      <c r="NMC2" s="413"/>
      <c r="NMD2" s="413"/>
      <c r="NME2" s="413"/>
      <c r="NMF2" s="413"/>
      <c r="NMG2" s="413"/>
      <c r="NMH2" s="413"/>
      <c r="NMI2" s="413"/>
      <c r="NMJ2" s="413"/>
      <c r="NMK2" s="413"/>
      <c r="NML2" s="413"/>
      <c r="NMM2" s="413"/>
      <c r="NMN2" s="413"/>
      <c r="NMO2" s="413"/>
      <c r="NMP2" s="413"/>
      <c r="NMQ2" s="413"/>
      <c r="NMR2" s="413"/>
      <c r="NMS2" s="413"/>
      <c r="NMT2" s="413"/>
      <c r="NMU2" s="413"/>
      <c r="NMV2" s="413"/>
      <c r="NMW2" s="413"/>
      <c r="NMX2" s="413"/>
      <c r="NMY2" s="413"/>
      <c r="NMZ2" s="413"/>
      <c r="NNA2" s="413"/>
      <c r="NNB2" s="413"/>
      <c r="NNC2" s="413"/>
      <c r="NND2" s="413"/>
      <c r="NNE2" s="413"/>
      <c r="NNF2" s="413"/>
      <c r="NNG2" s="413"/>
      <c r="NNH2" s="413"/>
      <c r="NNI2" s="413"/>
      <c r="NNJ2" s="413"/>
      <c r="NNK2" s="413"/>
      <c r="NNL2" s="413"/>
      <c r="NNM2" s="413"/>
      <c r="NNN2" s="413"/>
      <c r="NNO2" s="413"/>
      <c r="NNP2" s="413"/>
      <c r="NNQ2" s="413"/>
      <c r="NNR2" s="413"/>
      <c r="NNS2" s="413"/>
      <c r="NNT2" s="413"/>
      <c r="NNU2" s="413"/>
      <c r="NNV2" s="413"/>
      <c r="NNW2" s="413"/>
      <c r="NNX2" s="413"/>
      <c r="NNY2" s="413"/>
      <c r="NNZ2" s="413"/>
      <c r="NOA2" s="413"/>
      <c r="NOB2" s="413"/>
      <c r="NOC2" s="413"/>
      <c r="NOD2" s="413"/>
      <c r="NOE2" s="413"/>
      <c r="NOF2" s="413"/>
      <c r="NOG2" s="413"/>
      <c r="NOH2" s="413"/>
      <c r="NOI2" s="413"/>
      <c r="NOJ2" s="413"/>
      <c r="NOK2" s="413"/>
      <c r="NOL2" s="413"/>
      <c r="NOM2" s="413"/>
      <c r="NON2" s="413"/>
      <c r="NOO2" s="413"/>
      <c r="NOP2" s="413"/>
      <c r="NOQ2" s="413"/>
      <c r="NOR2" s="413"/>
      <c r="NOS2" s="413"/>
      <c r="NOT2" s="413"/>
      <c r="NOU2" s="413"/>
      <c r="NOV2" s="413"/>
      <c r="NOW2" s="413"/>
      <c r="NOX2" s="413"/>
      <c r="NOY2" s="413"/>
      <c r="NOZ2" s="413"/>
      <c r="NPA2" s="413"/>
      <c r="NPB2" s="413"/>
      <c r="NPC2" s="413"/>
      <c r="NPD2" s="413"/>
      <c r="NPE2" s="413"/>
      <c r="NPF2" s="413"/>
      <c r="NPG2" s="413"/>
      <c r="NPH2" s="413"/>
      <c r="NPI2" s="413"/>
      <c r="NPJ2" s="413"/>
      <c r="NPK2" s="413"/>
      <c r="NPL2" s="413"/>
      <c r="NPM2" s="413"/>
      <c r="NPN2" s="413"/>
      <c r="NPO2" s="413"/>
      <c r="NPP2" s="413"/>
      <c r="NPQ2" s="413"/>
      <c r="NPR2" s="413"/>
      <c r="NPS2" s="413"/>
      <c r="NPT2" s="413"/>
      <c r="NPU2" s="413"/>
      <c r="NPV2" s="413"/>
      <c r="NPW2" s="413"/>
      <c r="NPX2" s="413"/>
      <c r="NPY2" s="413"/>
      <c r="NPZ2" s="413"/>
      <c r="NQA2" s="413"/>
      <c r="NQB2" s="413"/>
      <c r="NQC2" s="413"/>
      <c r="NQD2" s="413"/>
      <c r="NQE2" s="413"/>
      <c r="NQF2" s="413"/>
      <c r="NQG2" s="413"/>
      <c r="NQH2" s="413"/>
      <c r="NQI2" s="413"/>
      <c r="NQJ2" s="413"/>
      <c r="NQK2" s="413"/>
      <c r="NQL2" s="413"/>
      <c r="NQM2" s="413"/>
      <c r="NQN2" s="413"/>
      <c r="NQO2" s="413"/>
      <c r="NQP2" s="413"/>
      <c r="NQQ2" s="413"/>
      <c r="NQR2" s="413"/>
      <c r="NQS2" s="413"/>
      <c r="NQT2" s="413"/>
      <c r="NQU2" s="413"/>
      <c r="NQV2" s="413"/>
      <c r="NQW2" s="413"/>
      <c r="NQX2" s="413"/>
      <c r="NQY2" s="413"/>
      <c r="NQZ2" s="413"/>
      <c r="NRA2" s="413"/>
      <c r="NRB2" s="413"/>
      <c r="NRC2" s="413"/>
      <c r="NRD2" s="413"/>
      <c r="NRE2" s="413"/>
      <c r="NRF2" s="413"/>
      <c r="NRG2" s="413"/>
      <c r="NRH2" s="413"/>
      <c r="NRI2" s="413"/>
      <c r="NRJ2" s="413"/>
      <c r="NRK2" s="413"/>
      <c r="NRL2" s="413"/>
      <c r="NRM2" s="413"/>
      <c r="NRN2" s="413"/>
      <c r="NRO2" s="413"/>
      <c r="NRP2" s="413"/>
      <c r="NRQ2" s="413"/>
      <c r="NRR2" s="413"/>
      <c r="NRS2" s="413"/>
      <c r="NRT2" s="413"/>
      <c r="NRU2" s="413"/>
      <c r="NRV2" s="413"/>
      <c r="NRW2" s="413"/>
      <c r="NRX2" s="413"/>
      <c r="NRY2" s="413"/>
      <c r="NRZ2" s="413"/>
      <c r="NSA2" s="413"/>
      <c r="NSB2" s="413"/>
      <c r="NSC2" s="413"/>
      <c r="NSD2" s="413"/>
      <c r="NSE2" s="413"/>
      <c r="NSF2" s="413"/>
      <c r="NSG2" s="413"/>
      <c r="NSH2" s="413"/>
      <c r="NSI2" s="413"/>
      <c r="NSJ2" s="413"/>
      <c r="NSK2" s="413"/>
      <c r="NSL2" s="413"/>
      <c r="NSM2" s="413"/>
      <c r="NSN2" s="413"/>
      <c r="NSO2" s="413"/>
      <c r="NSP2" s="413"/>
      <c r="NSQ2" s="413"/>
      <c r="NSR2" s="413"/>
      <c r="NSS2" s="413"/>
      <c r="NST2" s="413"/>
      <c r="NSU2" s="413"/>
      <c r="NSV2" s="413"/>
      <c r="NSW2" s="413"/>
      <c r="NSX2" s="413"/>
      <c r="NSY2" s="413"/>
      <c r="NSZ2" s="413"/>
      <c r="NTA2" s="413"/>
      <c r="NTB2" s="413"/>
      <c r="NTC2" s="413"/>
      <c r="NTD2" s="413"/>
      <c r="NTE2" s="413"/>
      <c r="NTF2" s="413"/>
      <c r="NTG2" s="413"/>
      <c r="NTH2" s="413"/>
      <c r="NTI2" s="413"/>
      <c r="NTJ2" s="413"/>
      <c r="NTK2" s="413"/>
      <c r="NTL2" s="413"/>
      <c r="NTM2" s="413"/>
      <c r="NTN2" s="413"/>
      <c r="NTO2" s="413"/>
      <c r="NTP2" s="413"/>
      <c r="NTQ2" s="413"/>
      <c r="NTR2" s="413"/>
      <c r="NTS2" s="413"/>
      <c r="NTT2" s="413"/>
      <c r="NTU2" s="413"/>
      <c r="NTV2" s="413"/>
      <c r="NTW2" s="413"/>
      <c r="NTX2" s="413"/>
      <c r="NTY2" s="413"/>
      <c r="NTZ2" s="413"/>
      <c r="NUA2" s="413"/>
      <c r="NUB2" s="413"/>
      <c r="NUC2" s="413"/>
      <c r="NUD2" s="413"/>
      <c r="NUE2" s="413"/>
      <c r="NUF2" s="413"/>
      <c r="NUG2" s="413"/>
      <c r="NUH2" s="413"/>
      <c r="NUI2" s="413"/>
      <c r="NUJ2" s="413"/>
      <c r="NUK2" s="413"/>
      <c r="NUL2" s="413"/>
      <c r="NUM2" s="413"/>
      <c r="NUN2" s="413"/>
      <c r="NUO2" s="413"/>
      <c r="NUP2" s="413"/>
      <c r="NUQ2" s="413"/>
      <c r="NUR2" s="413"/>
      <c r="NUS2" s="413"/>
      <c r="NUT2" s="413"/>
      <c r="NUU2" s="413"/>
      <c r="NUV2" s="413"/>
      <c r="NUW2" s="413"/>
      <c r="NUX2" s="413"/>
      <c r="NUY2" s="413"/>
      <c r="NUZ2" s="413"/>
      <c r="NVA2" s="413"/>
      <c r="NVB2" s="413"/>
      <c r="NVC2" s="413"/>
      <c r="NVD2" s="413"/>
      <c r="NVE2" s="413"/>
      <c r="NVF2" s="413"/>
      <c r="NVG2" s="413"/>
      <c r="NVH2" s="413"/>
      <c r="NVI2" s="413"/>
      <c r="NVJ2" s="413"/>
      <c r="NVK2" s="413"/>
      <c r="NVL2" s="413"/>
      <c r="NVM2" s="413"/>
      <c r="NVN2" s="413"/>
      <c r="NVO2" s="413"/>
      <c r="NVP2" s="413"/>
      <c r="NVQ2" s="413"/>
      <c r="NVR2" s="413"/>
      <c r="NVS2" s="413"/>
      <c r="NVT2" s="413"/>
      <c r="NVU2" s="413"/>
      <c r="NVV2" s="413"/>
      <c r="NVW2" s="413"/>
      <c r="NVX2" s="413"/>
      <c r="NVY2" s="413"/>
      <c r="NVZ2" s="413"/>
      <c r="NWA2" s="413"/>
      <c r="NWB2" s="413"/>
      <c r="NWC2" s="413"/>
      <c r="NWD2" s="413"/>
      <c r="NWE2" s="413"/>
      <c r="NWF2" s="413"/>
      <c r="NWG2" s="413"/>
      <c r="NWH2" s="413"/>
      <c r="NWI2" s="413"/>
      <c r="NWJ2" s="413"/>
      <c r="NWK2" s="413"/>
      <c r="NWL2" s="413"/>
      <c r="NWM2" s="413"/>
      <c r="NWN2" s="413"/>
      <c r="NWO2" s="413"/>
      <c r="NWP2" s="413"/>
      <c r="NWQ2" s="413"/>
      <c r="NWR2" s="413"/>
      <c r="NWS2" s="413"/>
      <c r="NWT2" s="413"/>
      <c r="NWU2" s="413"/>
      <c r="NWV2" s="413"/>
      <c r="NWW2" s="413"/>
      <c r="NWX2" s="413"/>
      <c r="NWY2" s="413"/>
      <c r="NWZ2" s="413"/>
      <c r="NXA2" s="413"/>
      <c r="NXB2" s="413"/>
      <c r="NXC2" s="413"/>
      <c r="NXD2" s="413"/>
      <c r="NXE2" s="413"/>
      <c r="NXF2" s="413"/>
      <c r="NXG2" s="413"/>
      <c r="NXH2" s="413"/>
      <c r="NXI2" s="413"/>
      <c r="NXJ2" s="413"/>
      <c r="NXK2" s="413"/>
      <c r="NXL2" s="413"/>
      <c r="NXM2" s="413"/>
      <c r="NXN2" s="413"/>
      <c r="NXO2" s="413"/>
      <c r="NXP2" s="413"/>
      <c r="NXQ2" s="413"/>
      <c r="NXR2" s="413"/>
      <c r="NXS2" s="413"/>
      <c r="NXT2" s="413"/>
      <c r="NXU2" s="413"/>
      <c r="NXV2" s="413"/>
      <c r="NXW2" s="413"/>
      <c r="NXX2" s="413"/>
      <c r="NXY2" s="413"/>
      <c r="NXZ2" s="413"/>
      <c r="NYA2" s="413"/>
      <c r="NYB2" s="413"/>
      <c r="NYC2" s="413"/>
      <c r="NYD2" s="413"/>
      <c r="NYE2" s="413"/>
      <c r="NYF2" s="413"/>
      <c r="NYG2" s="413"/>
      <c r="NYH2" s="413"/>
      <c r="NYI2" s="413"/>
      <c r="NYJ2" s="413"/>
      <c r="NYK2" s="413"/>
      <c r="NYL2" s="413"/>
      <c r="NYM2" s="413"/>
      <c r="NYN2" s="413"/>
      <c r="NYO2" s="413"/>
      <c r="NYP2" s="413"/>
      <c r="NYQ2" s="413"/>
      <c r="NYR2" s="413"/>
      <c r="NYS2" s="413"/>
      <c r="NYT2" s="413"/>
      <c r="NYU2" s="413"/>
      <c r="NYV2" s="413"/>
      <c r="NYW2" s="413"/>
      <c r="NYX2" s="413"/>
      <c r="NYY2" s="413"/>
      <c r="NYZ2" s="413"/>
      <c r="NZA2" s="413"/>
      <c r="NZB2" s="413"/>
      <c r="NZC2" s="413"/>
      <c r="NZD2" s="413"/>
      <c r="NZE2" s="413"/>
      <c r="NZF2" s="413"/>
      <c r="NZG2" s="413"/>
      <c r="NZH2" s="413"/>
      <c r="NZI2" s="413"/>
      <c r="NZJ2" s="413"/>
      <c r="NZK2" s="413"/>
      <c r="NZL2" s="413"/>
      <c r="NZM2" s="413"/>
      <c r="NZN2" s="413"/>
      <c r="NZO2" s="413"/>
      <c r="NZP2" s="413"/>
      <c r="NZQ2" s="413"/>
      <c r="NZR2" s="413"/>
      <c r="NZS2" s="413"/>
      <c r="NZT2" s="413"/>
      <c r="NZU2" s="413"/>
      <c r="NZV2" s="413"/>
      <c r="NZW2" s="413"/>
      <c r="NZX2" s="413"/>
      <c r="NZY2" s="413"/>
      <c r="NZZ2" s="413"/>
      <c r="OAA2" s="413"/>
      <c r="OAB2" s="413"/>
      <c r="OAC2" s="413"/>
      <c r="OAD2" s="413"/>
      <c r="OAE2" s="413"/>
      <c r="OAF2" s="413"/>
      <c r="OAG2" s="413"/>
      <c r="OAH2" s="413"/>
      <c r="OAI2" s="413"/>
      <c r="OAJ2" s="413"/>
      <c r="OAK2" s="413"/>
      <c r="OAL2" s="413"/>
      <c r="OAM2" s="413"/>
      <c r="OAN2" s="413"/>
      <c r="OAO2" s="413"/>
      <c r="OAP2" s="413"/>
      <c r="OAQ2" s="413"/>
      <c r="OAR2" s="413"/>
      <c r="OAS2" s="413"/>
      <c r="OAT2" s="413"/>
      <c r="OAU2" s="413"/>
      <c r="OAV2" s="413"/>
      <c r="OAW2" s="413"/>
      <c r="OAX2" s="413"/>
      <c r="OAY2" s="413"/>
      <c r="OAZ2" s="413"/>
      <c r="OBA2" s="413"/>
      <c r="OBB2" s="413"/>
      <c r="OBC2" s="413"/>
      <c r="OBD2" s="413"/>
      <c r="OBE2" s="413"/>
      <c r="OBF2" s="413"/>
      <c r="OBG2" s="413"/>
      <c r="OBH2" s="413"/>
      <c r="OBI2" s="413"/>
      <c r="OBJ2" s="413"/>
      <c r="OBK2" s="413"/>
      <c r="OBL2" s="413"/>
      <c r="OBM2" s="413"/>
      <c r="OBN2" s="413"/>
      <c r="OBO2" s="413"/>
      <c r="OBP2" s="413"/>
      <c r="OBQ2" s="413"/>
      <c r="OBR2" s="413"/>
      <c r="OBS2" s="413"/>
      <c r="OBT2" s="413"/>
      <c r="OBU2" s="413"/>
      <c r="OBV2" s="413"/>
      <c r="OBW2" s="413"/>
      <c r="OBX2" s="413"/>
      <c r="OBY2" s="413"/>
      <c r="OBZ2" s="413"/>
      <c r="OCA2" s="413"/>
      <c r="OCB2" s="413"/>
      <c r="OCC2" s="413"/>
      <c r="OCD2" s="413"/>
      <c r="OCE2" s="413"/>
      <c r="OCF2" s="413"/>
      <c r="OCG2" s="413"/>
      <c r="OCH2" s="413"/>
      <c r="OCI2" s="413"/>
      <c r="OCJ2" s="413"/>
      <c r="OCK2" s="413"/>
      <c r="OCL2" s="413"/>
      <c r="OCM2" s="413"/>
      <c r="OCN2" s="413"/>
      <c r="OCO2" s="413"/>
      <c r="OCP2" s="413"/>
      <c r="OCQ2" s="413"/>
      <c r="OCR2" s="413"/>
      <c r="OCS2" s="413"/>
      <c r="OCT2" s="413"/>
      <c r="OCU2" s="413"/>
      <c r="OCV2" s="413"/>
      <c r="OCW2" s="413"/>
      <c r="OCX2" s="413"/>
      <c r="OCY2" s="413"/>
      <c r="OCZ2" s="413"/>
      <c r="ODA2" s="413"/>
      <c r="ODB2" s="413"/>
      <c r="ODC2" s="413"/>
      <c r="ODD2" s="413"/>
      <c r="ODE2" s="413"/>
      <c r="ODF2" s="413"/>
      <c r="ODG2" s="413"/>
      <c r="ODH2" s="413"/>
      <c r="ODI2" s="413"/>
      <c r="ODJ2" s="413"/>
      <c r="ODK2" s="413"/>
      <c r="ODL2" s="413"/>
      <c r="ODM2" s="413"/>
      <c r="ODN2" s="413"/>
      <c r="ODO2" s="413"/>
      <c r="ODP2" s="413"/>
      <c r="ODQ2" s="413"/>
      <c r="ODR2" s="413"/>
      <c r="ODS2" s="413"/>
      <c r="ODT2" s="413"/>
      <c r="ODU2" s="413"/>
      <c r="ODV2" s="413"/>
      <c r="ODW2" s="413"/>
      <c r="ODX2" s="413"/>
      <c r="ODY2" s="413"/>
      <c r="ODZ2" s="413"/>
      <c r="OEA2" s="413"/>
      <c r="OEB2" s="413"/>
      <c r="OEC2" s="413"/>
      <c r="OED2" s="413"/>
      <c r="OEE2" s="413"/>
      <c r="OEF2" s="413"/>
      <c r="OEG2" s="413"/>
      <c r="OEH2" s="413"/>
      <c r="OEI2" s="413"/>
      <c r="OEJ2" s="413"/>
      <c r="OEK2" s="413"/>
      <c r="OEL2" s="413"/>
      <c r="OEM2" s="413"/>
      <c r="OEN2" s="413"/>
      <c r="OEO2" s="413"/>
      <c r="OEP2" s="413"/>
      <c r="OEQ2" s="413"/>
      <c r="OER2" s="413"/>
      <c r="OES2" s="413"/>
      <c r="OET2" s="413"/>
      <c r="OEU2" s="413"/>
      <c r="OEV2" s="413"/>
      <c r="OEW2" s="413"/>
      <c r="OEX2" s="413"/>
      <c r="OEY2" s="413"/>
      <c r="OEZ2" s="413"/>
      <c r="OFA2" s="413"/>
      <c r="OFB2" s="413"/>
      <c r="OFC2" s="413"/>
      <c r="OFD2" s="413"/>
      <c r="OFE2" s="413"/>
      <c r="OFF2" s="413"/>
      <c r="OFG2" s="413"/>
      <c r="OFH2" s="413"/>
      <c r="OFI2" s="413"/>
      <c r="OFJ2" s="413"/>
      <c r="OFK2" s="413"/>
      <c r="OFL2" s="413"/>
      <c r="OFM2" s="413"/>
      <c r="OFN2" s="413"/>
      <c r="OFO2" s="413"/>
      <c r="OFP2" s="413"/>
      <c r="OFQ2" s="413"/>
      <c r="OFR2" s="413"/>
      <c r="OFS2" s="413"/>
      <c r="OFT2" s="413"/>
      <c r="OFU2" s="413"/>
      <c r="OFV2" s="413"/>
      <c r="OFW2" s="413"/>
      <c r="OFX2" s="413"/>
      <c r="OFY2" s="413"/>
      <c r="OFZ2" s="413"/>
      <c r="OGA2" s="413"/>
      <c r="OGB2" s="413"/>
      <c r="OGC2" s="413"/>
      <c r="OGD2" s="413"/>
      <c r="OGE2" s="413"/>
      <c r="OGF2" s="413"/>
      <c r="OGG2" s="413"/>
      <c r="OGH2" s="413"/>
      <c r="OGI2" s="413"/>
      <c r="OGJ2" s="413"/>
      <c r="OGK2" s="413"/>
      <c r="OGL2" s="413"/>
      <c r="OGM2" s="413"/>
      <c r="OGN2" s="413"/>
      <c r="OGO2" s="413"/>
      <c r="OGP2" s="413"/>
      <c r="OGQ2" s="413"/>
      <c r="OGR2" s="413"/>
      <c r="OGS2" s="413"/>
      <c r="OGT2" s="413"/>
      <c r="OGU2" s="413"/>
      <c r="OGV2" s="413"/>
      <c r="OGW2" s="413"/>
      <c r="OGX2" s="413"/>
      <c r="OGY2" s="413"/>
      <c r="OGZ2" s="413"/>
      <c r="OHA2" s="413"/>
      <c r="OHB2" s="413"/>
      <c r="OHC2" s="413"/>
      <c r="OHD2" s="413"/>
      <c r="OHE2" s="413"/>
      <c r="OHF2" s="413"/>
      <c r="OHG2" s="413"/>
      <c r="OHH2" s="413"/>
      <c r="OHI2" s="413"/>
      <c r="OHJ2" s="413"/>
      <c r="OHK2" s="413"/>
      <c r="OHL2" s="413"/>
      <c r="OHM2" s="413"/>
      <c r="OHN2" s="413"/>
      <c r="OHO2" s="413"/>
      <c r="OHP2" s="413"/>
      <c r="OHQ2" s="413"/>
      <c r="OHR2" s="413"/>
      <c r="OHS2" s="413"/>
      <c r="OHT2" s="413"/>
      <c r="OHU2" s="413"/>
      <c r="OHV2" s="413"/>
      <c r="OHW2" s="413"/>
      <c r="OHX2" s="413"/>
      <c r="OHY2" s="413"/>
      <c r="OHZ2" s="413"/>
      <c r="OIA2" s="413"/>
      <c r="OIB2" s="413"/>
      <c r="OIC2" s="413"/>
      <c r="OID2" s="413"/>
      <c r="OIE2" s="413"/>
      <c r="OIF2" s="413"/>
      <c r="OIG2" s="413"/>
      <c r="OIH2" s="413"/>
      <c r="OII2" s="413"/>
      <c r="OIJ2" s="413"/>
      <c r="OIK2" s="413"/>
      <c r="OIL2" s="413"/>
      <c r="OIM2" s="413"/>
      <c r="OIN2" s="413"/>
      <c r="OIO2" s="413"/>
      <c r="OIP2" s="413"/>
      <c r="OIQ2" s="413"/>
      <c r="OIR2" s="413"/>
      <c r="OIS2" s="413"/>
      <c r="OIT2" s="413"/>
      <c r="OIU2" s="413"/>
      <c r="OIV2" s="413"/>
      <c r="OIW2" s="413"/>
      <c r="OIX2" s="413"/>
      <c r="OIY2" s="413"/>
      <c r="OIZ2" s="413"/>
      <c r="OJA2" s="413"/>
      <c r="OJB2" s="413"/>
      <c r="OJC2" s="413"/>
      <c r="OJD2" s="413"/>
      <c r="OJE2" s="413"/>
      <c r="OJF2" s="413"/>
      <c r="OJG2" s="413"/>
      <c r="OJH2" s="413"/>
      <c r="OJI2" s="413"/>
      <c r="OJJ2" s="413"/>
      <c r="OJK2" s="413"/>
      <c r="OJL2" s="413"/>
      <c r="OJM2" s="413"/>
      <c r="OJN2" s="413"/>
      <c r="OJO2" s="413"/>
      <c r="OJP2" s="413"/>
      <c r="OJQ2" s="413"/>
      <c r="OJR2" s="413"/>
      <c r="OJS2" s="413"/>
      <c r="OJT2" s="413"/>
      <c r="OJU2" s="413"/>
      <c r="OJV2" s="413"/>
      <c r="OJW2" s="413"/>
      <c r="OJX2" s="413"/>
      <c r="OJY2" s="413"/>
      <c r="OJZ2" s="413"/>
      <c r="OKA2" s="413"/>
      <c r="OKB2" s="413"/>
      <c r="OKC2" s="413"/>
      <c r="OKD2" s="413"/>
      <c r="OKE2" s="413"/>
      <c r="OKF2" s="413"/>
      <c r="OKG2" s="413"/>
      <c r="OKH2" s="413"/>
      <c r="OKI2" s="413"/>
      <c r="OKJ2" s="413"/>
      <c r="OKK2" s="413"/>
      <c r="OKL2" s="413"/>
      <c r="OKM2" s="413"/>
      <c r="OKN2" s="413"/>
      <c r="OKO2" s="413"/>
      <c r="OKP2" s="413"/>
      <c r="OKQ2" s="413"/>
      <c r="OKR2" s="413"/>
      <c r="OKS2" s="413"/>
      <c r="OKT2" s="413"/>
      <c r="OKU2" s="413"/>
      <c r="OKV2" s="413"/>
      <c r="OKW2" s="413"/>
      <c r="OKX2" s="413"/>
      <c r="OKY2" s="413"/>
      <c r="OKZ2" s="413"/>
      <c r="OLA2" s="413"/>
      <c r="OLB2" s="413"/>
      <c r="OLC2" s="413"/>
      <c r="OLD2" s="413"/>
      <c r="OLE2" s="413"/>
      <c r="OLF2" s="413"/>
      <c r="OLG2" s="413"/>
      <c r="OLH2" s="413"/>
      <c r="OLI2" s="413"/>
      <c r="OLJ2" s="413"/>
      <c r="OLK2" s="413"/>
      <c r="OLL2" s="413"/>
      <c r="OLM2" s="413"/>
      <c r="OLN2" s="413"/>
      <c r="OLO2" s="413"/>
      <c r="OLP2" s="413"/>
      <c r="OLQ2" s="413"/>
      <c r="OLR2" s="413"/>
      <c r="OLS2" s="413"/>
      <c r="OLT2" s="413"/>
      <c r="OLU2" s="413"/>
      <c r="OLV2" s="413"/>
      <c r="OLW2" s="413"/>
      <c r="OLX2" s="413"/>
      <c r="OLY2" s="413"/>
      <c r="OLZ2" s="413"/>
      <c r="OMA2" s="413"/>
      <c r="OMB2" s="413"/>
      <c r="OMC2" s="413"/>
      <c r="OMD2" s="413"/>
      <c r="OME2" s="413"/>
      <c r="OMF2" s="413"/>
      <c r="OMG2" s="413"/>
      <c r="OMH2" s="413"/>
      <c r="OMI2" s="413"/>
      <c r="OMJ2" s="413"/>
      <c r="OMK2" s="413"/>
      <c r="OML2" s="413"/>
      <c r="OMM2" s="413"/>
      <c r="OMN2" s="413"/>
      <c r="OMO2" s="413"/>
      <c r="OMP2" s="413"/>
      <c r="OMQ2" s="413"/>
      <c r="OMR2" s="413"/>
      <c r="OMS2" s="413"/>
      <c r="OMT2" s="413"/>
      <c r="OMU2" s="413"/>
      <c r="OMV2" s="413"/>
      <c r="OMW2" s="413"/>
      <c r="OMX2" s="413"/>
      <c r="OMY2" s="413"/>
      <c r="OMZ2" s="413"/>
      <c r="ONA2" s="413"/>
      <c r="ONB2" s="413"/>
      <c r="ONC2" s="413"/>
      <c r="OND2" s="413"/>
      <c r="ONE2" s="413"/>
      <c r="ONF2" s="413"/>
      <c r="ONG2" s="413"/>
      <c r="ONH2" s="413"/>
      <c r="ONI2" s="413"/>
      <c r="ONJ2" s="413"/>
      <c r="ONK2" s="413"/>
      <c r="ONL2" s="413"/>
      <c r="ONM2" s="413"/>
      <c r="ONN2" s="413"/>
      <c r="ONO2" s="413"/>
      <c r="ONP2" s="413"/>
      <c r="ONQ2" s="413"/>
      <c r="ONR2" s="413"/>
      <c r="ONS2" s="413"/>
      <c r="ONT2" s="413"/>
      <c r="ONU2" s="413"/>
      <c r="ONV2" s="413"/>
      <c r="ONW2" s="413"/>
      <c r="ONX2" s="413"/>
      <c r="ONY2" s="413"/>
      <c r="ONZ2" s="413"/>
      <c r="OOA2" s="413"/>
      <c r="OOB2" s="413"/>
      <c r="OOC2" s="413"/>
      <c r="OOD2" s="413"/>
      <c r="OOE2" s="413"/>
      <c r="OOF2" s="413"/>
      <c r="OOG2" s="413"/>
      <c r="OOH2" s="413"/>
      <c r="OOI2" s="413"/>
      <c r="OOJ2" s="413"/>
      <c r="OOK2" s="413"/>
      <c r="OOL2" s="413"/>
      <c r="OOM2" s="413"/>
      <c r="OON2" s="413"/>
      <c r="OOO2" s="413"/>
      <c r="OOP2" s="413"/>
      <c r="OOQ2" s="413"/>
      <c r="OOR2" s="413"/>
      <c r="OOS2" s="413"/>
      <c r="OOT2" s="413"/>
      <c r="OOU2" s="413"/>
      <c r="OOV2" s="413"/>
      <c r="OOW2" s="413"/>
      <c r="OOX2" s="413"/>
      <c r="OOY2" s="413"/>
      <c r="OOZ2" s="413"/>
      <c r="OPA2" s="413"/>
      <c r="OPB2" s="413"/>
      <c r="OPC2" s="413"/>
      <c r="OPD2" s="413"/>
      <c r="OPE2" s="413"/>
      <c r="OPF2" s="413"/>
      <c r="OPG2" s="413"/>
      <c r="OPH2" s="413"/>
      <c r="OPI2" s="413"/>
      <c r="OPJ2" s="413"/>
      <c r="OPK2" s="413"/>
      <c r="OPL2" s="413"/>
      <c r="OPM2" s="413"/>
      <c r="OPN2" s="413"/>
      <c r="OPO2" s="413"/>
      <c r="OPP2" s="413"/>
      <c r="OPQ2" s="413"/>
      <c r="OPR2" s="413"/>
      <c r="OPS2" s="413"/>
      <c r="OPT2" s="413"/>
      <c r="OPU2" s="413"/>
      <c r="OPV2" s="413"/>
      <c r="OPW2" s="413"/>
      <c r="OPX2" s="413"/>
      <c r="OPY2" s="413"/>
      <c r="OPZ2" s="413"/>
      <c r="OQA2" s="413"/>
      <c r="OQB2" s="413"/>
      <c r="OQC2" s="413"/>
      <c r="OQD2" s="413"/>
      <c r="OQE2" s="413"/>
      <c r="OQF2" s="413"/>
      <c r="OQG2" s="413"/>
      <c r="OQH2" s="413"/>
      <c r="OQI2" s="413"/>
      <c r="OQJ2" s="413"/>
      <c r="OQK2" s="413"/>
      <c r="OQL2" s="413"/>
      <c r="OQM2" s="413"/>
      <c r="OQN2" s="413"/>
      <c r="OQO2" s="413"/>
      <c r="OQP2" s="413"/>
      <c r="OQQ2" s="413"/>
      <c r="OQR2" s="413"/>
      <c r="OQS2" s="413"/>
      <c r="OQT2" s="413"/>
      <c r="OQU2" s="413"/>
      <c r="OQV2" s="413"/>
      <c r="OQW2" s="413"/>
      <c r="OQX2" s="413"/>
      <c r="OQY2" s="413"/>
      <c r="OQZ2" s="413"/>
      <c r="ORA2" s="413"/>
      <c r="ORB2" s="413"/>
      <c r="ORC2" s="413"/>
      <c r="ORD2" s="413"/>
      <c r="ORE2" s="413"/>
      <c r="ORF2" s="413"/>
      <c r="ORG2" s="413"/>
      <c r="ORH2" s="413"/>
      <c r="ORI2" s="413"/>
      <c r="ORJ2" s="413"/>
      <c r="ORK2" s="413"/>
      <c r="ORL2" s="413"/>
      <c r="ORM2" s="413"/>
      <c r="ORN2" s="413"/>
      <c r="ORO2" s="413"/>
      <c r="ORP2" s="413"/>
      <c r="ORQ2" s="413"/>
      <c r="ORR2" s="413"/>
      <c r="ORS2" s="413"/>
      <c r="ORT2" s="413"/>
      <c r="ORU2" s="413"/>
      <c r="ORV2" s="413"/>
      <c r="ORW2" s="413"/>
      <c r="ORX2" s="413"/>
      <c r="ORY2" s="413"/>
      <c r="ORZ2" s="413"/>
      <c r="OSA2" s="413"/>
      <c r="OSB2" s="413"/>
      <c r="OSC2" s="413"/>
      <c r="OSD2" s="413"/>
      <c r="OSE2" s="413"/>
      <c r="OSF2" s="413"/>
      <c r="OSG2" s="413"/>
      <c r="OSH2" s="413"/>
      <c r="OSI2" s="413"/>
      <c r="OSJ2" s="413"/>
      <c r="OSK2" s="413"/>
      <c r="OSL2" s="413"/>
      <c r="OSM2" s="413"/>
      <c r="OSN2" s="413"/>
      <c r="OSO2" s="413"/>
      <c r="OSP2" s="413"/>
      <c r="OSQ2" s="413"/>
      <c r="OSR2" s="413"/>
      <c r="OSS2" s="413"/>
      <c r="OST2" s="413"/>
      <c r="OSU2" s="413"/>
      <c r="OSV2" s="413"/>
      <c r="OSW2" s="413"/>
      <c r="OSX2" s="413"/>
      <c r="OSY2" s="413"/>
      <c r="OSZ2" s="413"/>
      <c r="OTA2" s="413"/>
      <c r="OTB2" s="413"/>
      <c r="OTC2" s="413"/>
      <c r="OTD2" s="413"/>
      <c r="OTE2" s="413"/>
      <c r="OTF2" s="413"/>
      <c r="OTG2" s="413"/>
      <c r="OTH2" s="413"/>
      <c r="OTI2" s="413"/>
      <c r="OTJ2" s="413"/>
      <c r="OTK2" s="413"/>
      <c r="OTL2" s="413"/>
      <c r="OTM2" s="413"/>
      <c r="OTN2" s="413"/>
      <c r="OTO2" s="413"/>
      <c r="OTP2" s="413"/>
      <c r="OTQ2" s="413"/>
      <c r="OTR2" s="413"/>
      <c r="OTS2" s="413"/>
      <c r="OTT2" s="413"/>
      <c r="OTU2" s="413"/>
      <c r="OTV2" s="413"/>
      <c r="OTW2" s="413"/>
      <c r="OTX2" s="413"/>
      <c r="OTY2" s="413"/>
      <c r="OTZ2" s="413"/>
      <c r="OUA2" s="413"/>
      <c r="OUB2" s="413"/>
      <c r="OUC2" s="413"/>
      <c r="OUD2" s="413"/>
      <c r="OUE2" s="413"/>
      <c r="OUF2" s="413"/>
      <c r="OUG2" s="413"/>
      <c r="OUH2" s="413"/>
      <c r="OUI2" s="413"/>
      <c r="OUJ2" s="413"/>
      <c r="OUK2" s="413"/>
      <c r="OUL2" s="413"/>
      <c r="OUM2" s="413"/>
      <c r="OUN2" s="413"/>
      <c r="OUO2" s="413"/>
      <c r="OUP2" s="413"/>
      <c r="OUQ2" s="413"/>
      <c r="OUR2" s="413"/>
      <c r="OUS2" s="413"/>
      <c r="OUT2" s="413"/>
      <c r="OUU2" s="413"/>
      <c r="OUV2" s="413"/>
      <c r="OUW2" s="413"/>
      <c r="OUX2" s="413"/>
      <c r="OUY2" s="413"/>
      <c r="OUZ2" s="413"/>
      <c r="OVA2" s="413"/>
      <c r="OVB2" s="413"/>
      <c r="OVC2" s="413"/>
      <c r="OVD2" s="413"/>
      <c r="OVE2" s="413"/>
      <c r="OVF2" s="413"/>
      <c r="OVG2" s="413"/>
      <c r="OVH2" s="413"/>
      <c r="OVI2" s="413"/>
      <c r="OVJ2" s="413"/>
      <c r="OVK2" s="413"/>
      <c r="OVL2" s="413"/>
      <c r="OVM2" s="413"/>
      <c r="OVN2" s="413"/>
      <c r="OVO2" s="413"/>
      <c r="OVP2" s="413"/>
      <c r="OVQ2" s="413"/>
      <c r="OVR2" s="413"/>
      <c r="OVS2" s="413"/>
      <c r="OVT2" s="413"/>
      <c r="OVU2" s="413"/>
      <c r="OVV2" s="413"/>
      <c r="OVW2" s="413"/>
      <c r="OVX2" s="413"/>
      <c r="OVY2" s="413"/>
      <c r="OVZ2" s="413"/>
      <c r="OWA2" s="413"/>
      <c r="OWB2" s="413"/>
      <c r="OWC2" s="413"/>
      <c r="OWD2" s="413"/>
      <c r="OWE2" s="413"/>
      <c r="OWF2" s="413"/>
      <c r="OWG2" s="413"/>
      <c r="OWH2" s="413"/>
      <c r="OWI2" s="413"/>
      <c r="OWJ2" s="413"/>
      <c r="OWK2" s="413"/>
      <c r="OWL2" s="413"/>
      <c r="OWM2" s="413"/>
      <c r="OWN2" s="413"/>
      <c r="OWO2" s="413"/>
      <c r="OWP2" s="413"/>
      <c r="OWQ2" s="413"/>
      <c r="OWR2" s="413"/>
      <c r="OWS2" s="413"/>
      <c r="OWT2" s="413"/>
      <c r="OWU2" s="413"/>
      <c r="OWV2" s="413"/>
      <c r="OWW2" s="413"/>
      <c r="OWX2" s="413"/>
      <c r="OWY2" s="413"/>
      <c r="OWZ2" s="413"/>
      <c r="OXA2" s="413"/>
      <c r="OXB2" s="413"/>
      <c r="OXC2" s="413"/>
      <c r="OXD2" s="413"/>
      <c r="OXE2" s="413"/>
      <c r="OXF2" s="413"/>
      <c r="OXG2" s="413"/>
      <c r="OXH2" s="413"/>
      <c r="OXI2" s="413"/>
      <c r="OXJ2" s="413"/>
      <c r="OXK2" s="413"/>
      <c r="OXL2" s="413"/>
      <c r="OXM2" s="413"/>
      <c r="OXN2" s="413"/>
      <c r="OXO2" s="413"/>
      <c r="OXP2" s="413"/>
      <c r="OXQ2" s="413"/>
      <c r="OXR2" s="413"/>
      <c r="OXS2" s="413"/>
      <c r="OXT2" s="413"/>
      <c r="OXU2" s="413"/>
      <c r="OXV2" s="413"/>
      <c r="OXW2" s="413"/>
      <c r="OXX2" s="413"/>
      <c r="OXY2" s="413"/>
      <c r="OXZ2" s="413"/>
      <c r="OYA2" s="413"/>
      <c r="OYB2" s="413"/>
      <c r="OYC2" s="413"/>
      <c r="OYD2" s="413"/>
      <c r="OYE2" s="413"/>
      <c r="OYF2" s="413"/>
      <c r="OYG2" s="413"/>
      <c r="OYH2" s="413"/>
      <c r="OYI2" s="413"/>
      <c r="OYJ2" s="413"/>
      <c r="OYK2" s="413"/>
      <c r="OYL2" s="413"/>
      <c r="OYM2" s="413"/>
      <c r="OYN2" s="413"/>
      <c r="OYO2" s="413"/>
      <c r="OYP2" s="413"/>
      <c r="OYQ2" s="413"/>
      <c r="OYR2" s="413"/>
      <c r="OYS2" s="413"/>
      <c r="OYT2" s="413"/>
      <c r="OYU2" s="413"/>
      <c r="OYV2" s="413"/>
      <c r="OYW2" s="413"/>
      <c r="OYX2" s="413"/>
      <c r="OYY2" s="413"/>
      <c r="OYZ2" s="413"/>
      <c r="OZA2" s="413"/>
      <c r="OZB2" s="413"/>
      <c r="OZC2" s="413"/>
      <c r="OZD2" s="413"/>
      <c r="OZE2" s="413"/>
      <c r="OZF2" s="413"/>
      <c r="OZG2" s="413"/>
      <c r="OZH2" s="413"/>
      <c r="OZI2" s="413"/>
      <c r="OZJ2" s="413"/>
      <c r="OZK2" s="413"/>
      <c r="OZL2" s="413"/>
      <c r="OZM2" s="413"/>
      <c r="OZN2" s="413"/>
      <c r="OZO2" s="413"/>
      <c r="OZP2" s="413"/>
      <c r="OZQ2" s="413"/>
      <c r="OZR2" s="413"/>
      <c r="OZS2" s="413"/>
      <c r="OZT2" s="413"/>
      <c r="OZU2" s="413"/>
      <c r="OZV2" s="413"/>
      <c r="OZW2" s="413"/>
      <c r="OZX2" s="413"/>
      <c r="OZY2" s="413"/>
      <c r="OZZ2" s="413"/>
      <c r="PAA2" s="413"/>
      <c r="PAB2" s="413"/>
      <c r="PAC2" s="413"/>
      <c r="PAD2" s="413"/>
      <c r="PAE2" s="413"/>
      <c r="PAF2" s="413"/>
      <c r="PAG2" s="413"/>
      <c r="PAH2" s="413"/>
      <c r="PAI2" s="413"/>
      <c r="PAJ2" s="413"/>
      <c r="PAK2" s="413"/>
      <c r="PAL2" s="413"/>
      <c r="PAM2" s="413"/>
      <c r="PAN2" s="413"/>
      <c r="PAO2" s="413"/>
      <c r="PAP2" s="413"/>
      <c r="PAQ2" s="413"/>
      <c r="PAR2" s="413"/>
      <c r="PAS2" s="413"/>
      <c r="PAT2" s="413"/>
      <c r="PAU2" s="413"/>
      <c r="PAV2" s="413"/>
      <c r="PAW2" s="413"/>
      <c r="PAX2" s="413"/>
      <c r="PAY2" s="413"/>
      <c r="PAZ2" s="413"/>
      <c r="PBA2" s="413"/>
      <c r="PBB2" s="413"/>
      <c r="PBC2" s="413"/>
      <c r="PBD2" s="413"/>
      <c r="PBE2" s="413"/>
      <c r="PBF2" s="413"/>
      <c r="PBG2" s="413"/>
      <c r="PBH2" s="413"/>
      <c r="PBI2" s="413"/>
      <c r="PBJ2" s="413"/>
      <c r="PBK2" s="413"/>
      <c r="PBL2" s="413"/>
      <c r="PBM2" s="413"/>
      <c r="PBN2" s="413"/>
      <c r="PBO2" s="413"/>
      <c r="PBP2" s="413"/>
      <c r="PBQ2" s="413"/>
      <c r="PBR2" s="413"/>
      <c r="PBS2" s="413"/>
      <c r="PBT2" s="413"/>
      <c r="PBU2" s="413"/>
      <c r="PBV2" s="413"/>
      <c r="PBW2" s="413"/>
      <c r="PBX2" s="413"/>
      <c r="PBY2" s="413"/>
      <c r="PBZ2" s="413"/>
      <c r="PCA2" s="413"/>
      <c r="PCB2" s="413"/>
      <c r="PCC2" s="413"/>
      <c r="PCD2" s="413"/>
      <c r="PCE2" s="413"/>
      <c r="PCF2" s="413"/>
      <c r="PCG2" s="413"/>
      <c r="PCH2" s="413"/>
      <c r="PCI2" s="413"/>
      <c r="PCJ2" s="413"/>
      <c r="PCK2" s="413"/>
      <c r="PCL2" s="413"/>
      <c r="PCM2" s="413"/>
      <c r="PCN2" s="413"/>
      <c r="PCO2" s="413"/>
      <c r="PCP2" s="413"/>
      <c r="PCQ2" s="413"/>
      <c r="PCR2" s="413"/>
      <c r="PCS2" s="413"/>
      <c r="PCT2" s="413"/>
      <c r="PCU2" s="413"/>
      <c r="PCV2" s="413"/>
      <c r="PCW2" s="413"/>
      <c r="PCX2" s="413"/>
      <c r="PCY2" s="413"/>
      <c r="PCZ2" s="413"/>
      <c r="PDA2" s="413"/>
      <c r="PDB2" s="413"/>
      <c r="PDC2" s="413"/>
      <c r="PDD2" s="413"/>
      <c r="PDE2" s="413"/>
      <c r="PDF2" s="413"/>
      <c r="PDG2" s="413"/>
      <c r="PDH2" s="413"/>
      <c r="PDI2" s="413"/>
      <c r="PDJ2" s="413"/>
      <c r="PDK2" s="413"/>
      <c r="PDL2" s="413"/>
      <c r="PDM2" s="413"/>
      <c r="PDN2" s="413"/>
      <c r="PDO2" s="413"/>
      <c r="PDP2" s="413"/>
      <c r="PDQ2" s="413"/>
      <c r="PDR2" s="413"/>
      <c r="PDS2" s="413"/>
      <c r="PDT2" s="413"/>
      <c r="PDU2" s="413"/>
      <c r="PDV2" s="413"/>
      <c r="PDW2" s="413"/>
      <c r="PDX2" s="413"/>
      <c r="PDY2" s="413"/>
      <c r="PDZ2" s="413"/>
      <c r="PEA2" s="413"/>
      <c r="PEB2" s="413"/>
      <c r="PEC2" s="413"/>
      <c r="PED2" s="413"/>
      <c r="PEE2" s="413"/>
      <c r="PEF2" s="413"/>
      <c r="PEG2" s="413"/>
      <c r="PEH2" s="413"/>
      <c r="PEI2" s="413"/>
      <c r="PEJ2" s="413"/>
      <c r="PEK2" s="413"/>
      <c r="PEL2" s="413"/>
      <c r="PEM2" s="413"/>
      <c r="PEN2" s="413"/>
      <c r="PEO2" s="413"/>
      <c r="PEP2" s="413"/>
      <c r="PEQ2" s="413"/>
      <c r="PER2" s="413"/>
      <c r="PES2" s="413"/>
      <c r="PET2" s="413"/>
      <c r="PEU2" s="413"/>
      <c r="PEV2" s="413"/>
      <c r="PEW2" s="413"/>
      <c r="PEX2" s="413"/>
      <c r="PEY2" s="413"/>
      <c r="PEZ2" s="413"/>
      <c r="PFA2" s="413"/>
      <c r="PFB2" s="413"/>
      <c r="PFC2" s="413"/>
      <c r="PFD2" s="413"/>
      <c r="PFE2" s="413"/>
      <c r="PFF2" s="413"/>
      <c r="PFG2" s="413"/>
      <c r="PFH2" s="413"/>
      <c r="PFI2" s="413"/>
      <c r="PFJ2" s="413"/>
      <c r="PFK2" s="413"/>
      <c r="PFL2" s="413"/>
      <c r="PFM2" s="413"/>
      <c r="PFN2" s="413"/>
      <c r="PFO2" s="413"/>
      <c r="PFP2" s="413"/>
      <c r="PFQ2" s="413"/>
      <c r="PFR2" s="413"/>
      <c r="PFS2" s="413"/>
      <c r="PFT2" s="413"/>
      <c r="PFU2" s="413"/>
      <c r="PFV2" s="413"/>
      <c r="PFW2" s="413"/>
      <c r="PFX2" s="413"/>
      <c r="PFY2" s="413"/>
      <c r="PFZ2" s="413"/>
      <c r="PGA2" s="413"/>
      <c r="PGB2" s="413"/>
      <c r="PGC2" s="413"/>
      <c r="PGD2" s="413"/>
      <c r="PGE2" s="413"/>
      <c r="PGF2" s="413"/>
      <c r="PGG2" s="413"/>
      <c r="PGH2" s="413"/>
      <c r="PGI2" s="413"/>
      <c r="PGJ2" s="413"/>
      <c r="PGK2" s="413"/>
      <c r="PGL2" s="413"/>
      <c r="PGM2" s="413"/>
      <c r="PGN2" s="413"/>
      <c r="PGO2" s="413"/>
      <c r="PGP2" s="413"/>
      <c r="PGQ2" s="413"/>
      <c r="PGR2" s="413"/>
      <c r="PGS2" s="413"/>
      <c r="PGT2" s="413"/>
      <c r="PGU2" s="413"/>
      <c r="PGV2" s="413"/>
      <c r="PGW2" s="413"/>
      <c r="PGX2" s="413"/>
      <c r="PGY2" s="413"/>
      <c r="PGZ2" s="413"/>
      <c r="PHA2" s="413"/>
      <c r="PHB2" s="413"/>
      <c r="PHC2" s="413"/>
      <c r="PHD2" s="413"/>
      <c r="PHE2" s="413"/>
      <c r="PHF2" s="413"/>
      <c r="PHG2" s="413"/>
      <c r="PHH2" s="413"/>
      <c r="PHI2" s="413"/>
      <c r="PHJ2" s="413"/>
      <c r="PHK2" s="413"/>
      <c r="PHL2" s="413"/>
      <c r="PHM2" s="413"/>
      <c r="PHN2" s="413"/>
      <c r="PHO2" s="413"/>
      <c r="PHP2" s="413"/>
      <c r="PHQ2" s="413"/>
      <c r="PHR2" s="413"/>
      <c r="PHS2" s="413"/>
      <c r="PHT2" s="413"/>
      <c r="PHU2" s="413"/>
      <c r="PHV2" s="413"/>
      <c r="PHW2" s="413"/>
      <c r="PHX2" s="413"/>
      <c r="PHY2" s="413"/>
      <c r="PHZ2" s="413"/>
      <c r="PIA2" s="413"/>
      <c r="PIB2" s="413"/>
      <c r="PIC2" s="413"/>
      <c r="PID2" s="413"/>
      <c r="PIE2" s="413"/>
      <c r="PIF2" s="413"/>
      <c r="PIG2" s="413"/>
      <c r="PIH2" s="413"/>
      <c r="PII2" s="413"/>
      <c r="PIJ2" s="413"/>
      <c r="PIK2" s="413"/>
      <c r="PIL2" s="413"/>
      <c r="PIM2" s="413"/>
      <c r="PIN2" s="413"/>
      <c r="PIO2" s="413"/>
      <c r="PIP2" s="413"/>
      <c r="PIQ2" s="413"/>
      <c r="PIR2" s="413"/>
      <c r="PIS2" s="413"/>
      <c r="PIT2" s="413"/>
      <c r="PIU2" s="413"/>
      <c r="PIV2" s="413"/>
      <c r="PIW2" s="413"/>
      <c r="PIX2" s="413"/>
      <c r="PIY2" s="413"/>
      <c r="PIZ2" s="413"/>
      <c r="PJA2" s="413"/>
      <c r="PJB2" s="413"/>
      <c r="PJC2" s="413"/>
      <c r="PJD2" s="413"/>
      <c r="PJE2" s="413"/>
      <c r="PJF2" s="413"/>
      <c r="PJG2" s="413"/>
      <c r="PJH2" s="413"/>
      <c r="PJI2" s="413"/>
      <c r="PJJ2" s="413"/>
      <c r="PJK2" s="413"/>
      <c r="PJL2" s="413"/>
      <c r="PJM2" s="413"/>
      <c r="PJN2" s="413"/>
      <c r="PJO2" s="413"/>
      <c r="PJP2" s="413"/>
      <c r="PJQ2" s="413"/>
      <c r="PJR2" s="413"/>
      <c r="PJS2" s="413"/>
      <c r="PJT2" s="413"/>
      <c r="PJU2" s="413"/>
      <c r="PJV2" s="413"/>
      <c r="PJW2" s="413"/>
      <c r="PJX2" s="413"/>
      <c r="PJY2" s="413"/>
      <c r="PJZ2" s="413"/>
      <c r="PKA2" s="413"/>
      <c r="PKB2" s="413"/>
      <c r="PKC2" s="413"/>
      <c r="PKD2" s="413"/>
      <c r="PKE2" s="413"/>
      <c r="PKF2" s="413"/>
      <c r="PKG2" s="413"/>
      <c r="PKH2" s="413"/>
      <c r="PKI2" s="413"/>
      <c r="PKJ2" s="413"/>
      <c r="PKK2" s="413"/>
      <c r="PKL2" s="413"/>
      <c r="PKM2" s="413"/>
      <c r="PKN2" s="413"/>
      <c r="PKO2" s="413"/>
      <c r="PKP2" s="413"/>
      <c r="PKQ2" s="413"/>
      <c r="PKR2" s="413"/>
      <c r="PKS2" s="413"/>
      <c r="PKT2" s="413"/>
      <c r="PKU2" s="413"/>
      <c r="PKV2" s="413"/>
      <c r="PKW2" s="413"/>
      <c r="PKX2" s="413"/>
      <c r="PKY2" s="413"/>
      <c r="PKZ2" s="413"/>
      <c r="PLA2" s="413"/>
      <c r="PLB2" s="413"/>
      <c r="PLC2" s="413"/>
      <c r="PLD2" s="413"/>
      <c r="PLE2" s="413"/>
      <c r="PLF2" s="413"/>
      <c r="PLG2" s="413"/>
      <c r="PLH2" s="413"/>
      <c r="PLI2" s="413"/>
      <c r="PLJ2" s="413"/>
      <c r="PLK2" s="413"/>
      <c r="PLL2" s="413"/>
      <c r="PLM2" s="413"/>
      <c r="PLN2" s="413"/>
      <c r="PLO2" s="413"/>
      <c r="PLP2" s="413"/>
      <c r="PLQ2" s="413"/>
      <c r="PLR2" s="413"/>
      <c r="PLS2" s="413"/>
      <c r="PLT2" s="413"/>
      <c r="PLU2" s="413"/>
      <c r="PLV2" s="413"/>
      <c r="PLW2" s="413"/>
      <c r="PLX2" s="413"/>
      <c r="PLY2" s="413"/>
      <c r="PLZ2" s="413"/>
      <c r="PMA2" s="413"/>
      <c r="PMB2" s="413"/>
      <c r="PMC2" s="413"/>
      <c r="PMD2" s="413"/>
      <c r="PME2" s="413"/>
      <c r="PMF2" s="413"/>
      <c r="PMG2" s="413"/>
      <c r="PMH2" s="413"/>
      <c r="PMI2" s="413"/>
      <c r="PMJ2" s="413"/>
      <c r="PMK2" s="413"/>
      <c r="PML2" s="413"/>
      <c r="PMM2" s="413"/>
      <c r="PMN2" s="413"/>
      <c r="PMO2" s="413"/>
      <c r="PMP2" s="413"/>
      <c r="PMQ2" s="413"/>
      <c r="PMR2" s="413"/>
      <c r="PMS2" s="413"/>
      <c r="PMT2" s="413"/>
      <c r="PMU2" s="413"/>
      <c r="PMV2" s="413"/>
      <c r="PMW2" s="413"/>
      <c r="PMX2" s="413"/>
      <c r="PMY2" s="413"/>
      <c r="PMZ2" s="413"/>
      <c r="PNA2" s="413"/>
      <c r="PNB2" s="413"/>
      <c r="PNC2" s="413"/>
      <c r="PND2" s="413"/>
      <c r="PNE2" s="413"/>
      <c r="PNF2" s="413"/>
      <c r="PNG2" s="413"/>
      <c r="PNH2" s="413"/>
      <c r="PNI2" s="413"/>
      <c r="PNJ2" s="413"/>
      <c r="PNK2" s="413"/>
      <c r="PNL2" s="413"/>
      <c r="PNM2" s="413"/>
      <c r="PNN2" s="413"/>
      <c r="PNO2" s="413"/>
      <c r="PNP2" s="413"/>
      <c r="PNQ2" s="413"/>
      <c r="PNR2" s="413"/>
      <c r="PNS2" s="413"/>
      <c r="PNT2" s="413"/>
      <c r="PNU2" s="413"/>
      <c r="PNV2" s="413"/>
      <c r="PNW2" s="413"/>
      <c r="PNX2" s="413"/>
      <c r="PNY2" s="413"/>
      <c r="PNZ2" s="413"/>
      <c r="POA2" s="413"/>
      <c r="POB2" s="413"/>
      <c r="POC2" s="413"/>
      <c r="POD2" s="413"/>
      <c r="POE2" s="413"/>
      <c r="POF2" s="413"/>
      <c r="POG2" s="413"/>
      <c r="POH2" s="413"/>
      <c r="POI2" s="413"/>
      <c r="POJ2" s="413"/>
      <c r="POK2" s="413"/>
      <c r="POL2" s="413"/>
      <c r="POM2" s="413"/>
      <c r="PON2" s="413"/>
      <c r="POO2" s="413"/>
      <c r="POP2" s="413"/>
      <c r="POQ2" s="413"/>
      <c r="POR2" s="413"/>
      <c r="POS2" s="413"/>
      <c r="POT2" s="413"/>
      <c r="POU2" s="413"/>
      <c r="POV2" s="413"/>
      <c r="POW2" s="413"/>
      <c r="POX2" s="413"/>
      <c r="POY2" s="413"/>
      <c r="POZ2" s="413"/>
      <c r="PPA2" s="413"/>
      <c r="PPB2" s="413"/>
      <c r="PPC2" s="413"/>
      <c r="PPD2" s="413"/>
      <c r="PPE2" s="413"/>
      <c r="PPF2" s="413"/>
      <c r="PPG2" s="413"/>
      <c r="PPH2" s="413"/>
      <c r="PPI2" s="413"/>
      <c r="PPJ2" s="413"/>
      <c r="PPK2" s="413"/>
      <c r="PPL2" s="413"/>
      <c r="PPM2" s="413"/>
      <c r="PPN2" s="413"/>
      <c r="PPO2" s="413"/>
      <c r="PPP2" s="413"/>
      <c r="PPQ2" s="413"/>
      <c r="PPR2" s="413"/>
      <c r="PPS2" s="413"/>
      <c r="PPT2" s="413"/>
      <c r="PPU2" s="413"/>
      <c r="PPV2" s="413"/>
      <c r="PPW2" s="413"/>
      <c r="PPX2" s="413"/>
      <c r="PPY2" s="413"/>
      <c r="PPZ2" s="413"/>
      <c r="PQA2" s="413"/>
      <c r="PQB2" s="413"/>
      <c r="PQC2" s="413"/>
      <c r="PQD2" s="413"/>
      <c r="PQE2" s="413"/>
      <c r="PQF2" s="413"/>
      <c r="PQG2" s="413"/>
      <c r="PQH2" s="413"/>
      <c r="PQI2" s="413"/>
      <c r="PQJ2" s="413"/>
      <c r="PQK2" s="413"/>
      <c r="PQL2" s="413"/>
      <c r="PQM2" s="413"/>
      <c r="PQN2" s="413"/>
      <c r="PQO2" s="413"/>
      <c r="PQP2" s="413"/>
      <c r="PQQ2" s="413"/>
      <c r="PQR2" s="413"/>
      <c r="PQS2" s="413"/>
      <c r="PQT2" s="413"/>
      <c r="PQU2" s="413"/>
      <c r="PQV2" s="413"/>
      <c r="PQW2" s="413"/>
      <c r="PQX2" s="413"/>
      <c r="PQY2" s="413"/>
      <c r="PQZ2" s="413"/>
      <c r="PRA2" s="413"/>
      <c r="PRB2" s="413"/>
      <c r="PRC2" s="413"/>
      <c r="PRD2" s="413"/>
      <c r="PRE2" s="413"/>
      <c r="PRF2" s="413"/>
      <c r="PRG2" s="413"/>
      <c r="PRH2" s="413"/>
      <c r="PRI2" s="413"/>
      <c r="PRJ2" s="413"/>
      <c r="PRK2" s="413"/>
      <c r="PRL2" s="413"/>
      <c r="PRM2" s="413"/>
      <c r="PRN2" s="413"/>
      <c r="PRO2" s="413"/>
      <c r="PRP2" s="413"/>
      <c r="PRQ2" s="413"/>
      <c r="PRR2" s="413"/>
      <c r="PRS2" s="413"/>
      <c r="PRT2" s="413"/>
      <c r="PRU2" s="413"/>
      <c r="PRV2" s="413"/>
      <c r="PRW2" s="413"/>
      <c r="PRX2" s="413"/>
      <c r="PRY2" s="413"/>
      <c r="PRZ2" s="413"/>
      <c r="PSA2" s="413"/>
      <c r="PSB2" s="413"/>
      <c r="PSC2" s="413"/>
      <c r="PSD2" s="413"/>
      <c r="PSE2" s="413"/>
      <c r="PSF2" s="413"/>
      <c r="PSG2" s="413"/>
      <c r="PSH2" s="413"/>
      <c r="PSI2" s="413"/>
      <c r="PSJ2" s="413"/>
      <c r="PSK2" s="413"/>
      <c r="PSL2" s="413"/>
      <c r="PSM2" s="413"/>
      <c r="PSN2" s="413"/>
      <c r="PSO2" s="413"/>
      <c r="PSP2" s="413"/>
      <c r="PSQ2" s="413"/>
      <c r="PSR2" s="413"/>
      <c r="PSS2" s="413"/>
      <c r="PST2" s="413"/>
      <c r="PSU2" s="413"/>
      <c r="PSV2" s="413"/>
      <c r="PSW2" s="413"/>
      <c r="PSX2" s="413"/>
      <c r="PSY2" s="413"/>
      <c r="PSZ2" s="413"/>
      <c r="PTA2" s="413"/>
      <c r="PTB2" s="413"/>
      <c r="PTC2" s="413"/>
      <c r="PTD2" s="413"/>
      <c r="PTE2" s="413"/>
      <c r="PTF2" s="413"/>
      <c r="PTG2" s="413"/>
      <c r="PTH2" s="413"/>
      <c r="PTI2" s="413"/>
      <c r="PTJ2" s="413"/>
      <c r="PTK2" s="413"/>
      <c r="PTL2" s="413"/>
      <c r="PTM2" s="413"/>
      <c r="PTN2" s="413"/>
      <c r="PTO2" s="413"/>
      <c r="PTP2" s="413"/>
      <c r="PTQ2" s="413"/>
      <c r="PTR2" s="413"/>
      <c r="PTS2" s="413"/>
      <c r="PTT2" s="413"/>
      <c r="PTU2" s="413"/>
      <c r="PTV2" s="413"/>
      <c r="PTW2" s="413"/>
      <c r="PTX2" s="413"/>
      <c r="PTY2" s="413"/>
      <c r="PTZ2" s="413"/>
      <c r="PUA2" s="413"/>
      <c r="PUB2" s="413"/>
      <c r="PUC2" s="413"/>
      <c r="PUD2" s="413"/>
      <c r="PUE2" s="413"/>
      <c r="PUF2" s="413"/>
      <c r="PUG2" s="413"/>
      <c r="PUH2" s="413"/>
      <c r="PUI2" s="413"/>
      <c r="PUJ2" s="413"/>
      <c r="PUK2" s="413"/>
      <c r="PUL2" s="413"/>
      <c r="PUM2" s="413"/>
      <c r="PUN2" s="413"/>
      <c r="PUO2" s="413"/>
      <c r="PUP2" s="413"/>
      <c r="PUQ2" s="413"/>
      <c r="PUR2" s="413"/>
      <c r="PUS2" s="413"/>
      <c r="PUT2" s="413"/>
      <c r="PUU2" s="413"/>
      <c r="PUV2" s="413"/>
      <c r="PUW2" s="413"/>
      <c r="PUX2" s="413"/>
      <c r="PUY2" s="413"/>
      <c r="PUZ2" s="413"/>
      <c r="PVA2" s="413"/>
      <c r="PVB2" s="413"/>
      <c r="PVC2" s="413"/>
      <c r="PVD2" s="413"/>
      <c r="PVE2" s="413"/>
      <c r="PVF2" s="413"/>
      <c r="PVG2" s="413"/>
      <c r="PVH2" s="413"/>
      <c r="PVI2" s="413"/>
      <c r="PVJ2" s="413"/>
      <c r="PVK2" s="413"/>
      <c r="PVL2" s="413"/>
      <c r="PVM2" s="413"/>
      <c r="PVN2" s="413"/>
      <c r="PVO2" s="413"/>
      <c r="PVP2" s="413"/>
      <c r="PVQ2" s="413"/>
      <c r="PVR2" s="413"/>
      <c r="PVS2" s="413"/>
      <c r="PVT2" s="413"/>
      <c r="PVU2" s="413"/>
      <c r="PVV2" s="413"/>
      <c r="PVW2" s="413"/>
      <c r="PVX2" s="413"/>
      <c r="PVY2" s="413"/>
      <c r="PVZ2" s="413"/>
      <c r="PWA2" s="413"/>
      <c r="PWB2" s="413"/>
      <c r="PWC2" s="413"/>
      <c r="PWD2" s="413"/>
      <c r="PWE2" s="413"/>
      <c r="PWF2" s="413"/>
      <c r="PWG2" s="413"/>
      <c r="PWH2" s="413"/>
      <c r="PWI2" s="413"/>
      <c r="PWJ2" s="413"/>
      <c r="PWK2" s="413"/>
      <c r="PWL2" s="413"/>
      <c r="PWM2" s="413"/>
      <c r="PWN2" s="413"/>
      <c r="PWO2" s="413"/>
      <c r="PWP2" s="413"/>
      <c r="PWQ2" s="413"/>
      <c r="PWR2" s="413"/>
      <c r="PWS2" s="413"/>
      <c r="PWT2" s="413"/>
      <c r="PWU2" s="413"/>
      <c r="PWV2" s="413"/>
      <c r="PWW2" s="413"/>
      <c r="PWX2" s="413"/>
      <c r="PWY2" s="413"/>
      <c r="PWZ2" s="413"/>
      <c r="PXA2" s="413"/>
      <c r="PXB2" s="413"/>
      <c r="PXC2" s="413"/>
      <c r="PXD2" s="413"/>
      <c r="PXE2" s="413"/>
      <c r="PXF2" s="413"/>
      <c r="PXG2" s="413"/>
      <c r="PXH2" s="413"/>
      <c r="PXI2" s="413"/>
      <c r="PXJ2" s="413"/>
      <c r="PXK2" s="413"/>
      <c r="PXL2" s="413"/>
      <c r="PXM2" s="413"/>
      <c r="PXN2" s="413"/>
      <c r="PXO2" s="413"/>
      <c r="PXP2" s="413"/>
      <c r="PXQ2" s="413"/>
      <c r="PXR2" s="413"/>
      <c r="PXS2" s="413"/>
      <c r="PXT2" s="413"/>
      <c r="PXU2" s="413"/>
      <c r="PXV2" s="413"/>
      <c r="PXW2" s="413"/>
      <c r="PXX2" s="413"/>
      <c r="PXY2" s="413"/>
      <c r="PXZ2" s="413"/>
      <c r="PYA2" s="413"/>
      <c r="PYB2" s="413"/>
      <c r="PYC2" s="413"/>
      <c r="PYD2" s="413"/>
      <c r="PYE2" s="413"/>
      <c r="PYF2" s="413"/>
      <c r="PYG2" s="413"/>
      <c r="PYH2" s="413"/>
      <c r="PYI2" s="413"/>
      <c r="PYJ2" s="413"/>
      <c r="PYK2" s="413"/>
      <c r="PYL2" s="413"/>
      <c r="PYM2" s="413"/>
      <c r="PYN2" s="413"/>
      <c r="PYO2" s="413"/>
      <c r="PYP2" s="413"/>
      <c r="PYQ2" s="413"/>
      <c r="PYR2" s="413"/>
      <c r="PYS2" s="413"/>
      <c r="PYT2" s="413"/>
      <c r="PYU2" s="413"/>
      <c r="PYV2" s="413"/>
      <c r="PYW2" s="413"/>
      <c r="PYX2" s="413"/>
      <c r="PYY2" s="413"/>
      <c r="PYZ2" s="413"/>
      <c r="PZA2" s="413"/>
      <c r="PZB2" s="413"/>
      <c r="PZC2" s="413"/>
      <c r="PZD2" s="413"/>
      <c r="PZE2" s="413"/>
      <c r="PZF2" s="413"/>
      <c r="PZG2" s="413"/>
      <c r="PZH2" s="413"/>
      <c r="PZI2" s="413"/>
      <c r="PZJ2" s="413"/>
      <c r="PZK2" s="413"/>
      <c r="PZL2" s="413"/>
      <c r="PZM2" s="413"/>
      <c r="PZN2" s="413"/>
      <c r="PZO2" s="413"/>
      <c r="PZP2" s="413"/>
      <c r="PZQ2" s="413"/>
      <c r="PZR2" s="413"/>
      <c r="PZS2" s="413"/>
      <c r="PZT2" s="413"/>
      <c r="PZU2" s="413"/>
      <c r="PZV2" s="413"/>
      <c r="PZW2" s="413"/>
      <c r="PZX2" s="413"/>
      <c r="PZY2" s="413"/>
      <c r="PZZ2" s="413"/>
      <c r="QAA2" s="413"/>
      <c r="QAB2" s="413"/>
      <c r="QAC2" s="413"/>
      <c r="QAD2" s="413"/>
      <c r="QAE2" s="413"/>
      <c r="QAF2" s="413"/>
      <c r="QAG2" s="413"/>
      <c r="QAH2" s="413"/>
      <c r="QAI2" s="413"/>
      <c r="QAJ2" s="413"/>
      <c r="QAK2" s="413"/>
      <c r="QAL2" s="413"/>
      <c r="QAM2" s="413"/>
      <c r="QAN2" s="413"/>
      <c r="QAO2" s="413"/>
      <c r="QAP2" s="413"/>
      <c r="QAQ2" s="413"/>
      <c r="QAR2" s="413"/>
      <c r="QAS2" s="413"/>
      <c r="QAT2" s="413"/>
      <c r="QAU2" s="413"/>
      <c r="QAV2" s="413"/>
      <c r="QAW2" s="413"/>
      <c r="QAX2" s="413"/>
      <c r="QAY2" s="413"/>
      <c r="QAZ2" s="413"/>
      <c r="QBA2" s="413"/>
      <c r="QBB2" s="413"/>
      <c r="QBC2" s="413"/>
      <c r="QBD2" s="413"/>
      <c r="QBE2" s="413"/>
      <c r="QBF2" s="413"/>
      <c r="QBG2" s="413"/>
      <c r="QBH2" s="413"/>
      <c r="QBI2" s="413"/>
      <c r="QBJ2" s="413"/>
      <c r="QBK2" s="413"/>
      <c r="QBL2" s="413"/>
      <c r="QBM2" s="413"/>
      <c r="QBN2" s="413"/>
      <c r="QBO2" s="413"/>
      <c r="QBP2" s="413"/>
      <c r="QBQ2" s="413"/>
      <c r="QBR2" s="413"/>
      <c r="QBS2" s="413"/>
      <c r="QBT2" s="413"/>
      <c r="QBU2" s="413"/>
      <c r="QBV2" s="413"/>
      <c r="QBW2" s="413"/>
      <c r="QBX2" s="413"/>
      <c r="QBY2" s="413"/>
      <c r="QBZ2" s="413"/>
      <c r="QCA2" s="413"/>
      <c r="QCB2" s="413"/>
      <c r="QCC2" s="413"/>
      <c r="QCD2" s="413"/>
      <c r="QCE2" s="413"/>
      <c r="QCF2" s="413"/>
      <c r="QCG2" s="413"/>
      <c r="QCH2" s="413"/>
      <c r="QCI2" s="413"/>
      <c r="QCJ2" s="413"/>
      <c r="QCK2" s="413"/>
      <c r="QCL2" s="413"/>
      <c r="QCM2" s="413"/>
      <c r="QCN2" s="413"/>
      <c r="QCO2" s="413"/>
      <c r="QCP2" s="413"/>
      <c r="QCQ2" s="413"/>
      <c r="QCR2" s="413"/>
      <c r="QCS2" s="413"/>
      <c r="QCT2" s="413"/>
      <c r="QCU2" s="413"/>
      <c r="QCV2" s="413"/>
      <c r="QCW2" s="413"/>
      <c r="QCX2" s="413"/>
      <c r="QCY2" s="413"/>
      <c r="QCZ2" s="413"/>
      <c r="QDA2" s="413"/>
      <c r="QDB2" s="413"/>
      <c r="QDC2" s="413"/>
      <c r="QDD2" s="413"/>
      <c r="QDE2" s="413"/>
      <c r="QDF2" s="413"/>
      <c r="QDG2" s="413"/>
      <c r="QDH2" s="413"/>
      <c r="QDI2" s="413"/>
      <c r="QDJ2" s="413"/>
      <c r="QDK2" s="413"/>
      <c r="QDL2" s="413"/>
      <c r="QDM2" s="413"/>
      <c r="QDN2" s="413"/>
      <c r="QDO2" s="413"/>
      <c r="QDP2" s="413"/>
      <c r="QDQ2" s="413"/>
      <c r="QDR2" s="413"/>
      <c r="QDS2" s="413"/>
      <c r="QDT2" s="413"/>
      <c r="QDU2" s="413"/>
      <c r="QDV2" s="413"/>
      <c r="QDW2" s="413"/>
      <c r="QDX2" s="413"/>
      <c r="QDY2" s="413"/>
      <c r="QDZ2" s="413"/>
      <c r="QEA2" s="413"/>
      <c r="QEB2" s="413"/>
      <c r="QEC2" s="413"/>
      <c r="QED2" s="413"/>
      <c r="QEE2" s="413"/>
      <c r="QEF2" s="413"/>
      <c r="QEG2" s="413"/>
      <c r="QEH2" s="413"/>
      <c r="QEI2" s="413"/>
      <c r="QEJ2" s="413"/>
      <c r="QEK2" s="413"/>
      <c r="QEL2" s="413"/>
      <c r="QEM2" s="413"/>
      <c r="QEN2" s="413"/>
      <c r="QEO2" s="413"/>
      <c r="QEP2" s="413"/>
      <c r="QEQ2" s="413"/>
      <c r="QER2" s="413"/>
      <c r="QES2" s="413"/>
      <c r="QET2" s="413"/>
      <c r="QEU2" s="413"/>
      <c r="QEV2" s="413"/>
      <c r="QEW2" s="413"/>
      <c r="QEX2" s="413"/>
      <c r="QEY2" s="413"/>
      <c r="QEZ2" s="413"/>
      <c r="QFA2" s="413"/>
      <c r="QFB2" s="413"/>
      <c r="QFC2" s="413"/>
      <c r="QFD2" s="413"/>
      <c r="QFE2" s="413"/>
      <c r="QFF2" s="413"/>
      <c r="QFG2" s="413"/>
      <c r="QFH2" s="413"/>
      <c r="QFI2" s="413"/>
      <c r="QFJ2" s="413"/>
      <c r="QFK2" s="413"/>
      <c r="QFL2" s="413"/>
      <c r="QFM2" s="413"/>
      <c r="QFN2" s="413"/>
      <c r="QFO2" s="413"/>
      <c r="QFP2" s="413"/>
      <c r="QFQ2" s="413"/>
      <c r="QFR2" s="413"/>
      <c r="QFS2" s="413"/>
      <c r="QFT2" s="413"/>
      <c r="QFU2" s="413"/>
      <c r="QFV2" s="413"/>
      <c r="QFW2" s="413"/>
      <c r="QFX2" s="413"/>
      <c r="QFY2" s="413"/>
      <c r="QFZ2" s="413"/>
      <c r="QGA2" s="413"/>
      <c r="QGB2" s="413"/>
      <c r="QGC2" s="413"/>
      <c r="QGD2" s="413"/>
      <c r="QGE2" s="413"/>
      <c r="QGF2" s="413"/>
      <c r="QGG2" s="413"/>
      <c r="QGH2" s="413"/>
      <c r="QGI2" s="413"/>
      <c r="QGJ2" s="413"/>
      <c r="QGK2" s="413"/>
      <c r="QGL2" s="413"/>
      <c r="QGM2" s="413"/>
      <c r="QGN2" s="413"/>
      <c r="QGO2" s="413"/>
      <c r="QGP2" s="413"/>
      <c r="QGQ2" s="413"/>
      <c r="QGR2" s="413"/>
      <c r="QGS2" s="413"/>
      <c r="QGT2" s="413"/>
      <c r="QGU2" s="413"/>
      <c r="QGV2" s="413"/>
      <c r="QGW2" s="413"/>
      <c r="QGX2" s="413"/>
      <c r="QGY2" s="413"/>
      <c r="QGZ2" s="413"/>
      <c r="QHA2" s="413"/>
      <c r="QHB2" s="413"/>
      <c r="QHC2" s="413"/>
      <c r="QHD2" s="413"/>
      <c r="QHE2" s="413"/>
      <c r="QHF2" s="413"/>
      <c r="QHG2" s="413"/>
      <c r="QHH2" s="413"/>
      <c r="QHI2" s="413"/>
      <c r="QHJ2" s="413"/>
      <c r="QHK2" s="413"/>
      <c r="QHL2" s="413"/>
      <c r="QHM2" s="413"/>
      <c r="QHN2" s="413"/>
      <c r="QHO2" s="413"/>
      <c r="QHP2" s="413"/>
      <c r="QHQ2" s="413"/>
      <c r="QHR2" s="413"/>
      <c r="QHS2" s="413"/>
      <c r="QHT2" s="413"/>
      <c r="QHU2" s="413"/>
      <c r="QHV2" s="413"/>
      <c r="QHW2" s="413"/>
      <c r="QHX2" s="413"/>
      <c r="QHY2" s="413"/>
      <c r="QHZ2" s="413"/>
      <c r="QIA2" s="413"/>
      <c r="QIB2" s="413"/>
      <c r="QIC2" s="413"/>
      <c r="QID2" s="413"/>
      <c r="QIE2" s="413"/>
      <c r="QIF2" s="413"/>
      <c r="QIG2" s="413"/>
      <c r="QIH2" s="413"/>
      <c r="QII2" s="413"/>
      <c r="QIJ2" s="413"/>
      <c r="QIK2" s="413"/>
      <c r="QIL2" s="413"/>
      <c r="QIM2" s="413"/>
      <c r="QIN2" s="413"/>
      <c r="QIO2" s="413"/>
      <c r="QIP2" s="413"/>
      <c r="QIQ2" s="413"/>
      <c r="QIR2" s="413"/>
      <c r="QIS2" s="413"/>
      <c r="QIT2" s="413"/>
      <c r="QIU2" s="413"/>
      <c r="QIV2" s="413"/>
      <c r="QIW2" s="413"/>
      <c r="QIX2" s="413"/>
      <c r="QIY2" s="413"/>
      <c r="QIZ2" s="413"/>
      <c r="QJA2" s="413"/>
      <c r="QJB2" s="413"/>
      <c r="QJC2" s="413"/>
      <c r="QJD2" s="413"/>
      <c r="QJE2" s="413"/>
      <c r="QJF2" s="413"/>
      <c r="QJG2" s="413"/>
      <c r="QJH2" s="413"/>
      <c r="QJI2" s="413"/>
      <c r="QJJ2" s="413"/>
      <c r="QJK2" s="413"/>
      <c r="QJL2" s="413"/>
      <c r="QJM2" s="413"/>
      <c r="QJN2" s="413"/>
      <c r="QJO2" s="413"/>
      <c r="QJP2" s="413"/>
      <c r="QJQ2" s="413"/>
      <c r="QJR2" s="413"/>
      <c r="QJS2" s="413"/>
      <c r="QJT2" s="413"/>
      <c r="QJU2" s="413"/>
      <c r="QJV2" s="413"/>
      <c r="QJW2" s="413"/>
      <c r="QJX2" s="413"/>
      <c r="QJY2" s="413"/>
      <c r="QJZ2" s="413"/>
      <c r="QKA2" s="413"/>
      <c r="QKB2" s="413"/>
      <c r="QKC2" s="413"/>
      <c r="QKD2" s="413"/>
      <c r="QKE2" s="413"/>
      <c r="QKF2" s="413"/>
      <c r="QKG2" s="413"/>
      <c r="QKH2" s="413"/>
      <c r="QKI2" s="413"/>
      <c r="QKJ2" s="413"/>
      <c r="QKK2" s="413"/>
      <c r="QKL2" s="413"/>
      <c r="QKM2" s="413"/>
      <c r="QKN2" s="413"/>
      <c r="QKO2" s="413"/>
      <c r="QKP2" s="413"/>
      <c r="QKQ2" s="413"/>
      <c r="QKR2" s="413"/>
      <c r="QKS2" s="413"/>
      <c r="QKT2" s="413"/>
      <c r="QKU2" s="413"/>
      <c r="QKV2" s="413"/>
      <c r="QKW2" s="413"/>
      <c r="QKX2" s="413"/>
      <c r="QKY2" s="413"/>
      <c r="QKZ2" s="413"/>
      <c r="QLA2" s="413"/>
      <c r="QLB2" s="413"/>
      <c r="QLC2" s="413"/>
      <c r="QLD2" s="413"/>
      <c r="QLE2" s="413"/>
      <c r="QLF2" s="413"/>
      <c r="QLG2" s="413"/>
      <c r="QLH2" s="413"/>
      <c r="QLI2" s="413"/>
      <c r="QLJ2" s="413"/>
      <c r="QLK2" s="413"/>
      <c r="QLL2" s="413"/>
      <c r="QLM2" s="413"/>
      <c r="QLN2" s="413"/>
      <c r="QLO2" s="413"/>
      <c r="QLP2" s="413"/>
      <c r="QLQ2" s="413"/>
      <c r="QLR2" s="413"/>
      <c r="QLS2" s="413"/>
      <c r="QLT2" s="413"/>
      <c r="QLU2" s="413"/>
      <c r="QLV2" s="413"/>
      <c r="QLW2" s="413"/>
      <c r="QLX2" s="413"/>
      <c r="QLY2" s="413"/>
      <c r="QLZ2" s="413"/>
      <c r="QMA2" s="413"/>
      <c r="QMB2" s="413"/>
      <c r="QMC2" s="413"/>
      <c r="QMD2" s="413"/>
      <c r="QME2" s="413"/>
      <c r="QMF2" s="413"/>
      <c r="QMG2" s="413"/>
      <c r="QMH2" s="413"/>
      <c r="QMI2" s="413"/>
      <c r="QMJ2" s="413"/>
      <c r="QMK2" s="413"/>
      <c r="QML2" s="413"/>
      <c r="QMM2" s="413"/>
      <c r="QMN2" s="413"/>
      <c r="QMO2" s="413"/>
      <c r="QMP2" s="413"/>
      <c r="QMQ2" s="413"/>
      <c r="QMR2" s="413"/>
      <c r="QMS2" s="413"/>
      <c r="QMT2" s="413"/>
      <c r="QMU2" s="413"/>
      <c r="QMV2" s="413"/>
      <c r="QMW2" s="413"/>
      <c r="QMX2" s="413"/>
      <c r="QMY2" s="413"/>
      <c r="QMZ2" s="413"/>
      <c r="QNA2" s="413"/>
      <c r="QNB2" s="413"/>
      <c r="QNC2" s="413"/>
      <c r="QND2" s="413"/>
      <c r="QNE2" s="413"/>
      <c r="QNF2" s="413"/>
      <c r="QNG2" s="413"/>
      <c r="QNH2" s="413"/>
      <c r="QNI2" s="413"/>
      <c r="QNJ2" s="413"/>
      <c r="QNK2" s="413"/>
      <c r="QNL2" s="413"/>
      <c r="QNM2" s="413"/>
      <c r="QNN2" s="413"/>
      <c r="QNO2" s="413"/>
      <c r="QNP2" s="413"/>
      <c r="QNQ2" s="413"/>
      <c r="QNR2" s="413"/>
      <c r="QNS2" s="413"/>
      <c r="QNT2" s="413"/>
      <c r="QNU2" s="413"/>
      <c r="QNV2" s="413"/>
      <c r="QNW2" s="413"/>
      <c r="QNX2" s="413"/>
      <c r="QNY2" s="413"/>
      <c r="QNZ2" s="413"/>
      <c r="QOA2" s="413"/>
      <c r="QOB2" s="413"/>
      <c r="QOC2" s="413"/>
      <c r="QOD2" s="413"/>
      <c r="QOE2" s="413"/>
      <c r="QOF2" s="413"/>
      <c r="QOG2" s="413"/>
      <c r="QOH2" s="413"/>
      <c r="QOI2" s="413"/>
      <c r="QOJ2" s="413"/>
      <c r="QOK2" s="413"/>
      <c r="QOL2" s="413"/>
      <c r="QOM2" s="413"/>
      <c r="QON2" s="413"/>
      <c r="QOO2" s="413"/>
      <c r="QOP2" s="413"/>
      <c r="QOQ2" s="413"/>
      <c r="QOR2" s="413"/>
      <c r="QOS2" s="413"/>
      <c r="QOT2" s="413"/>
      <c r="QOU2" s="413"/>
      <c r="QOV2" s="413"/>
      <c r="QOW2" s="413"/>
      <c r="QOX2" s="413"/>
      <c r="QOY2" s="413"/>
      <c r="QOZ2" s="413"/>
      <c r="QPA2" s="413"/>
      <c r="QPB2" s="413"/>
      <c r="QPC2" s="413"/>
      <c r="QPD2" s="413"/>
      <c r="QPE2" s="413"/>
      <c r="QPF2" s="413"/>
      <c r="QPG2" s="413"/>
      <c r="QPH2" s="413"/>
      <c r="QPI2" s="413"/>
      <c r="QPJ2" s="413"/>
      <c r="QPK2" s="413"/>
      <c r="QPL2" s="413"/>
      <c r="QPM2" s="413"/>
      <c r="QPN2" s="413"/>
      <c r="QPO2" s="413"/>
      <c r="QPP2" s="413"/>
      <c r="QPQ2" s="413"/>
      <c r="QPR2" s="413"/>
      <c r="QPS2" s="413"/>
      <c r="QPT2" s="413"/>
      <c r="QPU2" s="413"/>
      <c r="QPV2" s="413"/>
      <c r="QPW2" s="413"/>
      <c r="QPX2" s="413"/>
      <c r="QPY2" s="413"/>
      <c r="QPZ2" s="413"/>
      <c r="QQA2" s="413"/>
      <c r="QQB2" s="413"/>
      <c r="QQC2" s="413"/>
      <c r="QQD2" s="413"/>
      <c r="QQE2" s="413"/>
      <c r="QQF2" s="413"/>
      <c r="QQG2" s="413"/>
      <c r="QQH2" s="413"/>
      <c r="QQI2" s="413"/>
      <c r="QQJ2" s="413"/>
      <c r="QQK2" s="413"/>
      <c r="QQL2" s="413"/>
      <c r="QQM2" s="413"/>
      <c r="QQN2" s="413"/>
      <c r="QQO2" s="413"/>
      <c r="QQP2" s="413"/>
      <c r="QQQ2" s="413"/>
      <c r="QQR2" s="413"/>
      <c r="QQS2" s="413"/>
      <c r="QQT2" s="413"/>
      <c r="QQU2" s="413"/>
      <c r="QQV2" s="413"/>
      <c r="QQW2" s="413"/>
      <c r="QQX2" s="413"/>
      <c r="QQY2" s="413"/>
      <c r="QQZ2" s="413"/>
      <c r="QRA2" s="413"/>
      <c r="QRB2" s="413"/>
      <c r="QRC2" s="413"/>
      <c r="QRD2" s="413"/>
      <c r="QRE2" s="413"/>
      <c r="QRF2" s="413"/>
      <c r="QRG2" s="413"/>
      <c r="QRH2" s="413"/>
      <c r="QRI2" s="413"/>
      <c r="QRJ2" s="413"/>
      <c r="QRK2" s="413"/>
      <c r="QRL2" s="413"/>
      <c r="QRM2" s="413"/>
      <c r="QRN2" s="413"/>
      <c r="QRO2" s="413"/>
      <c r="QRP2" s="413"/>
      <c r="QRQ2" s="413"/>
      <c r="QRR2" s="413"/>
      <c r="QRS2" s="413"/>
      <c r="QRT2" s="413"/>
      <c r="QRU2" s="413"/>
      <c r="QRV2" s="413"/>
      <c r="QRW2" s="413"/>
      <c r="QRX2" s="413"/>
      <c r="QRY2" s="413"/>
      <c r="QRZ2" s="413"/>
      <c r="QSA2" s="413"/>
      <c r="QSB2" s="413"/>
      <c r="QSC2" s="413"/>
      <c r="QSD2" s="413"/>
      <c r="QSE2" s="413"/>
      <c r="QSF2" s="413"/>
      <c r="QSG2" s="413"/>
      <c r="QSH2" s="413"/>
      <c r="QSI2" s="413"/>
      <c r="QSJ2" s="413"/>
      <c r="QSK2" s="413"/>
      <c r="QSL2" s="413"/>
      <c r="QSM2" s="413"/>
      <c r="QSN2" s="413"/>
      <c r="QSO2" s="413"/>
      <c r="QSP2" s="413"/>
      <c r="QSQ2" s="413"/>
      <c r="QSR2" s="413"/>
      <c r="QSS2" s="413"/>
      <c r="QST2" s="413"/>
      <c r="QSU2" s="413"/>
      <c r="QSV2" s="413"/>
      <c r="QSW2" s="413"/>
      <c r="QSX2" s="413"/>
      <c r="QSY2" s="413"/>
      <c r="QSZ2" s="413"/>
      <c r="QTA2" s="413"/>
      <c r="QTB2" s="413"/>
      <c r="QTC2" s="413"/>
      <c r="QTD2" s="413"/>
      <c r="QTE2" s="413"/>
      <c r="QTF2" s="413"/>
      <c r="QTG2" s="413"/>
      <c r="QTH2" s="413"/>
      <c r="QTI2" s="413"/>
      <c r="QTJ2" s="413"/>
      <c r="QTK2" s="413"/>
      <c r="QTL2" s="413"/>
      <c r="QTM2" s="413"/>
      <c r="QTN2" s="413"/>
      <c r="QTO2" s="413"/>
      <c r="QTP2" s="413"/>
      <c r="QTQ2" s="413"/>
      <c r="QTR2" s="413"/>
      <c r="QTS2" s="413"/>
      <c r="QTT2" s="413"/>
      <c r="QTU2" s="413"/>
      <c r="QTV2" s="413"/>
      <c r="QTW2" s="413"/>
      <c r="QTX2" s="413"/>
      <c r="QTY2" s="413"/>
      <c r="QTZ2" s="413"/>
      <c r="QUA2" s="413"/>
      <c r="QUB2" s="413"/>
      <c r="QUC2" s="413"/>
      <c r="QUD2" s="413"/>
      <c r="QUE2" s="413"/>
      <c r="QUF2" s="413"/>
      <c r="QUG2" s="413"/>
      <c r="QUH2" s="413"/>
      <c r="QUI2" s="413"/>
      <c r="QUJ2" s="413"/>
      <c r="QUK2" s="413"/>
      <c r="QUL2" s="413"/>
      <c r="QUM2" s="413"/>
      <c r="QUN2" s="413"/>
      <c r="QUO2" s="413"/>
      <c r="QUP2" s="413"/>
      <c r="QUQ2" s="413"/>
      <c r="QUR2" s="413"/>
      <c r="QUS2" s="413"/>
      <c r="QUT2" s="413"/>
      <c r="QUU2" s="413"/>
      <c r="QUV2" s="413"/>
      <c r="QUW2" s="413"/>
      <c r="QUX2" s="413"/>
      <c r="QUY2" s="413"/>
      <c r="QUZ2" s="413"/>
      <c r="QVA2" s="413"/>
      <c r="QVB2" s="413"/>
      <c r="QVC2" s="413"/>
      <c r="QVD2" s="413"/>
      <c r="QVE2" s="413"/>
      <c r="QVF2" s="413"/>
      <c r="QVG2" s="413"/>
      <c r="QVH2" s="413"/>
      <c r="QVI2" s="413"/>
      <c r="QVJ2" s="413"/>
      <c r="QVK2" s="413"/>
      <c r="QVL2" s="413"/>
      <c r="QVM2" s="413"/>
      <c r="QVN2" s="413"/>
      <c r="QVO2" s="413"/>
      <c r="QVP2" s="413"/>
      <c r="QVQ2" s="413"/>
      <c r="QVR2" s="413"/>
      <c r="QVS2" s="413"/>
      <c r="QVT2" s="413"/>
      <c r="QVU2" s="413"/>
      <c r="QVV2" s="413"/>
      <c r="QVW2" s="413"/>
      <c r="QVX2" s="413"/>
      <c r="QVY2" s="413"/>
      <c r="QVZ2" s="413"/>
      <c r="QWA2" s="413"/>
      <c r="QWB2" s="413"/>
      <c r="QWC2" s="413"/>
      <c r="QWD2" s="413"/>
      <c r="QWE2" s="413"/>
      <c r="QWF2" s="413"/>
      <c r="QWG2" s="413"/>
      <c r="QWH2" s="413"/>
      <c r="QWI2" s="413"/>
      <c r="QWJ2" s="413"/>
      <c r="QWK2" s="413"/>
      <c r="QWL2" s="413"/>
      <c r="QWM2" s="413"/>
      <c r="QWN2" s="413"/>
      <c r="QWO2" s="413"/>
      <c r="QWP2" s="413"/>
      <c r="QWQ2" s="413"/>
      <c r="QWR2" s="413"/>
      <c r="QWS2" s="413"/>
      <c r="QWT2" s="413"/>
      <c r="QWU2" s="413"/>
      <c r="QWV2" s="413"/>
      <c r="QWW2" s="413"/>
      <c r="QWX2" s="413"/>
      <c r="QWY2" s="413"/>
      <c r="QWZ2" s="413"/>
      <c r="QXA2" s="413"/>
      <c r="QXB2" s="413"/>
      <c r="QXC2" s="413"/>
      <c r="QXD2" s="413"/>
      <c r="QXE2" s="413"/>
      <c r="QXF2" s="413"/>
      <c r="QXG2" s="413"/>
      <c r="QXH2" s="413"/>
      <c r="QXI2" s="413"/>
      <c r="QXJ2" s="413"/>
      <c r="QXK2" s="413"/>
      <c r="QXL2" s="413"/>
      <c r="QXM2" s="413"/>
      <c r="QXN2" s="413"/>
      <c r="QXO2" s="413"/>
      <c r="QXP2" s="413"/>
      <c r="QXQ2" s="413"/>
      <c r="QXR2" s="413"/>
      <c r="QXS2" s="413"/>
      <c r="QXT2" s="413"/>
      <c r="QXU2" s="413"/>
      <c r="QXV2" s="413"/>
      <c r="QXW2" s="413"/>
      <c r="QXX2" s="413"/>
      <c r="QXY2" s="413"/>
      <c r="QXZ2" s="413"/>
      <c r="QYA2" s="413"/>
      <c r="QYB2" s="413"/>
      <c r="QYC2" s="413"/>
      <c r="QYD2" s="413"/>
      <c r="QYE2" s="413"/>
      <c r="QYF2" s="413"/>
      <c r="QYG2" s="413"/>
      <c r="QYH2" s="413"/>
      <c r="QYI2" s="413"/>
      <c r="QYJ2" s="413"/>
      <c r="QYK2" s="413"/>
      <c r="QYL2" s="413"/>
      <c r="QYM2" s="413"/>
      <c r="QYN2" s="413"/>
      <c r="QYO2" s="413"/>
      <c r="QYP2" s="413"/>
      <c r="QYQ2" s="413"/>
      <c r="QYR2" s="413"/>
      <c r="QYS2" s="413"/>
      <c r="QYT2" s="413"/>
      <c r="QYU2" s="413"/>
      <c r="QYV2" s="413"/>
      <c r="QYW2" s="413"/>
      <c r="QYX2" s="413"/>
      <c r="QYY2" s="413"/>
      <c r="QYZ2" s="413"/>
      <c r="QZA2" s="413"/>
      <c r="QZB2" s="413"/>
      <c r="QZC2" s="413"/>
      <c r="QZD2" s="413"/>
      <c r="QZE2" s="413"/>
      <c r="QZF2" s="413"/>
      <c r="QZG2" s="413"/>
      <c r="QZH2" s="413"/>
      <c r="QZI2" s="413"/>
      <c r="QZJ2" s="413"/>
      <c r="QZK2" s="413"/>
      <c r="QZL2" s="413"/>
      <c r="QZM2" s="413"/>
      <c r="QZN2" s="413"/>
      <c r="QZO2" s="413"/>
      <c r="QZP2" s="413"/>
      <c r="QZQ2" s="413"/>
      <c r="QZR2" s="413"/>
      <c r="QZS2" s="413"/>
      <c r="QZT2" s="413"/>
      <c r="QZU2" s="413"/>
      <c r="QZV2" s="413"/>
      <c r="QZW2" s="413"/>
      <c r="QZX2" s="413"/>
      <c r="QZY2" s="413"/>
      <c r="QZZ2" s="413"/>
      <c r="RAA2" s="413"/>
      <c r="RAB2" s="413"/>
      <c r="RAC2" s="413"/>
      <c r="RAD2" s="413"/>
      <c r="RAE2" s="413"/>
      <c r="RAF2" s="413"/>
      <c r="RAG2" s="413"/>
      <c r="RAH2" s="413"/>
      <c r="RAI2" s="413"/>
      <c r="RAJ2" s="413"/>
      <c r="RAK2" s="413"/>
      <c r="RAL2" s="413"/>
      <c r="RAM2" s="413"/>
      <c r="RAN2" s="413"/>
      <c r="RAO2" s="413"/>
      <c r="RAP2" s="413"/>
      <c r="RAQ2" s="413"/>
      <c r="RAR2" s="413"/>
      <c r="RAS2" s="413"/>
      <c r="RAT2" s="413"/>
      <c r="RAU2" s="413"/>
      <c r="RAV2" s="413"/>
      <c r="RAW2" s="413"/>
      <c r="RAX2" s="413"/>
      <c r="RAY2" s="413"/>
      <c r="RAZ2" s="413"/>
      <c r="RBA2" s="413"/>
      <c r="RBB2" s="413"/>
      <c r="RBC2" s="413"/>
      <c r="RBD2" s="413"/>
      <c r="RBE2" s="413"/>
      <c r="RBF2" s="413"/>
      <c r="RBG2" s="413"/>
      <c r="RBH2" s="413"/>
      <c r="RBI2" s="413"/>
      <c r="RBJ2" s="413"/>
      <c r="RBK2" s="413"/>
      <c r="RBL2" s="413"/>
      <c r="RBM2" s="413"/>
      <c r="RBN2" s="413"/>
      <c r="RBO2" s="413"/>
      <c r="RBP2" s="413"/>
      <c r="RBQ2" s="413"/>
      <c r="RBR2" s="413"/>
      <c r="RBS2" s="413"/>
      <c r="RBT2" s="413"/>
      <c r="RBU2" s="413"/>
      <c r="RBV2" s="413"/>
      <c r="RBW2" s="413"/>
      <c r="RBX2" s="413"/>
      <c r="RBY2" s="413"/>
      <c r="RBZ2" s="413"/>
      <c r="RCA2" s="413"/>
      <c r="RCB2" s="413"/>
      <c r="RCC2" s="413"/>
      <c r="RCD2" s="413"/>
      <c r="RCE2" s="413"/>
      <c r="RCF2" s="413"/>
      <c r="RCG2" s="413"/>
      <c r="RCH2" s="413"/>
      <c r="RCI2" s="413"/>
      <c r="RCJ2" s="413"/>
      <c r="RCK2" s="413"/>
      <c r="RCL2" s="413"/>
      <c r="RCM2" s="413"/>
      <c r="RCN2" s="413"/>
      <c r="RCO2" s="413"/>
      <c r="RCP2" s="413"/>
      <c r="RCQ2" s="413"/>
      <c r="RCR2" s="413"/>
      <c r="RCS2" s="413"/>
      <c r="RCT2" s="413"/>
      <c r="RCU2" s="413"/>
      <c r="RCV2" s="413"/>
      <c r="RCW2" s="413"/>
      <c r="RCX2" s="413"/>
      <c r="RCY2" s="413"/>
      <c r="RCZ2" s="413"/>
      <c r="RDA2" s="413"/>
      <c r="RDB2" s="413"/>
      <c r="RDC2" s="413"/>
      <c r="RDD2" s="413"/>
      <c r="RDE2" s="413"/>
      <c r="RDF2" s="413"/>
      <c r="RDG2" s="413"/>
      <c r="RDH2" s="413"/>
      <c r="RDI2" s="413"/>
      <c r="RDJ2" s="413"/>
      <c r="RDK2" s="413"/>
      <c r="RDL2" s="413"/>
      <c r="RDM2" s="413"/>
      <c r="RDN2" s="413"/>
      <c r="RDO2" s="413"/>
      <c r="RDP2" s="413"/>
      <c r="RDQ2" s="413"/>
      <c r="RDR2" s="413"/>
      <c r="RDS2" s="413"/>
      <c r="RDT2" s="413"/>
      <c r="RDU2" s="413"/>
      <c r="RDV2" s="413"/>
      <c r="RDW2" s="413"/>
      <c r="RDX2" s="413"/>
      <c r="RDY2" s="413"/>
      <c r="RDZ2" s="413"/>
      <c r="REA2" s="413"/>
      <c r="REB2" s="413"/>
      <c r="REC2" s="413"/>
      <c r="RED2" s="413"/>
      <c r="REE2" s="413"/>
      <c r="REF2" s="413"/>
      <c r="REG2" s="413"/>
      <c r="REH2" s="413"/>
      <c r="REI2" s="413"/>
      <c r="REJ2" s="413"/>
      <c r="REK2" s="413"/>
      <c r="REL2" s="413"/>
      <c r="REM2" s="413"/>
      <c r="REN2" s="413"/>
      <c r="REO2" s="413"/>
      <c r="REP2" s="413"/>
      <c r="REQ2" s="413"/>
      <c r="RER2" s="413"/>
      <c r="RES2" s="413"/>
      <c r="RET2" s="413"/>
      <c r="REU2" s="413"/>
      <c r="REV2" s="413"/>
      <c r="REW2" s="413"/>
      <c r="REX2" s="413"/>
      <c r="REY2" s="413"/>
      <c r="REZ2" s="413"/>
      <c r="RFA2" s="413"/>
      <c r="RFB2" s="413"/>
      <c r="RFC2" s="413"/>
      <c r="RFD2" s="413"/>
      <c r="RFE2" s="413"/>
      <c r="RFF2" s="413"/>
      <c r="RFG2" s="413"/>
      <c r="RFH2" s="413"/>
      <c r="RFI2" s="413"/>
      <c r="RFJ2" s="413"/>
      <c r="RFK2" s="413"/>
      <c r="RFL2" s="413"/>
      <c r="RFM2" s="413"/>
      <c r="RFN2" s="413"/>
      <c r="RFO2" s="413"/>
      <c r="RFP2" s="413"/>
      <c r="RFQ2" s="413"/>
      <c r="RFR2" s="413"/>
      <c r="RFS2" s="413"/>
      <c r="RFT2" s="413"/>
      <c r="RFU2" s="413"/>
      <c r="RFV2" s="413"/>
      <c r="RFW2" s="413"/>
      <c r="RFX2" s="413"/>
      <c r="RFY2" s="413"/>
      <c r="RFZ2" s="413"/>
      <c r="RGA2" s="413"/>
      <c r="RGB2" s="413"/>
      <c r="RGC2" s="413"/>
      <c r="RGD2" s="413"/>
      <c r="RGE2" s="413"/>
      <c r="RGF2" s="413"/>
      <c r="RGG2" s="413"/>
      <c r="RGH2" s="413"/>
      <c r="RGI2" s="413"/>
      <c r="RGJ2" s="413"/>
      <c r="RGK2" s="413"/>
      <c r="RGL2" s="413"/>
      <c r="RGM2" s="413"/>
      <c r="RGN2" s="413"/>
      <c r="RGO2" s="413"/>
      <c r="RGP2" s="413"/>
      <c r="RGQ2" s="413"/>
      <c r="RGR2" s="413"/>
      <c r="RGS2" s="413"/>
      <c r="RGT2" s="413"/>
      <c r="RGU2" s="413"/>
      <c r="RGV2" s="413"/>
      <c r="RGW2" s="413"/>
      <c r="RGX2" s="413"/>
      <c r="RGY2" s="413"/>
      <c r="RGZ2" s="413"/>
      <c r="RHA2" s="413"/>
      <c r="RHB2" s="413"/>
      <c r="RHC2" s="413"/>
      <c r="RHD2" s="413"/>
      <c r="RHE2" s="413"/>
      <c r="RHF2" s="413"/>
      <c r="RHG2" s="413"/>
      <c r="RHH2" s="413"/>
      <c r="RHI2" s="413"/>
      <c r="RHJ2" s="413"/>
      <c r="RHK2" s="413"/>
      <c r="RHL2" s="413"/>
      <c r="RHM2" s="413"/>
      <c r="RHN2" s="413"/>
      <c r="RHO2" s="413"/>
      <c r="RHP2" s="413"/>
      <c r="RHQ2" s="413"/>
      <c r="RHR2" s="413"/>
      <c r="RHS2" s="413"/>
      <c r="RHT2" s="413"/>
      <c r="RHU2" s="413"/>
      <c r="RHV2" s="413"/>
      <c r="RHW2" s="413"/>
      <c r="RHX2" s="413"/>
      <c r="RHY2" s="413"/>
      <c r="RHZ2" s="413"/>
      <c r="RIA2" s="413"/>
      <c r="RIB2" s="413"/>
      <c r="RIC2" s="413"/>
      <c r="RID2" s="413"/>
      <c r="RIE2" s="413"/>
      <c r="RIF2" s="413"/>
      <c r="RIG2" s="413"/>
      <c r="RIH2" s="413"/>
      <c r="RII2" s="413"/>
      <c r="RIJ2" s="413"/>
      <c r="RIK2" s="413"/>
      <c r="RIL2" s="413"/>
      <c r="RIM2" s="413"/>
      <c r="RIN2" s="413"/>
      <c r="RIO2" s="413"/>
      <c r="RIP2" s="413"/>
      <c r="RIQ2" s="413"/>
      <c r="RIR2" s="413"/>
      <c r="RIS2" s="413"/>
      <c r="RIT2" s="413"/>
      <c r="RIU2" s="413"/>
      <c r="RIV2" s="413"/>
      <c r="RIW2" s="413"/>
      <c r="RIX2" s="413"/>
      <c r="RIY2" s="413"/>
      <c r="RIZ2" s="413"/>
      <c r="RJA2" s="413"/>
      <c r="RJB2" s="413"/>
      <c r="RJC2" s="413"/>
      <c r="RJD2" s="413"/>
      <c r="RJE2" s="413"/>
      <c r="RJF2" s="413"/>
      <c r="RJG2" s="413"/>
      <c r="RJH2" s="413"/>
      <c r="RJI2" s="413"/>
      <c r="RJJ2" s="413"/>
      <c r="RJK2" s="413"/>
      <c r="RJL2" s="413"/>
      <c r="RJM2" s="413"/>
      <c r="RJN2" s="413"/>
      <c r="RJO2" s="413"/>
      <c r="RJP2" s="413"/>
      <c r="RJQ2" s="413"/>
      <c r="RJR2" s="413"/>
      <c r="RJS2" s="413"/>
      <c r="RJT2" s="413"/>
      <c r="RJU2" s="413"/>
      <c r="RJV2" s="413"/>
      <c r="RJW2" s="413"/>
      <c r="RJX2" s="413"/>
      <c r="RJY2" s="413"/>
      <c r="RJZ2" s="413"/>
      <c r="RKA2" s="413"/>
      <c r="RKB2" s="413"/>
      <c r="RKC2" s="413"/>
      <c r="RKD2" s="413"/>
      <c r="RKE2" s="413"/>
      <c r="RKF2" s="413"/>
      <c r="RKG2" s="413"/>
      <c r="RKH2" s="413"/>
      <c r="RKI2" s="413"/>
      <c r="RKJ2" s="413"/>
      <c r="RKK2" s="413"/>
      <c r="RKL2" s="413"/>
      <c r="RKM2" s="413"/>
      <c r="RKN2" s="413"/>
      <c r="RKO2" s="413"/>
      <c r="RKP2" s="413"/>
      <c r="RKQ2" s="413"/>
      <c r="RKR2" s="413"/>
      <c r="RKS2" s="413"/>
      <c r="RKT2" s="413"/>
      <c r="RKU2" s="413"/>
      <c r="RKV2" s="413"/>
      <c r="RKW2" s="413"/>
      <c r="RKX2" s="413"/>
      <c r="RKY2" s="413"/>
      <c r="RKZ2" s="413"/>
      <c r="RLA2" s="413"/>
      <c r="RLB2" s="413"/>
      <c r="RLC2" s="413"/>
      <c r="RLD2" s="413"/>
      <c r="RLE2" s="413"/>
      <c r="RLF2" s="413"/>
      <c r="RLG2" s="413"/>
      <c r="RLH2" s="413"/>
      <c r="RLI2" s="413"/>
      <c r="RLJ2" s="413"/>
      <c r="RLK2" s="413"/>
      <c r="RLL2" s="413"/>
      <c r="RLM2" s="413"/>
      <c r="RLN2" s="413"/>
      <c r="RLO2" s="413"/>
      <c r="RLP2" s="413"/>
      <c r="RLQ2" s="413"/>
      <c r="RLR2" s="413"/>
      <c r="RLS2" s="413"/>
      <c r="RLT2" s="413"/>
      <c r="RLU2" s="413"/>
      <c r="RLV2" s="413"/>
      <c r="RLW2" s="413"/>
      <c r="RLX2" s="413"/>
      <c r="RLY2" s="413"/>
      <c r="RLZ2" s="413"/>
      <c r="RMA2" s="413"/>
      <c r="RMB2" s="413"/>
      <c r="RMC2" s="413"/>
      <c r="RMD2" s="413"/>
      <c r="RME2" s="413"/>
      <c r="RMF2" s="413"/>
      <c r="RMG2" s="413"/>
      <c r="RMH2" s="413"/>
      <c r="RMI2" s="413"/>
      <c r="RMJ2" s="413"/>
      <c r="RMK2" s="413"/>
      <c r="RML2" s="413"/>
      <c r="RMM2" s="413"/>
      <c r="RMN2" s="413"/>
      <c r="RMO2" s="413"/>
      <c r="RMP2" s="413"/>
      <c r="RMQ2" s="413"/>
      <c r="RMR2" s="413"/>
      <c r="RMS2" s="413"/>
      <c r="RMT2" s="413"/>
      <c r="RMU2" s="413"/>
      <c r="RMV2" s="413"/>
      <c r="RMW2" s="413"/>
      <c r="RMX2" s="413"/>
      <c r="RMY2" s="413"/>
      <c r="RMZ2" s="413"/>
      <c r="RNA2" s="413"/>
      <c r="RNB2" s="413"/>
      <c r="RNC2" s="413"/>
      <c r="RND2" s="413"/>
      <c r="RNE2" s="413"/>
      <c r="RNF2" s="413"/>
      <c r="RNG2" s="413"/>
      <c r="RNH2" s="413"/>
      <c r="RNI2" s="413"/>
      <c r="RNJ2" s="413"/>
      <c r="RNK2" s="413"/>
      <c r="RNL2" s="413"/>
      <c r="RNM2" s="413"/>
      <c r="RNN2" s="413"/>
      <c r="RNO2" s="413"/>
      <c r="RNP2" s="413"/>
      <c r="RNQ2" s="413"/>
      <c r="RNR2" s="413"/>
      <c r="RNS2" s="413"/>
      <c r="RNT2" s="413"/>
      <c r="RNU2" s="413"/>
      <c r="RNV2" s="413"/>
      <c r="RNW2" s="413"/>
      <c r="RNX2" s="413"/>
      <c r="RNY2" s="413"/>
      <c r="RNZ2" s="413"/>
      <c r="ROA2" s="413"/>
      <c r="ROB2" s="413"/>
      <c r="ROC2" s="413"/>
      <c r="ROD2" s="413"/>
      <c r="ROE2" s="413"/>
      <c r="ROF2" s="413"/>
      <c r="ROG2" s="413"/>
      <c r="ROH2" s="413"/>
      <c r="ROI2" s="413"/>
      <c r="ROJ2" s="413"/>
      <c r="ROK2" s="413"/>
      <c r="ROL2" s="413"/>
      <c r="ROM2" s="413"/>
      <c r="RON2" s="413"/>
      <c r="ROO2" s="413"/>
      <c r="ROP2" s="413"/>
      <c r="ROQ2" s="413"/>
      <c r="ROR2" s="413"/>
      <c r="ROS2" s="413"/>
      <c r="ROT2" s="413"/>
      <c r="ROU2" s="413"/>
      <c r="ROV2" s="413"/>
      <c r="ROW2" s="413"/>
      <c r="ROX2" s="413"/>
      <c r="ROY2" s="413"/>
      <c r="ROZ2" s="413"/>
      <c r="RPA2" s="413"/>
      <c r="RPB2" s="413"/>
      <c r="RPC2" s="413"/>
      <c r="RPD2" s="413"/>
      <c r="RPE2" s="413"/>
      <c r="RPF2" s="413"/>
      <c r="RPG2" s="413"/>
      <c r="RPH2" s="413"/>
      <c r="RPI2" s="413"/>
      <c r="RPJ2" s="413"/>
      <c r="RPK2" s="413"/>
      <c r="RPL2" s="413"/>
      <c r="RPM2" s="413"/>
      <c r="RPN2" s="413"/>
      <c r="RPO2" s="413"/>
      <c r="RPP2" s="413"/>
      <c r="RPQ2" s="413"/>
      <c r="RPR2" s="413"/>
      <c r="RPS2" s="413"/>
      <c r="RPT2" s="413"/>
      <c r="RPU2" s="413"/>
      <c r="RPV2" s="413"/>
      <c r="RPW2" s="413"/>
      <c r="RPX2" s="413"/>
      <c r="RPY2" s="413"/>
      <c r="RPZ2" s="413"/>
      <c r="RQA2" s="413"/>
      <c r="RQB2" s="413"/>
      <c r="RQC2" s="413"/>
      <c r="RQD2" s="413"/>
      <c r="RQE2" s="413"/>
      <c r="RQF2" s="413"/>
      <c r="RQG2" s="413"/>
      <c r="RQH2" s="413"/>
      <c r="RQI2" s="413"/>
      <c r="RQJ2" s="413"/>
      <c r="RQK2" s="413"/>
      <c r="RQL2" s="413"/>
      <c r="RQM2" s="413"/>
      <c r="RQN2" s="413"/>
      <c r="RQO2" s="413"/>
      <c r="RQP2" s="413"/>
      <c r="RQQ2" s="413"/>
      <c r="RQR2" s="413"/>
      <c r="RQS2" s="413"/>
      <c r="RQT2" s="413"/>
      <c r="RQU2" s="413"/>
      <c r="RQV2" s="413"/>
      <c r="RQW2" s="413"/>
      <c r="RQX2" s="413"/>
      <c r="RQY2" s="413"/>
      <c r="RQZ2" s="413"/>
      <c r="RRA2" s="413"/>
      <c r="RRB2" s="413"/>
      <c r="RRC2" s="413"/>
      <c r="RRD2" s="413"/>
      <c r="RRE2" s="413"/>
      <c r="RRF2" s="413"/>
      <c r="RRG2" s="413"/>
      <c r="RRH2" s="413"/>
      <c r="RRI2" s="413"/>
      <c r="RRJ2" s="413"/>
      <c r="RRK2" s="413"/>
      <c r="RRL2" s="413"/>
      <c r="RRM2" s="413"/>
      <c r="RRN2" s="413"/>
      <c r="RRO2" s="413"/>
      <c r="RRP2" s="413"/>
      <c r="RRQ2" s="413"/>
      <c r="RRR2" s="413"/>
      <c r="RRS2" s="413"/>
      <c r="RRT2" s="413"/>
      <c r="RRU2" s="413"/>
      <c r="RRV2" s="413"/>
      <c r="RRW2" s="413"/>
      <c r="RRX2" s="413"/>
      <c r="RRY2" s="413"/>
      <c r="RRZ2" s="413"/>
      <c r="RSA2" s="413"/>
      <c r="RSB2" s="413"/>
      <c r="RSC2" s="413"/>
      <c r="RSD2" s="413"/>
      <c r="RSE2" s="413"/>
      <c r="RSF2" s="413"/>
      <c r="RSG2" s="413"/>
      <c r="RSH2" s="413"/>
      <c r="RSI2" s="413"/>
      <c r="RSJ2" s="413"/>
      <c r="RSK2" s="413"/>
      <c r="RSL2" s="413"/>
      <c r="RSM2" s="413"/>
      <c r="RSN2" s="413"/>
      <c r="RSO2" s="413"/>
      <c r="RSP2" s="413"/>
      <c r="RSQ2" s="413"/>
      <c r="RSR2" s="413"/>
      <c r="RSS2" s="413"/>
      <c r="RST2" s="413"/>
      <c r="RSU2" s="413"/>
      <c r="RSV2" s="413"/>
      <c r="RSW2" s="413"/>
      <c r="RSX2" s="413"/>
      <c r="RSY2" s="413"/>
      <c r="RSZ2" s="413"/>
      <c r="RTA2" s="413"/>
      <c r="RTB2" s="413"/>
      <c r="RTC2" s="413"/>
      <c r="RTD2" s="413"/>
      <c r="RTE2" s="413"/>
      <c r="RTF2" s="413"/>
      <c r="RTG2" s="413"/>
      <c r="RTH2" s="413"/>
      <c r="RTI2" s="413"/>
      <c r="RTJ2" s="413"/>
      <c r="RTK2" s="413"/>
      <c r="RTL2" s="413"/>
      <c r="RTM2" s="413"/>
      <c r="RTN2" s="413"/>
      <c r="RTO2" s="413"/>
      <c r="RTP2" s="413"/>
      <c r="RTQ2" s="413"/>
      <c r="RTR2" s="413"/>
      <c r="RTS2" s="413"/>
      <c r="RTT2" s="413"/>
      <c r="RTU2" s="413"/>
      <c r="RTV2" s="413"/>
      <c r="RTW2" s="413"/>
      <c r="RTX2" s="413"/>
      <c r="RTY2" s="413"/>
      <c r="RTZ2" s="413"/>
      <c r="RUA2" s="413"/>
      <c r="RUB2" s="413"/>
      <c r="RUC2" s="413"/>
      <c r="RUD2" s="413"/>
      <c r="RUE2" s="413"/>
      <c r="RUF2" s="413"/>
      <c r="RUG2" s="413"/>
      <c r="RUH2" s="413"/>
      <c r="RUI2" s="413"/>
      <c r="RUJ2" s="413"/>
      <c r="RUK2" s="413"/>
      <c r="RUL2" s="413"/>
      <c r="RUM2" s="413"/>
      <c r="RUN2" s="413"/>
      <c r="RUO2" s="413"/>
      <c r="RUP2" s="413"/>
      <c r="RUQ2" s="413"/>
      <c r="RUR2" s="413"/>
      <c r="RUS2" s="413"/>
      <c r="RUT2" s="413"/>
      <c r="RUU2" s="413"/>
      <c r="RUV2" s="413"/>
      <c r="RUW2" s="413"/>
      <c r="RUX2" s="413"/>
      <c r="RUY2" s="413"/>
      <c r="RUZ2" s="413"/>
      <c r="RVA2" s="413"/>
      <c r="RVB2" s="413"/>
      <c r="RVC2" s="413"/>
      <c r="RVD2" s="413"/>
      <c r="RVE2" s="413"/>
      <c r="RVF2" s="413"/>
      <c r="RVG2" s="413"/>
      <c r="RVH2" s="413"/>
      <c r="RVI2" s="413"/>
      <c r="RVJ2" s="413"/>
      <c r="RVK2" s="413"/>
      <c r="RVL2" s="413"/>
      <c r="RVM2" s="413"/>
      <c r="RVN2" s="413"/>
      <c r="RVO2" s="413"/>
      <c r="RVP2" s="413"/>
      <c r="RVQ2" s="413"/>
      <c r="RVR2" s="413"/>
      <c r="RVS2" s="413"/>
      <c r="RVT2" s="413"/>
      <c r="RVU2" s="413"/>
      <c r="RVV2" s="413"/>
      <c r="RVW2" s="413"/>
      <c r="RVX2" s="413"/>
      <c r="RVY2" s="413"/>
      <c r="RVZ2" s="413"/>
      <c r="RWA2" s="413"/>
      <c r="RWB2" s="413"/>
      <c r="RWC2" s="413"/>
      <c r="RWD2" s="413"/>
      <c r="RWE2" s="413"/>
      <c r="RWF2" s="413"/>
      <c r="RWG2" s="413"/>
      <c r="RWH2" s="413"/>
      <c r="RWI2" s="413"/>
      <c r="RWJ2" s="413"/>
      <c r="RWK2" s="413"/>
      <c r="RWL2" s="413"/>
      <c r="RWM2" s="413"/>
      <c r="RWN2" s="413"/>
      <c r="RWO2" s="413"/>
      <c r="RWP2" s="413"/>
      <c r="RWQ2" s="413"/>
      <c r="RWR2" s="413"/>
      <c r="RWS2" s="413"/>
      <c r="RWT2" s="413"/>
      <c r="RWU2" s="413"/>
      <c r="RWV2" s="413"/>
      <c r="RWW2" s="413"/>
      <c r="RWX2" s="413"/>
      <c r="RWY2" s="413"/>
      <c r="RWZ2" s="413"/>
      <c r="RXA2" s="413"/>
      <c r="RXB2" s="413"/>
      <c r="RXC2" s="413"/>
      <c r="RXD2" s="413"/>
      <c r="RXE2" s="413"/>
      <c r="RXF2" s="413"/>
      <c r="RXG2" s="413"/>
      <c r="RXH2" s="413"/>
      <c r="RXI2" s="413"/>
      <c r="RXJ2" s="413"/>
      <c r="RXK2" s="413"/>
      <c r="RXL2" s="413"/>
      <c r="RXM2" s="413"/>
      <c r="RXN2" s="413"/>
      <c r="RXO2" s="413"/>
      <c r="RXP2" s="413"/>
      <c r="RXQ2" s="413"/>
      <c r="RXR2" s="413"/>
      <c r="RXS2" s="413"/>
      <c r="RXT2" s="413"/>
      <c r="RXU2" s="413"/>
      <c r="RXV2" s="413"/>
      <c r="RXW2" s="413"/>
      <c r="RXX2" s="413"/>
      <c r="RXY2" s="413"/>
      <c r="RXZ2" s="413"/>
      <c r="RYA2" s="413"/>
      <c r="RYB2" s="413"/>
      <c r="RYC2" s="413"/>
      <c r="RYD2" s="413"/>
      <c r="RYE2" s="413"/>
      <c r="RYF2" s="413"/>
      <c r="RYG2" s="413"/>
      <c r="RYH2" s="413"/>
      <c r="RYI2" s="413"/>
      <c r="RYJ2" s="413"/>
      <c r="RYK2" s="413"/>
      <c r="RYL2" s="413"/>
      <c r="RYM2" s="413"/>
      <c r="RYN2" s="413"/>
      <c r="RYO2" s="413"/>
      <c r="RYP2" s="413"/>
      <c r="RYQ2" s="413"/>
      <c r="RYR2" s="413"/>
      <c r="RYS2" s="413"/>
      <c r="RYT2" s="413"/>
      <c r="RYU2" s="413"/>
      <c r="RYV2" s="413"/>
      <c r="RYW2" s="413"/>
      <c r="RYX2" s="413"/>
      <c r="RYY2" s="413"/>
      <c r="RYZ2" s="413"/>
      <c r="RZA2" s="413"/>
      <c r="RZB2" s="413"/>
      <c r="RZC2" s="413"/>
      <c r="RZD2" s="413"/>
      <c r="RZE2" s="413"/>
      <c r="RZF2" s="413"/>
      <c r="RZG2" s="413"/>
      <c r="RZH2" s="413"/>
      <c r="RZI2" s="413"/>
      <c r="RZJ2" s="413"/>
      <c r="RZK2" s="413"/>
      <c r="RZL2" s="413"/>
      <c r="RZM2" s="413"/>
      <c r="RZN2" s="413"/>
      <c r="RZO2" s="413"/>
      <c r="RZP2" s="413"/>
      <c r="RZQ2" s="413"/>
      <c r="RZR2" s="413"/>
      <c r="RZS2" s="413"/>
      <c r="RZT2" s="413"/>
      <c r="RZU2" s="413"/>
      <c r="RZV2" s="413"/>
      <c r="RZW2" s="413"/>
      <c r="RZX2" s="413"/>
      <c r="RZY2" s="413"/>
      <c r="RZZ2" s="413"/>
      <c r="SAA2" s="413"/>
      <c r="SAB2" s="413"/>
      <c r="SAC2" s="413"/>
      <c r="SAD2" s="413"/>
      <c r="SAE2" s="413"/>
      <c r="SAF2" s="413"/>
      <c r="SAG2" s="413"/>
      <c r="SAH2" s="413"/>
      <c r="SAI2" s="413"/>
      <c r="SAJ2" s="413"/>
      <c r="SAK2" s="413"/>
      <c r="SAL2" s="413"/>
      <c r="SAM2" s="413"/>
      <c r="SAN2" s="413"/>
      <c r="SAO2" s="413"/>
      <c r="SAP2" s="413"/>
      <c r="SAQ2" s="413"/>
      <c r="SAR2" s="413"/>
      <c r="SAS2" s="413"/>
      <c r="SAT2" s="413"/>
      <c r="SAU2" s="413"/>
      <c r="SAV2" s="413"/>
      <c r="SAW2" s="413"/>
      <c r="SAX2" s="413"/>
      <c r="SAY2" s="413"/>
      <c r="SAZ2" s="413"/>
      <c r="SBA2" s="413"/>
      <c r="SBB2" s="413"/>
      <c r="SBC2" s="413"/>
      <c r="SBD2" s="413"/>
      <c r="SBE2" s="413"/>
      <c r="SBF2" s="413"/>
      <c r="SBG2" s="413"/>
      <c r="SBH2" s="413"/>
      <c r="SBI2" s="413"/>
      <c r="SBJ2" s="413"/>
      <c r="SBK2" s="413"/>
      <c r="SBL2" s="413"/>
      <c r="SBM2" s="413"/>
      <c r="SBN2" s="413"/>
      <c r="SBO2" s="413"/>
      <c r="SBP2" s="413"/>
      <c r="SBQ2" s="413"/>
      <c r="SBR2" s="413"/>
      <c r="SBS2" s="413"/>
      <c r="SBT2" s="413"/>
      <c r="SBU2" s="413"/>
      <c r="SBV2" s="413"/>
      <c r="SBW2" s="413"/>
      <c r="SBX2" s="413"/>
      <c r="SBY2" s="413"/>
      <c r="SBZ2" s="413"/>
      <c r="SCA2" s="413"/>
      <c r="SCB2" s="413"/>
      <c r="SCC2" s="413"/>
      <c r="SCD2" s="413"/>
      <c r="SCE2" s="413"/>
      <c r="SCF2" s="413"/>
      <c r="SCG2" s="413"/>
      <c r="SCH2" s="413"/>
      <c r="SCI2" s="413"/>
      <c r="SCJ2" s="413"/>
      <c r="SCK2" s="413"/>
      <c r="SCL2" s="413"/>
      <c r="SCM2" s="413"/>
      <c r="SCN2" s="413"/>
      <c r="SCO2" s="413"/>
      <c r="SCP2" s="413"/>
      <c r="SCQ2" s="413"/>
      <c r="SCR2" s="413"/>
      <c r="SCS2" s="413"/>
      <c r="SCT2" s="413"/>
      <c r="SCU2" s="413"/>
      <c r="SCV2" s="413"/>
      <c r="SCW2" s="413"/>
      <c r="SCX2" s="413"/>
      <c r="SCY2" s="413"/>
      <c r="SCZ2" s="413"/>
      <c r="SDA2" s="413"/>
      <c r="SDB2" s="413"/>
      <c r="SDC2" s="413"/>
      <c r="SDD2" s="413"/>
      <c r="SDE2" s="413"/>
      <c r="SDF2" s="413"/>
      <c r="SDG2" s="413"/>
      <c r="SDH2" s="413"/>
      <c r="SDI2" s="413"/>
      <c r="SDJ2" s="413"/>
      <c r="SDK2" s="413"/>
      <c r="SDL2" s="413"/>
      <c r="SDM2" s="413"/>
      <c r="SDN2" s="413"/>
      <c r="SDO2" s="413"/>
      <c r="SDP2" s="413"/>
      <c r="SDQ2" s="413"/>
      <c r="SDR2" s="413"/>
      <c r="SDS2" s="413"/>
      <c r="SDT2" s="413"/>
      <c r="SDU2" s="413"/>
      <c r="SDV2" s="413"/>
      <c r="SDW2" s="413"/>
      <c r="SDX2" s="413"/>
      <c r="SDY2" s="413"/>
      <c r="SDZ2" s="413"/>
      <c r="SEA2" s="413"/>
      <c r="SEB2" s="413"/>
      <c r="SEC2" s="413"/>
      <c r="SED2" s="413"/>
      <c r="SEE2" s="413"/>
      <c r="SEF2" s="413"/>
      <c r="SEG2" s="413"/>
      <c r="SEH2" s="413"/>
      <c r="SEI2" s="413"/>
      <c r="SEJ2" s="413"/>
      <c r="SEK2" s="413"/>
      <c r="SEL2" s="413"/>
      <c r="SEM2" s="413"/>
      <c r="SEN2" s="413"/>
      <c r="SEO2" s="413"/>
      <c r="SEP2" s="413"/>
      <c r="SEQ2" s="413"/>
      <c r="SER2" s="413"/>
      <c r="SES2" s="413"/>
      <c r="SET2" s="413"/>
      <c r="SEU2" s="413"/>
      <c r="SEV2" s="413"/>
      <c r="SEW2" s="413"/>
      <c r="SEX2" s="413"/>
      <c r="SEY2" s="413"/>
      <c r="SEZ2" s="413"/>
      <c r="SFA2" s="413"/>
      <c r="SFB2" s="413"/>
      <c r="SFC2" s="413"/>
      <c r="SFD2" s="413"/>
      <c r="SFE2" s="413"/>
      <c r="SFF2" s="413"/>
      <c r="SFG2" s="413"/>
      <c r="SFH2" s="413"/>
      <c r="SFI2" s="413"/>
      <c r="SFJ2" s="413"/>
      <c r="SFK2" s="413"/>
      <c r="SFL2" s="413"/>
      <c r="SFM2" s="413"/>
      <c r="SFN2" s="413"/>
      <c r="SFO2" s="413"/>
      <c r="SFP2" s="413"/>
      <c r="SFQ2" s="413"/>
      <c r="SFR2" s="413"/>
      <c r="SFS2" s="413"/>
      <c r="SFT2" s="413"/>
      <c r="SFU2" s="413"/>
      <c r="SFV2" s="413"/>
      <c r="SFW2" s="413"/>
      <c r="SFX2" s="413"/>
      <c r="SFY2" s="413"/>
      <c r="SFZ2" s="413"/>
      <c r="SGA2" s="413"/>
      <c r="SGB2" s="413"/>
      <c r="SGC2" s="413"/>
      <c r="SGD2" s="413"/>
      <c r="SGE2" s="413"/>
      <c r="SGF2" s="413"/>
      <c r="SGG2" s="413"/>
      <c r="SGH2" s="413"/>
      <c r="SGI2" s="413"/>
      <c r="SGJ2" s="413"/>
      <c r="SGK2" s="413"/>
      <c r="SGL2" s="413"/>
      <c r="SGM2" s="413"/>
      <c r="SGN2" s="413"/>
      <c r="SGO2" s="413"/>
      <c r="SGP2" s="413"/>
      <c r="SGQ2" s="413"/>
      <c r="SGR2" s="413"/>
      <c r="SGS2" s="413"/>
      <c r="SGT2" s="413"/>
      <c r="SGU2" s="413"/>
      <c r="SGV2" s="413"/>
      <c r="SGW2" s="413"/>
      <c r="SGX2" s="413"/>
      <c r="SGY2" s="413"/>
      <c r="SGZ2" s="413"/>
      <c r="SHA2" s="413"/>
      <c r="SHB2" s="413"/>
      <c r="SHC2" s="413"/>
      <c r="SHD2" s="413"/>
      <c r="SHE2" s="413"/>
      <c r="SHF2" s="413"/>
      <c r="SHG2" s="413"/>
      <c r="SHH2" s="413"/>
      <c r="SHI2" s="413"/>
      <c r="SHJ2" s="413"/>
      <c r="SHK2" s="413"/>
      <c r="SHL2" s="413"/>
      <c r="SHM2" s="413"/>
      <c r="SHN2" s="413"/>
      <c r="SHO2" s="413"/>
      <c r="SHP2" s="413"/>
      <c r="SHQ2" s="413"/>
      <c r="SHR2" s="413"/>
      <c r="SHS2" s="413"/>
      <c r="SHT2" s="413"/>
      <c r="SHU2" s="413"/>
      <c r="SHV2" s="413"/>
      <c r="SHW2" s="413"/>
      <c r="SHX2" s="413"/>
      <c r="SHY2" s="413"/>
      <c r="SHZ2" s="413"/>
      <c r="SIA2" s="413"/>
      <c r="SIB2" s="413"/>
      <c r="SIC2" s="413"/>
      <c r="SID2" s="413"/>
      <c r="SIE2" s="413"/>
      <c r="SIF2" s="413"/>
      <c r="SIG2" s="413"/>
      <c r="SIH2" s="413"/>
      <c r="SII2" s="413"/>
      <c r="SIJ2" s="413"/>
      <c r="SIK2" s="413"/>
      <c r="SIL2" s="413"/>
      <c r="SIM2" s="413"/>
      <c r="SIN2" s="413"/>
      <c r="SIO2" s="413"/>
      <c r="SIP2" s="413"/>
      <c r="SIQ2" s="413"/>
      <c r="SIR2" s="413"/>
      <c r="SIS2" s="413"/>
      <c r="SIT2" s="413"/>
      <c r="SIU2" s="413"/>
      <c r="SIV2" s="413"/>
      <c r="SIW2" s="413"/>
      <c r="SIX2" s="413"/>
      <c r="SIY2" s="413"/>
      <c r="SIZ2" s="413"/>
      <c r="SJA2" s="413"/>
      <c r="SJB2" s="413"/>
      <c r="SJC2" s="413"/>
      <c r="SJD2" s="413"/>
      <c r="SJE2" s="413"/>
      <c r="SJF2" s="413"/>
      <c r="SJG2" s="413"/>
      <c r="SJH2" s="413"/>
      <c r="SJI2" s="413"/>
      <c r="SJJ2" s="413"/>
      <c r="SJK2" s="413"/>
      <c r="SJL2" s="413"/>
      <c r="SJM2" s="413"/>
      <c r="SJN2" s="413"/>
      <c r="SJO2" s="413"/>
      <c r="SJP2" s="413"/>
      <c r="SJQ2" s="413"/>
      <c r="SJR2" s="413"/>
      <c r="SJS2" s="413"/>
      <c r="SJT2" s="413"/>
      <c r="SJU2" s="413"/>
      <c r="SJV2" s="413"/>
      <c r="SJW2" s="413"/>
      <c r="SJX2" s="413"/>
      <c r="SJY2" s="413"/>
      <c r="SJZ2" s="413"/>
      <c r="SKA2" s="413"/>
      <c r="SKB2" s="413"/>
      <c r="SKC2" s="413"/>
      <c r="SKD2" s="413"/>
      <c r="SKE2" s="413"/>
      <c r="SKF2" s="413"/>
      <c r="SKG2" s="413"/>
      <c r="SKH2" s="413"/>
      <c r="SKI2" s="413"/>
      <c r="SKJ2" s="413"/>
      <c r="SKK2" s="413"/>
      <c r="SKL2" s="413"/>
      <c r="SKM2" s="413"/>
      <c r="SKN2" s="413"/>
      <c r="SKO2" s="413"/>
      <c r="SKP2" s="413"/>
      <c r="SKQ2" s="413"/>
      <c r="SKR2" s="413"/>
      <c r="SKS2" s="413"/>
      <c r="SKT2" s="413"/>
      <c r="SKU2" s="413"/>
      <c r="SKV2" s="413"/>
      <c r="SKW2" s="413"/>
      <c r="SKX2" s="413"/>
      <c r="SKY2" s="413"/>
      <c r="SKZ2" s="413"/>
      <c r="SLA2" s="413"/>
      <c r="SLB2" s="413"/>
      <c r="SLC2" s="413"/>
      <c r="SLD2" s="413"/>
      <c r="SLE2" s="413"/>
      <c r="SLF2" s="413"/>
      <c r="SLG2" s="413"/>
      <c r="SLH2" s="413"/>
      <c r="SLI2" s="413"/>
      <c r="SLJ2" s="413"/>
      <c r="SLK2" s="413"/>
      <c r="SLL2" s="413"/>
      <c r="SLM2" s="413"/>
      <c r="SLN2" s="413"/>
      <c r="SLO2" s="413"/>
      <c r="SLP2" s="413"/>
      <c r="SLQ2" s="413"/>
      <c r="SLR2" s="413"/>
      <c r="SLS2" s="413"/>
      <c r="SLT2" s="413"/>
      <c r="SLU2" s="413"/>
      <c r="SLV2" s="413"/>
      <c r="SLW2" s="413"/>
      <c r="SLX2" s="413"/>
      <c r="SLY2" s="413"/>
      <c r="SLZ2" s="413"/>
      <c r="SMA2" s="413"/>
      <c r="SMB2" s="413"/>
      <c r="SMC2" s="413"/>
      <c r="SMD2" s="413"/>
      <c r="SME2" s="413"/>
      <c r="SMF2" s="413"/>
      <c r="SMG2" s="413"/>
      <c r="SMH2" s="413"/>
      <c r="SMI2" s="413"/>
      <c r="SMJ2" s="413"/>
      <c r="SMK2" s="413"/>
      <c r="SML2" s="413"/>
      <c r="SMM2" s="413"/>
      <c r="SMN2" s="413"/>
      <c r="SMO2" s="413"/>
      <c r="SMP2" s="413"/>
      <c r="SMQ2" s="413"/>
      <c r="SMR2" s="413"/>
      <c r="SMS2" s="413"/>
      <c r="SMT2" s="413"/>
      <c r="SMU2" s="413"/>
      <c r="SMV2" s="413"/>
      <c r="SMW2" s="413"/>
      <c r="SMX2" s="413"/>
      <c r="SMY2" s="413"/>
      <c r="SMZ2" s="413"/>
      <c r="SNA2" s="413"/>
      <c r="SNB2" s="413"/>
      <c r="SNC2" s="413"/>
      <c r="SND2" s="413"/>
      <c r="SNE2" s="413"/>
      <c r="SNF2" s="413"/>
      <c r="SNG2" s="413"/>
      <c r="SNH2" s="413"/>
      <c r="SNI2" s="413"/>
      <c r="SNJ2" s="413"/>
      <c r="SNK2" s="413"/>
      <c r="SNL2" s="413"/>
      <c r="SNM2" s="413"/>
      <c r="SNN2" s="413"/>
      <c r="SNO2" s="413"/>
      <c r="SNP2" s="413"/>
      <c r="SNQ2" s="413"/>
      <c r="SNR2" s="413"/>
      <c r="SNS2" s="413"/>
      <c r="SNT2" s="413"/>
      <c r="SNU2" s="413"/>
      <c r="SNV2" s="413"/>
      <c r="SNW2" s="413"/>
      <c r="SNX2" s="413"/>
      <c r="SNY2" s="413"/>
      <c r="SNZ2" s="413"/>
      <c r="SOA2" s="413"/>
      <c r="SOB2" s="413"/>
      <c r="SOC2" s="413"/>
      <c r="SOD2" s="413"/>
      <c r="SOE2" s="413"/>
      <c r="SOF2" s="413"/>
      <c r="SOG2" s="413"/>
      <c r="SOH2" s="413"/>
      <c r="SOI2" s="413"/>
      <c r="SOJ2" s="413"/>
      <c r="SOK2" s="413"/>
      <c r="SOL2" s="413"/>
      <c r="SOM2" s="413"/>
      <c r="SON2" s="413"/>
      <c r="SOO2" s="413"/>
      <c r="SOP2" s="413"/>
      <c r="SOQ2" s="413"/>
      <c r="SOR2" s="413"/>
      <c r="SOS2" s="413"/>
      <c r="SOT2" s="413"/>
      <c r="SOU2" s="413"/>
      <c r="SOV2" s="413"/>
      <c r="SOW2" s="413"/>
      <c r="SOX2" s="413"/>
      <c r="SOY2" s="413"/>
      <c r="SOZ2" s="413"/>
      <c r="SPA2" s="413"/>
      <c r="SPB2" s="413"/>
      <c r="SPC2" s="413"/>
      <c r="SPD2" s="413"/>
      <c r="SPE2" s="413"/>
      <c r="SPF2" s="413"/>
      <c r="SPG2" s="413"/>
      <c r="SPH2" s="413"/>
      <c r="SPI2" s="413"/>
      <c r="SPJ2" s="413"/>
      <c r="SPK2" s="413"/>
      <c r="SPL2" s="413"/>
      <c r="SPM2" s="413"/>
      <c r="SPN2" s="413"/>
      <c r="SPO2" s="413"/>
      <c r="SPP2" s="413"/>
      <c r="SPQ2" s="413"/>
      <c r="SPR2" s="413"/>
      <c r="SPS2" s="413"/>
      <c r="SPT2" s="413"/>
      <c r="SPU2" s="413"/>
      <c r="SPV2" s="413"/>
      <c r="SPW2" s="413"/>
      <c r="SPX2" s="413"/>
      <c r="SPY2" s="413"/>
      <c r="SPZ2" s="413"/>
      <c r="SQA2" s="413"/>
      <c r="SQB2" s="413"/>
      <c r="SQC2" s="413"/>
      <c r="SQD2" s="413"/>
      <c r="SQE2" s="413"/>
      <c r="SQF2" s="413"/>
      <c r="SQG2" s="413"/>
      <c r="SQH2" s="413"/>
      <c r="SQI2" s="413"/>
      <c r="SQJ2" s="413"/>
      <c r="SQK2" s="413"/>
      <c r="SQL2" s="413"/>
      <c r="SQM2" s="413"/>
      <c r="SQN2" s="413"/>
      <c r="SQO2" s="413"/>
      <c r="SQP2" s="413"/>
      <c r="SQQ2" s="413"/>
      <c r="SQR2" s="413"/>
      <c r="SQS2" s="413"/>
      <c r="SQT2" s="413"/>
      <c r="SQU2" s="413"/>
      <c r="SQV2" s="413"/>
      <c r="SQW2" s="413"/>
      <c r="SQX2" s="413"/>
      <c r="SQY2" s="413"/>
      <c r="SQZ2" s="413"/>
      <c r="SRA2" s="413"/>
      <c r="SRB2" s="413"/>
      <c r="SRC2" s="413"/>
      <c r="SRD2" s="413"/>
      <c r="SRE2" s="413"/>
      <c r="SRF2" s="413"/>
      <c r="SRG2" s="413"/>
      <c r="SRH2" s="413"/>
      <c r="SRI2" s="413"/>
      <c r="SRJ2" s="413"/>
      <c r="SRK2" s="413"/>
      <c r="SRL2" s="413"/>
      <c r="SRM2" s="413"/>
      <c r="SRN2" s="413"/>
      <c r="SRO2" s="413"/>
      <c r="SRP2" s="413"/>
      <c r="SRQ2" s="413"/>
      <c r="SRR2" s="413"/>
      <c r="SRS2" s="413"/>
      <c r="SRT2" s="413"/>
      <c r="SRU2" s="413"/>
      <c r="SRV2" s="413"/>
      <c r="SRW2" s="413"/>
      <c r="SRX2" s="413"/>
      <c r="SRY2" s="413"/>
      <c r="SRZ2" s="413"/>
      <c r="SSA2" s="413"/>
      <c r="SSB2" s="413"/>
      <c r="SSC2" s="413"/>
      <c r="SSD2" s="413"/>
      <c r="SSE2" s="413"/>
      <c r="SSF2" s="413"/>
      <c r="SSG2" s="413"/>
      <c r="SSH2" s="413"/>
      <c r="SSI2" s="413"/>
      <c r="SSJ2" s="413"/>
      <c r="SSK2" s="413"/>
      <c r="SSL2" s="413"/>
      <c r="SSM2" s="413"/>
      <c r="SSN2" s="413"/>
      <c r="SSO2" s="413"/>
      <c r="SSP2" s="413"/>
      <c r="SSQ2" s="413"/>
      <c r="SSR2" s="413"/>
      <c r="SSS2" s="413"/>
      <c r="SST2" s="413"/>
      <c r="SSU2" s="413"/>
      <c r="SSV2" s="413"/>
      <c r="SSW2" s="413"/>
      <c r="SSX2" s="413"/>
      <c r="SSY2" s="413"/>
      <c r="SSZ2" s="413"/>
      <c r="STA2" s="413"/>
      <c r="STB2" s="413"/>
      <c r="STC2" s="413"/>
      <c r="STD2" s="413"/>
      <c r="STE2" s="413"/>
      <c r="STF2" s="413"/>
      <c r="STG2" s="413"/>
      <c r="STH2" s="413"/>
      <c r="STI2" s="413"/>
      <c r="STJ2" s="413"/>
      <c r="STK2" s="413"/>
      <c r="STL2" s="413"/>
      <c r="STM2" s="413"/>
      <c r="STN2" s="413"/>
      <c r="STO2" s="413"/>
      <c r="STP2" s="413"/>
      <c r="STQ2" s="413"/>
      <c r="STR2" s="413"/>
      <c r="STS2" s="413"/>
      <c r="STT2" s="413"/>
      <c r="STU2" s="413"/>
      <c r="STV2" s="413"/>
      <c r="STW2" s="413"/>
      <c r="STX2" s="413"/>
      <c r="STY2" s="413"/>
      <c r="STZ2" s="413"/>
      <c r="SUA2" s="413"/>
      <c r="SUB2" s="413"/>
      <c r="SUC2" s="413"/>
      <c r="SUD2" s="413"/>
      <c r="SUE2" s="413"/>
      <c r="SUF2" s="413"/>
      <c r="SUG2" s="413"/>
      <c r="SUH2" s="413"/>
      <c r="SUI2" s="413"/>
      <c r="SUJ2" s="413"/>
      <c r="SUK2" s="413"/>
      <c r="SUL2" s="413"/>
      <c r="SUM2" s="413"/>
      <c r="SUN2" s="413"/>
      <c r="SUO2" s="413"/>
      <c r="SUP2" s="413"/>
      <c r="SUQ2" s="413"/>
      <c r="SUR2" s="413"/>
      <c r="SUS2" s="413"/>
      <c r="SUT2" s="413"/>
      <c r="SUU2" s="413"/>
      <c r="SUV2" s="413"/>
      <c r="SUW2" s="413"/>
      <c r="SUX2" s="413"/>
      <c r="SUY2" s="413"/>
      <c r="SUZ2" s="413"/>
      <c r="SVA2" s="413"/>
      <c r="SVB2" s="413"/>
      <c r="SVC2" s="413"/>
      <c r="SVD2" s="413"/>
      <c r="SVE2" s="413"/>
      <c r="SVF2" s="413"/>
      <c r="SVG2" s="413"/>
      <c r="SVH2" s="413"/>
      <c r="SVI2" s="413"/>
      <c r="SVJ2" s="413"/>
      <c r="SVK2" s="413"/>
      <c r="SVL2" s="413"/>
      <c r="SVM2" s="413"/>
      <c r="SVN2" s="413"/>
      <c r="SVO2" s="413"/>
      <c r="SVP2" s="413"/>
      <c r="SVQ2" s="413"/>
      <c r="SVR2" s="413"/>
      <c r="SVS2" s="413"/>
      <c r="SVT2" s="413"/>
      <c r="SVU2" s="413"/>
      <c r="SVV2" s="413"/>
      <c r="SVW2" s="413"/>
      <c r="SVX2" s="413"/>
      <c r="SVY2" s="413"/>
      <c r="SVZ2" s="413"/>
      <c r="SWA2" s="413"/>
      <c r="SWB2" s="413"/>
      <c r="SWC2" s="413"/>
      <c r="SWD2" s="413"/>
      <c r="SWE2" s="413"/>
      <c r="SWF2" s="413"/>
      <c r="SWG2" s="413"/>
      <c r="SWH2" s="413"/>
      <c r="SWI2" s="413"/>
      <c r="SWJ2" s="413"/>
      <c r="SWK2" s="413"/>
      <c r="SWL2" s="413"/>
      <c r="SWM2" s="413"/>
      <c r="SWN2" s="413"/>
      <c r="SWO2" s="413"/>
      <c r="SWP2" s="413"/>
      <c r="SWQ2" s="413"/>
      <c r="SWR2" s="413"/>
      <c r="SWS2" s="413"/>
      <c r="SWT2" s="413"/>
      <c r="SWU2" s="413"/>
      <c r="SWV2" s="413"/>
      <c r="SWW2" s="413"/>
      <c r="SWX2" s="413"/>
      <c r="SWY2" s="413"/>
      <c r="SWZ2" s="413"/>
      <c r="SXA2" s="413"/>
      <c r="SXB2" s="413"/>
      <c r="SXC2" s="413"/>
      <c r="SXD2" s="413"/>
      <c r="SXE2" s="413"/>
      <c r="SXF2" s="413"/>
      <c r="SXG2" s="413"/>
      <c r="SXH2" s="413"/>
      <c r="SXI2" s="413"/>
      <c r="SXJ2" s="413"/>
      <c r="SXK2" s="413"/>
      <c r="SXL2" s="413"/>
      <c r="SXM2" s="413"/>
      <c r="SXN2" s="413"/>
      <c r="SXO2" s="413"/>
      <c r="SXP2" s="413"/>
      <c r="SXQ2" s="413"/>
      <c r="SXR2" s="413"/>
      <c r="SXS2" s="413"/>
      <c r="SXT2" s="413"/>
      <c r="SXU2" s="413"/>
      <c r="SXV2" s="413"/>
      <c r="SXW2" s="413"/>
      <c r="SXX2" s="413"/>
      <c r="SXY2" s="413"/>
      <c r="SXZ2" s="413"/>
      <c r="SYA2" s="413"/>
      <c r="SYB2" s="413"/>
      <c r="SYC2" s="413"/>
      <c r="SYD2" s="413"/>
      <c r="SYE2" s="413"/>
      <c r="SYF2" s="413"/>
      <c r="SYG2" s="413"/>
      <c r="SYH2" s="413"/>
      <c r="SYI2" s="413"/>
      <c r="SYJ2" s="413"/>
      <c r="SYK2" s="413"/>
      <c r="SYL2" s="413"/>
      <c r="SYM2" s="413"/>
      <c r="SYN2" s="413"/>
      <c r="SYO2" s="413"/>
      <c r="SYP2" s="413"/>
      <c r="SYQ2" s="413"/>
      <c r="SYR2" s="413"/>
      <c r="SYS2" s="413"/>
      <c r="SYT2" s="413"/>
      <c r="SYU2" s="413"/>
      <c r="SYV2" s="413"/>
      <c r="SYW2" s="413"/>
      <c r="SYX2" s="413"/>
      <c r="SYY2" s="413"/>
      <c r="SYZ2" s="413"/>
      <c r="SZA2" s="413"/>
      <c r="SZB2" s="413"/>
      <c r="SZC2" s="413"/>
      <c r="SZD2" s="413"/>
      <c r="SZE2" s="413"/>
      <c r="SZF2" s="413"/>
      <c r="SZG2" s="413"/>
      <c r="SZH2" s="413"/>
      <c r="SZI2" s="413"/>
      <c r="SZJ2" s="413"/>
      <c r="SZK2" s="413"/>
      <c r="SZL2" s="413"/>
      <c r="SZM2" s="413"/>
      <c r="SZN2" s="413"/>
      <c r="SZO2" s="413"/>
      <c r="SZP2" s="413"/>
      <c r="SZQ2" s="413"/>
      <c r="SZR2" s="413"/>
      <c r="SZS2" s="413"/>
      <c r="SZT2" s="413"/>
      <c r="SZU2" s="413"/>
      <c r="SZV2" s="413"/>
      <c r="SZW2" s="413"/>
      <c r="SZX2" s="413"/>
      <c r="SZY2" s="413"/>
      <c r="SZZ2" s="413"/>
      <c r="TAA2" s="413"/>
      <c r="TAB2" s="413"/>
      <c r="TAC2" s="413"/>
      <c r="TAD2" s="413"/>
      <c r="TAE2" s="413"/>
      <c r="TAF2" s="413"/>
      <c r="TAG2" s="413"/>
      <c r="TAH2" s="413"/>
      <c r="TAI2" s="413"/>
      <c r="TAJ2" s="413"/>
      <c r="TAK2" s="413"/>
      <c r="TAL2" s="413"/>
      <c r="TAM2" s="413"/>
      <c r="TAN2" s="413"/>
      <c r="TAO2" s="413"/>
      <c r="TAP2" s="413"/>
      <c r="TAQ2" s="413"/>
      <c r="TAR2" s="413"/>
      <c r="TAS2" s="413"/>
      <c r="TAT2" s="413"/>
      <c r="TAU2" s="413"/>
      <c r="TAV2" s="413"/>
      <c r="TAW2" s="413"/>
      <c r="TAX2" s="413"/>
      <c r="TAY2" s="413"/>
      <c r="TAZ2" s="413"/>
      <c r="TBA2" s="413"/>
      <c r="TBB2" s="413"/>
      <c r="TBC2" s="413"/>
      <c r="TBD2" s="413"/>
      <c r="TBE2" s="413"/>
      <c r="TBF2" s="413"/>
      <c r="TBG2" s="413"/>
      <c r="TBH2" s="413"/>
      <c r="TBI2" s="413"/>
      <c r="TBJ2" s="413"/>
      <c r="TBK2" s="413"/>
      <c r="TBL2" s="413"/>
      <c r="TBM2" s="413"/>
      <c r="TBN2" s="413"/>
      <c r="TBO2" s="413"/>
      <c r="TBP2" s="413"/>
      <c r="TBQ2" s="413"/>
      <c r="TBR2" s="413"/>
      <c r="TBS2" s="413"/>
      <c r="TBT2" s="413"/>
      <c r="TBU2" s="413"/>
      <c r="TBV2" s="413"/>
      <c r="TBW2" s="413"/>
      <c r="TBX2" s="413"/>
      <c r="TBY2" s="413"/>
      <c r="TBZ2" s="413"/>
      <c r="TCA2" s="413"/>
      <c r="TCB2" s="413"/>
      <c r="TCC2" s="413"/>
      <c r="TCD2" s="413"/>
      <c r="TCE2" s="413"/>
      <c r="TCF2" s="413"/>
      <c r="TCG2" s="413"/>
      <c r="TCH2" s="413"/>
      <c r="TCI2" s="413"/>
      <c r="TCJ2" s="413"/>
      <c r="TCK2" s="413"/>
      <c r="TCL2" s="413"/>
      <c r="TCM2" s="413"/>
      <c r="TCN2" s="413"/>
      <c r="TCO2" s="413"/>
      <c r="TCP2" s="413"/>
      <c r="TCQ2" s="413"/>
      <c r="TCR2" s="413"/>
      <c r="TCS2" s="413"/>
      <c r="TCT2" s="413"/>
      <c r="TCU2" s="413"/>
      <c r="TCV2" s="413"/>
      <c r="TCW2" s="413"/>
      <c r="TCX2" s="413"/>
      <c r="TCY2" s="413"/>
      <c r="TCZ2" s="413"/>
      <c r="TDA2" s="413"/>
      <c r="TDB2" s="413"/>
      <c r="TDC2" s="413"/>
      <c r="TDD2" s="413"/>
      <c r="TDE2" s="413"/>
      <c r="TDF2" s="413"/>
      <c r="TDG2" s="413"/>
      <c r="TDH2" s="413"/>
      <c r="TDI2" s="413"/>
      <c r="TDJ2" s="413"/>
      <c r="TDK2" s="413"/>
      <c r="TDL2" s="413"/>
      <c r="TDM2" s="413"/>
      <c r="TDN2" s="413"/>
      <c r="TDO2" s="413"/>
      <c r="TDP2" s="413"/>
      <c r="TDQ2" s="413"/>
      <c r="TDR2" s="413"/>
      <c r="TDS2" s="413"/>
      <c r="TDT2" s="413"/>
      <c r="TDU2" s="413"/>
      <c r="TDV2" s="413"/>
      <c r="TDW2" s="413"/>
      <c r="TDX2" s="413"/>
      <c r="TDY2" s="413"/>
      <c r="TDZ2" s="413"/>
      <c r="TEA2" s="413"/>
      <c r="TEB2" s="413"/>
      <c r="TEC2" s="413"/>
      <c r="TED2" s="413"/>
      <c r="TEE2" s="413"/>
      <c r="TEF2" s="413"/>
      <c r="TEG2" s="413"/>
      <c r="TEH2" s="413"/>
      <c r="TEI2" s="413"/>
      <c r="TEJ2" s="413"/>
      <c r="TEK2" s="413"/>
      <c r="TEL2" s="413"/>
      <c r="TEM2" s="413"/>
      <c r="TEN2" s="413"/>
      <c r="TEO2" s="413"/>
      <c r="TEP2" s="413"/>
      <c r="TEQ2" s="413"/>
      <c r="TER2" s="413"/>
      <c r="TES2" s="413"/>
      <c r="TET2" s="413"/>
      <c r="TEU2" s="413"/>
      <c r="TEV2" s="413"/>
      <c r="TEW2" s="413"/>
      <c r="TEX2" s="413"/>
      <c r="TEY2" s="413"/>
      <c r="TEZ2" s="413"/>
      <c r="TFA2" s="413"/>
      <c r="TFB2" s="413"/>
      <c r="TFC2" s="413"/>
      <c r="TFD2" s="413"/>
      <c r="TFE2" s="413"/>
      <c r="TFF2" s="413"/>
      <c r="TFG2" s="413"/>
      <c r="TFH2" s="413"/>
      <c r="TFI2" s="413"/>
      <c r="TFJ2" s="413"/>
      <c r="TFK2" s="413"/>
      <c r="TFL2" s="413"/>
      <c r="TFM2" s="413"/>
      <c r="TFN2" s="413"/>
      <c r="TFO2" s="413"/>
      <c r="TFP2" s="413"/>
      <c r="TFQ2" s="413"/>
      <c r="TFR2" s="413"/>
      <c r="TFS2" s="413"/>
      <c r="TFT2" s="413"/>
      <c r="TFU2" s="413"/>
      <c r="TFV2" s="413"/>
      <c r="TFW2" s="413"/>
      <c r="TFX2" s="413"/>
      <c r="TFY2" s="413"/>
      <c r="TFZ2" s="413"/>
      <c r="TGA2" s="413"/>
      <c r="TGB2" s="413"/>
      <c r="TGC2" s="413"/>
      <c r="TGD2" s="413"/>
      <c r="TGE2" s="413"/>
      <c r="TGF2" s="413"/>
      <c r="TGG2" s="413"/>
      <c r="TGH2" s="413"/>
      <c r="TGI2" s="413"/>
      <c r="TGJ2" s="413"/>
      <c r="TGK2" s="413"/>
      <c r="TGL2" s="413"/>
      <c r="TGM2" s="413"/>
      <c r="TGN2" s="413"/>
      <c r="TGO2" s="413"/>
      <c r="TGP2" s="413"/>
      <c r="TGQ2" s="413"/>
      <c r="TGR2" s="413"/>
      <c r="TGS2" s="413"/>
      <c r="TGT2" s="413"/>
      <c r="TGU2" s="413"/>
      <c r="TGV2" s="413"/>
      <c r="TGW2" s="413"/>
      <c r="TGX2" s="413"/>
      <c r="TGY2" s="413"/>
      <c r="TGZ2" s="413"/>
      <c r="THA2" s="413"/>
      <c r="THB2" s="413"/>
      <c r="THC2" s="413"/>
      <c r="THD2" s="413"/>
      <c r="THE2" s="413"/>
      <c r="THF2" s="413"/>
      <c r="THG2" s="413"/>
      <c r="THH2" s="413"/>
      <c r="THI2" s="413"/>
      <c r="THJ2" s="413"/>
      <c r="THK2" s="413"/>
      <c r="THL2" s="413"/>
      <c r="THM2" s="413"/>
      <c r="THN2" s="413"/>
      <c r="THO2" s="413"/>
      <c r="THP2" s="413"/>
      <c r="THQ2" s="413"/>
      <c r="THR2" s="413"/>
      <c r="THS2" s="413"/>
      <c r="THT2" s="413"/>
      <c r="THU2" s="413"/>
      <c r="THV2" s="413"/>
      <c r="THW2" s="413"/>
      <c r="THX2" s="413"/>
      <c r="THY2" s="413"/>
      <c r="THZ2" s="413"/>
      <c r="TIA2" s="413"/>
      <c r="TIB2" s="413"/>
      <c r="TIC2" s="413"/>
      <c r="TID2" s="413"/>
      <c r="TIE2" s="413"/>
      <c r="TIF2" s="413"/>
      <c r="TIG2" s="413"/>
      <c r="TIH2" s="413"/>
      <c r="TII2" s="413"/>
      <c r="TIJ2" s="413"/>
      <c r="TIK2" s="413"/>
      <c r="TIL2" s="413"/>
      <c r="TIM2" s="413"/>
      <c r="TIN2" s="413"/>
      <c r="TIO2" s="413"/>
      <c r="TIP2" s="413"/>
      <c r="TIQ2" s="413"/>
      <c r="TIR2" s="413"/>
      <c r="TIS2" s="413"/>
      <c r="TIT2" s="413"/>
      <c r="TIU2" s="413"/>
      <c r="TIV2" s="413"/>
      <c r="TIW2" s="413"/>
      <c r="TIX2" s="413"/>
      <c r="TIY2" s="413"/>
      <c r="TIZ2" s="413"/>
      <c r="TJA2" s="413"/>
      <c r="TJB2" s="413"/>
      <c r="TJC2" s="413"/>
      <c r="TJD2" s="413"/>
      <c r="TJE2" s="413"/>
      <c r="TJF2" s="413"/>
      <c r="TJG2" s="413"/>
      <c r="TJH2" s="413"/>
      <c r="TJI2" s="413"/>
      <c r="TJJ2" s="413"/>
      <c r="TJK2" s="413"/>
      <c r="TJL2" s="413"/>
      <c r="TJM2" s="413"/>
      <c r="TJN2" s="413"/>
      <c r="TJO2" s="413"/>
      <c r="TJP2" s="413"/>
      <c r="TJQ2" s="413"/>
      <c r="TJR2" s="413"/>
      <c r="TJS2" s="413"/>
      <c r="TJT2" s="413"/>
      <c r="TJU2" s="413"/>
      <c r="TJV2" s="413"/>
      <c r="TJW2" s="413"/>
      <c r="TJX2" s="413"/>
      <c r="TJY2" s="413"/>
      <c r="TJZ2" s="413"/>
      <c r="TKA2" s="413"/>
      <c r="TKB2" s="413"/>
      <c r="TKC2" s="413"/>
      <c r="TKD2" s="413"/>
      <c r="TKE2" s="413"/>
      <c r="TKF2" s="413"/>
      <c r="TKG2" s="413"/>
      <c r="TKH2" s="413"/>
      <c r="TKI2" s="413"/>
      <c r="TKJ2" s="413"/>
      <c r="TKK2" s="413"/>
      <c r="TKL2" s="413"/>
      <c r="TKM2" s="413"/>
      <c r="TKN2" s="413"/>
      <c r="TKO2" s="413"/>
      <c r="TKP2" s="413"/>
      <c r="TKQ2" s="413"/>
      <c r="TKR2" s="413"/>
      <c r="TKS2" s="413"/>
      <c r="TKT2" s="413"/>
      <c r="TKU2" s="413"/>
      <c r="TKV2" s="413"/>
      <c r="TKW2" s="413"/>
      <c r="TKX2" s="413"/>
      <c r="TKY2" s="413"/>
      <c r="TKZ2" s="413"/>
      <c r="TLA2" s="413"/>
      <c r="TLB2" s="413"/>
      <c r="TLC2" s="413"/>
      <c r="TLD2" s="413"/>
      <c r="TLE2" s="413"/>
      <c r="TLF2" s="413"/>
      <c r="TLG2" s="413"/>
      <c r="TLH2" s="413"/>
      <c r="TLI2" s="413"/>
      <c r="TLJ2" s="413"/>
      <c r="TLK2" s="413"/>
      <c r="TLL2" s="413"/>
      <c r="TLM2" s="413"/>
      <c r="TLN2" s="413"/>
      <c r="TLO2" s="413"/>
      <c r="TLP2" s="413"/>
      <c r="TLQ2" s="413"/>
      <c r="TLR2" s="413"/>
      <c r="TLS2" s="413"/>
      <c r="TLT2" s="413"/>
      <c r="TLU2" s="413"/>
      <c r="TLV2" s="413"/>
      <c r="TLW2" s="413"/>
      <c r="TLX2" s="413"/>
      <c r="TLY2" s="413"/>
      <c r="TLZ2" s="413"/>
      <c r="TMA2" s="413"/>
      <c r="TMB2" s="413"/>
      <c r="TMC2" s="413"/>
      <c r="TMD2" s="413"/>
      <c r="TME2" s="413"/>
      <c r="TMF2" s="413"/>
      <c r="TMG2" s="413"/>
      <c r="TMH2" s="413"/>
      <c r="TMI2" s="413"/>
      <c r="TMJ2" s="413"/>
      <c r="TMK2" s="413"/>
      <c r="TML2" s="413"/>
      <c r="TMM2" s="413"/>
      <c r="TMN2" s="413"/>
      <c r="TMO2" s="413"/>
      <c r="TMP2" s="413"/>
      <c r="TMQ2" s="413"/>
      <c r="TMR2" s="413"/>
      <c r="TMS2" s="413"/>
      <c r="TMT2" s="413"/>
      <c r="TMU2" s="413"/>
      <c r="TMV2" s="413"/>
      <c r="TMW2" s="413"/>
      <c r="TMX2" s="413"/>
      <c r="TMY2" s="413"/>
      <c r="TMZ2" s="413"/>
      <c r="TNA2" s="413"/>
      <c r="TNB2" s="413"/>
      <c r="TNC2" s="413"/>
      <c r="TND2" s="413"/>
      <c r="TNE2" s="413"/>
      <c r="TNF2" s="413"/>
      <c r="TNG2" s="413"/>
      <c r="TNH2" s="413"/>
      <c r="TNI2" s="413"/>
      <c r="TNJ2" s="413"/>
      <c r="TNK2" s="413"/>
      <c r="TNL2" s="413"/>
      <c r="TNM2" s="413"/>
      <c r="TNN2" s="413"/>
      <c r="TNO2" s="413"/>
      <c r="TNP2" s="413"/>
      <c r="TNQ2" s="413"/>
      <c r="TNR2" s="413"/>
      <c r="TNS2" s="413"/>
      <c r="TNT2" s="413"/>
      <c r="TNU2" s="413"/>
      <c r="TNV2" s="413"/>
      <c r="TNW2" s="413"/>
      <c r="TNX2" s="413"/>
      <c r="TNY2" s="413"/>
      <c r="TNZ2" s="413"/>
      <c r="TOA2" s="413"/>
      <c r="TOB2" s="413"/>
      <c r="TOC2" s="413"/>
      <c r="TOD2" s="413"/>
      <c r="TOE2" s="413"/>
      <c r="TOF2" s="413"/>
      <c r="TOG2" s="413"/>
      <c r="TOH2" s="413"/>
      <c r="TOI2" s="413"/>
      <c r="TOJ2" s="413"/>
      <c r="TOK2" s="413"/>
      <c r="TOL2" s="413"/>
      <c r="TOM2" s="413"/>
      <c r="TON2" s="413"/>
      <c r="TOO2" s="413"/>
      <c r="TOP2" s="413"/>
      <c r="TOQ2" s="413"/>
      <c r="TOR2" s="413"/>
      <c r="TOS2" s="413"/>
      <c r="TOT2" s="413"/>
      <c r="TOU2" s="413"/>
      <c r="TOV2" s="413"/>
      <c r="TOW2" s="413"/>
      <c r="TOX2" s="413"/>
      <c r="TOY2" s="413"/>
      <c r="TOZ2" s="413"/>
      <c r="TPA2" s="413"/>
      <c r="TPB2" s="413"/>
      <c r="TPC2" s="413"/>
      <c r="TPD2" s="413"/>
      <c r="TPE2" s="413"/>
      <c r="TPF2" s="413"/>
      <c r="TPG2" s="413"/>
      <c r="TPH2" s="413"/>
      <c r="TPI2" s="413"/>
      <c r="TPJ2" s="413"/>
      <c r="TPK2" s="413"/>
      <c r="TPL2" s="413"/>
      <c r="TPM2" s="413"/>
      <c r="TPN2" s="413"/>
      <c r="TPO2" s="413"/>
      <c r="TPP2" s="413"/>
      <c r="TPQ2" s="413"/>
      <c r="TPR2" s="413"/>
      <c r="TPS2" s="413"/>
      <c r="TPT2" s="413"/>
      <c r="TPU2" s="413"/>
      <c r="TPV2" s="413"/>
      <c r="TPW2" s="413"/>
      <c r="TPX2" s="413"/>
      <c r="TPY2" s="413"/>
      <c r="TPZ2" s="413"/>
      <c r="TQA2" s="413"/>
      <c r="TQB2" s="413"/>
      <c r="TQC2" s="413"/>
      <c r="TQD2" s="413"/>
      <c r="TQE2" s="413"/>
      <c r="TQF2" s="413"/>
      <c r="TQG2" s="413"/>
      <c r="TQH2" s="413"/>
      <c r="TQI2" s="413"/>
      <c r="TQJ2" s="413"/>
      <c r="TQK2" s="413"/>
      <c r="TQL2" s="413"/>
      <c r="TQM2" s="413"/>
      <c r="TQN2" s="413"/>
      <c r="TQO2" s="413"/>
      <c r="TQP2" s="413"/>
      <c r="TQQ2" s="413"/>
      <c r="TQR2" s="413"/>
      <c r="TQS2" s="413"/>
      <c r="TQT2" s="413"/>
      <c r="TQU2" s="413"/>
      <c r="TQV2" s="413"/>
      <c r="TQW2" s="413"/>
      <c r="TQX2" s="413"/>
      <c r="TQY2" s="413"/>
      <c r="TQZ2" s="413"/>
      <c r="TRA2" s="413"/>
      <c r="TRB2" s="413"/>
      <c r="TRC2" s="413"/>
      <c r="TRD2" s="413"/>
      <c r="TRE2" s="413"/>
      <c r="TRF2" s="413"/>
      <c r="TRG2" s="413"/>
      <c r="TRH2" s="413"/>
      <c r="TRI2" s="413"/>
      <c r="TRJ2" s="413"/>
      <c r="TRK2" s="413"/>
      <c r="TRL2" s="413"/>
      <c r="TRM2" s="413"/>
      <c r="TRN2" s="413"/>
      <c r="TRO2" s="413"/>
      <c r="TRP2" s="413"/>
      <c r="TRQ2" s="413"/>
      <c r="TRR2" s="413"/>
      <c r="TRS2" s="413"/>
      <c r="TRT2" s="413"/>
      <c r="TRU2" s="413"/>
      <c r="TRV2" s="413"/>
      <c r="TRW2" s="413"/>
      <c r="TRX2" s="413"/>
      <c r="TRY2" s="413"/>
      <c r="TRZ2" s="413"/>
      <c r="TSA2" s="413"/>
      <c r="TSB2" s="413"/>
      <c r="TSC2" s="413"/>
      <c r="TSD2" s="413"/>
      <c r="TSE2" s="413"/>
      <c r="TSF2" s="413"/>
      <c r="TSG2" s="413"/>
      <c r="TSH2" s="413"/>
      <c r="TSI2" s="413"/>
      <c r="TSJ2" s="413"/>
      <c r="TSK2" s="413"/>
      <c r="TSL2" s="413"/>
      <c r="TSM2" s="413"/>
      <c r="TSN2" s="413"/>
      <c r="TSO2" s="413"/>
      <c r="TSP2" s="413"/>
      <c r="TSQ2" s="413"/>
      <c r="TSR2" s="413"/>
      <c r="TSS2" s="413"/>
      <c r="TST2" s="413"/>
      <c r="TSU2" s="413"/>
      <c r="TSV2" s="413"/>
      <c r="TSW2" s="413"/>
      <c r="TSX2" s="413"/>
      <c r="TSY2" s="413"/>
      <c r="TSZ2" s="413"/>
      <c r="TTA2" s="413"/>
      <c r="TTB2" s="413"/>
      <c r="TTC2" s="413"/>
      <c r="TTD2" s="413"/>
      <c r="TTE2" s="413"/>
      <c r="TTF2" s="413"/>
      <c r="TTG2" s="413"/>
      <c r="TTH2" s="413"/>
      <c r="TTI2" s="413"/>
      <c r="TTJ2" s="413"/>
      <c r="TTK2" s="413"/>
      <c r="TTL2" s="413"/>
      <c r="TTM2" s="413"/>
      <c r="TTN2" s="413"/>
      <c r="TTO2" s="413"/>
      <c r="TTP2" s="413"/>
      <c r="TTQ2" s="413"/>
      <c r="TTR2" s="413"/>
      <c r="TTS2" s="413"/>
      <c r="TTT2" s="413"/>
      <c r="TTU2" s="413"/>
      <c r="TTV2" s="413"/>
      <c r="TTW2" s="413"/>
      <c r="TTX2" s="413"/>
      <c r="TTY2" s="413"/>
      <c r="TTZ2" s="413"/>
      <c r="TUA2" s="413"/>
      <c r="TUB2" s="413"/>
      <c r="TUC2" s="413"/>
      <c r="TUD2" s="413"/>
      <c r="TUE2" s="413"/>
      <c r="TUF2" s="413"/>
      <c r="TUG2" s="413"/>
      <c r="TUH2" s="413"/>
      <c r="TUI2" s="413"/>
      <c r="TUJ2" s="413"/>
      <c r="TUK2" s="413"/>
      <c r="TUL2" s="413"/>
      <c r="TUM2" s="413"/>
      <c r="TUN2" s="413"/>
      <c r="TUO2" s="413"/>
      <c r="TUP2" s="413"/>
      <c r="TUQ2" s="413"/>
      <c r="TUR2" s="413"/>
      <c r="TUS2" s="413"/>
      <c r="TUT2" s="413"/>
      <c r="TUU2" s="413"/>
      <c r="TUV2" s="413"/>
      <c r="TUW2" s="413"/>
      <c r="TUX2" s="413"/>
      <c r="TUY2" s="413"/>
      <c r="TUZ2" s="413"/>
      <c r="TVA2" s="413"/>
      <c r="TVB2" s="413"/>
      <c r="TVC2" s="413"/>
      <c r="TVD2" s="413"/>
      <c r="TVE2" s="413"/>
      <c r="TVF2" s="413"/>
      <c r="TVG2" s="413"/>
      <c r="TVH2" s="413"/>
      <c r="TVI2" s="413"/>
      <c r="TVJ2" s="413"/>
      <c r="TVK2" s="413"/>
      <c r="TVL2" s="413"/>
      <c r="TVM2" s="413"/>
      <c r="TVN2" s="413"/>
      <c r="TVO2" s="413"/>
      <c r="TVP2" s="413"/>
      <c r="TVQ2" s="413"/>
      <c r="TVR2" s="413"/>
      <c r="TVS2" s="413"/>
      <c r="TVT2" s="413"/>
      <c r="TVU2" s="413"/>
      <c r="TVV2" s="413"/>
      <c r="TVW2" s="413"/>
      <c r="TVX2" s="413"/>
      <c r="TVY2" s="413"/>
      <c r="TVZ2" s="413"/>
      <c r="TWA2" s="413"/>
      <c r="TWB2" s="413"/>
      <c r="TWC2" s="413"/>
      <c r="TWD2" s="413"/>
      <c r="TWE2" s="413"/>
      <c r="TWF2" s="413"/>
      <c r="TWG2" s="413"/>
      <c r="TWH2" s="413"/>
      <c r="TWI2" s="413"/>
      <c r="TWJ2" s="413"/>
      <c r="TWK2" s="413"/>
      <c r="TWL2" s="413"/>
      <c r="TWM2" s="413"/>
      <c r="TWN2" s="413"/>
      <c r="TWO2" s="413"/>
      <c r="TWP2" s="413"/>
      <c r="TWQ2" s="413"/>
      <c r="TWR2" s="413"/>
      <c r="TWS2" s="413"/>
      <c r="TWT2" s="413"/>
      <c r="TWU2" s="413"/>
      <c r="TWV2" s="413"/>
      <c r="TWW2" s="413"/>
      <c r="TWX2" s="413"/>
      <c r="TWY2" s="413"/>
      <c r="TWZ2" s="413"/>
      <c r="TXA2" s="413"/>
      <c r="TXB2" s="413"/>
      <c r="TXC2" s="413"/>
      <c r="TXD2" s="413"/>
      <c r="TXE2" s="413"/>
      <c r="TXF2" s="413"/>
      <c r="TXG2" s="413"/>
      <c r="TXH2" s="413"/>
      <c r="TXI2" s="413"/>
      <c r="TXJ2" s="413"/>
      <c r="TXK2" s="413"/>
      <c r="TXL2" s="413"/>
      <c r="TXM2" s="413"/>
      <c r="TXN2" s="413"/>
      <c r="TXO2" s="413"/>
      <c r="TXP2" s="413"/>
      <c r="TXQ2" s="413"/>
      <c r="TXR2" s="413"/>
      <c r="TXS2" s="413"/>
      <c r="TXT2" s="413"/>
      <c r="TXU2" s="413"/>
      <c r="TXV2" s="413"/>
      <c r="TXW2" s="413"/>
      <c r="TXX2" s="413"/>
      <c r="TXY2" s="413"/>
      <c r="TXZ2" s="413"/>
      <c r="TYA2" s="413"/>
      <c r="TYB2" s="413"/>
      <c r="TYC2" s="413"/>
      <c r="TYD2" s="413"/>
      <c r="TYE2" s="413"/>
      <c r="TYF2" s="413"/>
      <c r="TYG2" s="413"/>
      <c r="TYH2" s="413"/>
      <c r="TYI2" s="413"/>
      <c r="TYJ2" s="413"/>
      <c r="TYK2" s="413"/>
      <c r="TYL2" s="413"/>
      <c r="TYM2" s="413"/>
      <c r="TYN2" s="413"/>
      <c r="TYO2" s="413"/>
      <c r="TYP2" s="413"/>
      <c r="TYQ2" s="413"/>
      <c r="TYR2" s="413"/>
      <c r="TYS2" s="413"/>
      <c r="TYT2" s="413"/>
      <c r="TYU2" s="413"/>
      <c r="TYV2" s="413"/>
      <c r="TYW2" s="413"/>
      <c r="TYX2" s="413"/>
      <c r="TYY2" s="413"/>
      <c r="TYZ2" s="413"/>
      <c r="TZA2" s="413"/>
      <c r="TZB2" s="413"/>
      <c r="TZC2" s="413"/>
      <c r="TZD2" s="413"/>
      <c r="TZE2" s="413"/>
      <c r="TZF2" s="413"/>
      <c r="TZG2" s="413"/>
      <c r="TZH2" s="413"/>
      <c r="TZI2" s="413"/>
      <c r="TZJ2" s="413"/>
      <c r="TZK2" s="413"/>
      <c r="TZL2" s="413"/>
      <c r="TZM2" s="413"/>
      <c r="TZN2" s="413"/>
      <c r="TZO2" s="413"/>
      <c r="TZP2" s="413"/>
      <c r="TZQ2" s="413"/>
      <c r="TZR2" s="413"/>
      <c r="TZS2" s="413"/>
      <c r="TZT2" s="413"/>
      <c r="TZU2" s="413"/>
      <c r="TZV2" s="413"/>
      <c r="TZW2" s="413"/>
      <c r="TZX2" s="413"/>
      <c r="TZY2" s="413"/>
      <c r="TZZ2" s="413"/>
      <c r="UAA2" s="413"/>
      <c r="UAB2" s="413"/>
      <c r="UAC2" s="413"/>
      <c r="UAD2" s="413"/>
      <c r="UAE2" s="413"/>
      <c r="UAF2" s="413"/>
      <c r="UAG2" s="413"/>
      <c r="UAH2" s="413"/>
      <c r="UAI2" s="413"/>
      <c r="UAJ2" s="413"/>
      <c r="UAK2" s="413"/>
      <c r="UAL2" s="413"/>
      <c r="UAM2" s="413"/>
      <c r="UAN2" s="413"/>
      <c r="UAO2" s="413"/>
      <c r="UAP2" s="413"/>
      <c r="UAQ2" s="413"/>
      <c r="UAR2" s="413"/>
      <c r="UAS2" s="413"/>
      <c r="UAT2" s="413"/>
      <c r="UAU2" s="413"/>
      <c r="UAV2" s="413"/>
      <c r="UAW2" s="413"/>
      <c r="UAX2" s="413"/>
      <c r="UAY2" s="413"/>
      <c r="UAZ2" s="413"/>
      <c r="UBA2" s="413"/>
      <c r="UBB2" s="413"/>
      <c r="UBC2" s="413"/>
      <c r="UBD2" s="413"/>
      <c r="UBE2" s="413"/>
      <c r="UBF2" s="413"/>
      <c r="UBG2" s="413"/>
      <c r="UBH2" s="413"/>
      <c r="UBI2" s="413"/>
      <c r="UBJ2" s="413"/>
      <c r="UBK2" s="413"/>
      <c r="UBL2" s="413"/>
      <c r="UBM2" s="413"/>
      <c r="UBN2" s="413"/>
      <c r="UBO2" s="413"/>
      <c r="UBP2" s="413"/>
      <c r="UBQ2" s="413"/>
      <c r="UBR2" s="413"/>
      <c r="UBS2" s="413"/>
      <c r="UBT2" s="413"/>
      <c r="UBU2" s="413"/>
      <c r="UBV2" s="413"/>
      <c r="UBW2" s="413"/>
      <c r="UBX2" s="413"/>
      <c r="UBY2" s="413"/>
      <c r="UBZ2" s="413"/>
      <c r="UCA2" s="413"/>
      <c r="UCB2" s="413"/>
      <c r="UCC2" s="413"/>
      <c r="UCD2" s="413"/>
      <c r="UCE2" s="413"/>
      <c r="UCF2" s="413"/>
      <c r="UCG2" s="413"/>
      <c r="UCH2" s="413"/>
      <c r="UCI2" s="413"/>
      <c r="UCJ2" s="413"/>
      <c r="UCK2" s="413"/>
      <c r="UCL2" s="413"/>
      <c r="UCM2" s="413"/>
      <c r="UCN2" s="413"/>
      <c r="UCO2" s="413"/>
      <c r="UCP2" s="413"/>
      <c r="UCQ2" s="413"/>
      <c r="UCR2" s="413"/>
      <c r="UCS2" s="413"/>
      <c r="UCT2" s="413"/>
      <c r="UCU2" s="413"/>
      <c r="UCV2" s="413"/>
      <c r="UCW2" s="413"/>
      <c r="UCX2" s="413"/>
      <c r="UCY2" s="413"/>
      <c r="UCZ2" s="413"/>
      <c r="UDA2" s="413"/>
      <c r="UDB2" s="413"/>
      <c r="UDC2" s="413"/>
      <c r="UDD2" s="413"/>
      <c r="UDE2" s="413"/>
      <c r="UDF2" s="413"/>
      <c r="UDG2" s="413"/>
      <c r="UDH2" s="413"/>
      <c r="UDI2" s="413"/>
      <c r="UDJ2" s="413"/>
      <c r="UDK2" s="413"/>
      <c r="UDL2" s="413"/>
      <c r="UDM2" s="413"/>
      <c r="UDN2" s="413"/>
      <c r="UDO2" s="413"/>
      <c r="UDP2" s="413"/>
      <c r="UDQ2" s="413"/>
      <c r="UDR2" s="413"/>
      <c r="UDS2" s="413"/>
      <c r="UDT2" s="413"/>
      <c r="UDU2" s="413"/>
      <c r="UDV2" s="413"/>
      <c r="UDW2" s="413"/>
      <c r="UDX2" s="413"/>
      <c r="UDY2" s="413"/>
      <c r="UDZ2" s="413"/>
      <c r="UEA2" s="413"/>
      <c r="UEB2" s="413"/>
      <c r="UEC2" s="413"/>
      <c r="UED2" s="413"/>
      <c r="UEE2" s="413"/>
      <c r="UEF2" s="413"/>
      <c r="UEG2" s="413"/>
      <c r="UEH2" s="413"/>
      <c r="UEI2" s="413"/>
      <c r="UEJ2" s="413"/>
      <c r="UEK2" s="413"/>
      <c r="UEL2" s="413"/>
      <c r="UEM2" s="413"/>
      <c r="UEN2" s="413"/>
      <c r="UEO2" s="413"/>
      <c r="UEP2" s="413"/>
      <c r="UEQ2" s="413"/>
      <c r="UER2" s="413"/>
      <c r="UES2" s="413"/>
      <c r="UET2" s="413"/>
      <c r="UEU2" s="413"/>
      <c r="UEV2" s="413"/>
      <c r="UEW2" s="413"/>
      <c r="UEX2" s="413"/>
      <c r="UEY2" s="413"/>
      <c r="UEZ2" s="413"/>
      <c r="UFA2" s="413"/>
      <c r="UFB2" s="413"/>
      <c r="UFC2" s="413"/>
      <c r="UFD2" s="413"/>
      <c r="UFE2" s="413"/>
      <c r="UFF2" s="413"/>
      <c r="UFG2" s="413"/>
      <c r="UFH2" s="413"/>
      <c r="UFI2" s="413"/>
      <c r="UFJ2" s="413"/>
      <c r="UFK2" s="413"/>
      <c r="UFL2" s="413"/>
      <c r="UFM2" s="413"/>
      <c r="UFN2" s="413"/>
      <c r="UFO2" s="413"/>
      <c r="UFP2" s="413"/>
      <c r="UFQ2" s="413"/>
      <c r="UFR2" s="413"/>
      <c r="UFS2" s="413"/>
      <c r="UFT2" s="413"/>
      <c r="UFU2" s="413"/>
      <c r="UFV2" s="413"/>
      <c r="UFW2" s="413"/>
      <c r="UFX2" s="413"/>
      <c r="UFY2" s="413"/>
      <c r="UFZ2" s="413"/>
      <c r="UGA2" s="413"/>
      <c r="UGB2" s="413"/>
      <c r="UGC2" s="413"/>
      <c r="UGD2" s="413"/>
      <c r="UGE2" s="413"/>
      <c r="UGF2" s="413"/>
      <c r="UGG2" s="413"/>
      <c r="UGH2" s="413"/>
      <c r="UGI2" s="413"/>
      <c r="UGJ2" s="413"/>
      <c r="UGK2" s="413"/>
      <c r="UGL2" s="413"/>
      <c r="UGM2" s="413"/>
      <c r="UGN2" s="413"/>
      <c r="UGO2" s="413"/>
      <c r="UGP2" s="413"/>
      <c r="UGQ2" s="413"/>
      <c r="UGR2" s="413"/>
      <c r="UGS2" s="413"/>
      <c r="UGT2" s="413"/>
      <c r="UGU2" s="413"/>
      <c r="UGV2" s="413"/>
      <c r="UGW2" s="413"/>
      <c r="UGX2" s="413"/>
      <c r="UGY2" s="413"/>
      <c r="UGZ2" s="413"/>
      <c r="UHA2" s="413"/>
      <c r="UHB2" s="413"/>
      <c r="UHC2" s="413"/>
      <c r="UHD2" s="413"/>
      <c r="UHE2" s="413"/>
      <c r="UHF2" s="413"/>
      <c r="UHG2" s="413"/>
      <c r="UHH2" s="413"/>
      <c r="UHI2" s="413"/>
      <c r="UHJ2" s="413"/>
      <c r="UHK2" s="413"/>
      <c r="UHL2" s="413"/>
      <c r="UHM2" s="413"/>
      <c r="UHN2" s="413"/>
      <c r="UHO2" s="413"/>
      <c r="UHP2" s="413"/>
      <c r="UHQ2" s="413"/>
      <c r="UHR2" s="413"/>
      <c r="UHS2" s="413"/>
      <c r="UHT2" s="413"/>
      <c r="UHU2" s="413"/>
      <c r="UHV2" s="413"/>
      <c r="UHW2" s="413"/>
      <c r="UHX2" s="413"/>
      <c r="UHY2" s="413"/>
      <c r="UHZ2" s="413"/>
      <c r="UIA2" s="413"/>
      <c r="UIB2" s="413"/>
      <c r="UIC2" s="413"/>
      <c r="UID2" s="413"/>
      <c r="UIE2" s="413"/>
      <c r="UIF2" s="413"/>
      <c r="UIG2" s="413"/>
      <c r="UIH2" s="413"/>
      <c r="UII2" s="413"/>
      <c r="UIJ2" s="413"/>
      <c r="UIK2" s="413"/>
      <c r="UIL2" s="413"/>
      <c r="UIM2" s="413"/>
      <c r="UIN2" s="413"/>
      <c r="UIO2" s="413"/>
      <c r="UIP2" s="413"/>
      <c r="UIQ2" s="413"/>
      <c r="UIR2" s="413"/>
      <c r="UIS2" s="413"/>
      <c r="UIT2" s="413"/>
      <c r="UIU2" s="413"/>
      <c r="UIV2" s="413"/>
      <c r="UIW2" s="413"/>
      <c r="UIX2" s="413"/>
      <c r="UIY2" s="413"/>
      <c r="UIZ2" s="413"/>
      <c r="UJA2" s="413"/>
      <c r="UJB2" s="413"/>
      <c r="UJC2" s="413"/>
      <c r="UJD2" s="413"/>
      <c r="UJE2" s="413"/>
      <c r="UJF2" s="413"/>
      <c r="UJG2" s="413"/>
      <c r="UJH2" s="413"/>
      <c r="UJI2" s="413"/>
      <c r="UJJ2" s="413"/>
      <c r="UJK2" s="413"/>
      <c r="UJL2" s="413"/>
      <c r="UJM2" s="413"/>
      <c r="UJN2" s="413"/>
      <c r="UJO2" s="413"/>
      <c r="UJP2" s="413"/>
      <c r="UJQ2" s="413"/>
      <c r="UJR2" s="413"/>
      <c r="UJS2" s="413"/>
      <c r="UJT2" s="413"/>
      <c r="UJU2" s="413"/>
      <c r="UJV2" s="413"/>
      <c r="UJW2" s="413"/>
      <c r="UJX2" s="413"/>
      <c r="UJY2" s="413"/>
      <c r="UJZ2" s="413"/>
      <c r="UKA2" s="413"/>
      <c r="UKB2" s="413"/>
      <c r="UKC2" s="413"/>
      <c r="UKD2" s="413"/>
      <c r="UKE2" s="413"/>
      <c r="UKF2" s="413"/>
      <c r="UKG2" s="413"/>
      <c r="UKH2" s="413"/>
      <c r="UKI2" s="413"/>
      <c r="UKJ2" s="413"/>
      <c r="UKK2" s="413"/>
      <c r="UKL2" s="413"/>
      <c r="UKM2" s="413"/>
      <c r="UKN2" s="413"/>
      <c r="UKO2" s="413"/>
      <c r="UKP2" s="413"/>
      <c r="UKQ2" s="413"/>
      <c r="UKR2" s="413"/>
      <c r="UKS2" s="413"/>
      <c r="UKT2" s="413"/>
      <c r="UKU2" s="413"/>
      <c r="UKV2" s="413"/>
      <c r="UKW2" s="413"/>
      <c r="UKX2" s="413"/>
      <c r="UKY2" s="413"/>
      <c r="UKZ2" s="413"/>
      <c r="ULA2" s="413"/>
      <c r="ULB2" s="413"/>
      <c r="ULC2" s="413"/>
      <c r="ULD2" s="413"/>
      <c r="ULE2" s="413"/>
      <c r="ULF2" s="413"/>
      <c r="ULG2" s="413"/>
      <c r="ULH2" s="413"/>
      <c r="ULI2" s="413"/>
      <c r="ULJ2" s="413"/>
      <c r="ULK2" s="413"/>
      <c r="ULL2" s="413"/>
      <c r="ULM2" s="413"/>
      <c r="ULN2" s="413"/>
      <c r="ULO2" s="413"/>
      <c r="ULP2" s="413"/>
      <c r="ULQ2" s="413"/>
      <c r="ULR2" s="413"/>
      <c r="ULS2" s="413"/>
      <c r="ULT2" s="413"/>
      <c r="ULU2" s="413"/>
      <c r="ULV2" s="413"/>
      <c r="ULW2" s="413"/>
      <c r="ULX2" s="413"/>
      <c r="ULY2" s="413"/>
      <c r="ULZ2" s="413"/>
      <c r="UMA2" s="413"/>
      <c r="UMB2" s="413"/>
      <c r="UMC2" s="413"/>
      <c r="UMD2" s="413"/>
      <c r="UME2" s="413"/>
      <c r="UMF2" s="413"/>
      <c r="UMG2" s="413"/>
      <c r="UMH2" s="413"/>
      <c r="UMI2" s="413"/>
      <c r="UMJ2" s="413"/>
      <c r="UMK2" s="413"/>
      <c r="UML2" s="413"/>
      <c r="UMM2" s="413"/>
      <c r="UMN2" s="413"/>
      <c r="UMO2" s="413"/>
      <c r="UMP2" s="413"/>
      <c r="UMQ2" s="413"/>
      <c r="UMR2" s="413"/>
      <c r="UMS2" s="413"/>
      <c r="UMT2" s="413"/>
      <c r="UMU2" s="413"/>
      <c r="UMV2" s="413"/>
      <c r="UMW2" s="413"/>
      <c r="UMX2" s="413"/>
      <c r="UMY2" s="413"/>
      <c r="UMZ2" s="413"/>
      <c r="UNA2" s="413"/>
      <c r="UNB2" s="413"/>
      <c r="UNC2" s="413"/>
      <c r="UND2" s="413"/>
      <c r="UNE2" s="413"/>
      <c r="UNF2" s="413"/>
      <c r="UNG2" s="413"/>
      <c r="UNH2" s="413"/>
      <c r="UNI2" s="413"/>
      <c r="UNJ2" s="413"/>
      <c r="UNK2" s="413"/>
      <c r="UNL2" s="413"/>
      <c r="UNM2" s="413"/>
      <c r="UNN2" s="413"/>
      <c r="UNO2" s="413"/>
      <c r="UNP2" s="413"/>
      <c r="UNQ2" s="413"/>
      <c r="UNR2" s="413"/>
      <c r="UNS2" s="413"/>
      <c r="UNT2" s="413"/>
      <c r="UNU2" s="413"/>
      <c r="UNV2" s="413"/>
      <c r="UNW2" s="413"/>
      <c r="UNX2" s="413"/>
      <c r="UNY2" s="413"/>
      <c r="UNZ2" s="413"/>
      <c r="UOA2" s="413"/>
      <c r="UOB2" s="413"/>
      <c r="UOC2" s="413"/>
      <c r="UOD2" s="413"/>
      <c r="UOE2" s="413"/>
      <c r="UOF2" s="413"/>
      <c r="UOG2" s="413"/>
      <c r="UOH2" s="413"/>
      <c r="UOI2" s="413"/>
      <c r="UOJ2" s="413"/>
      <c r="UOK2" s="413"/>
      <c r="UOL2" s="413"/>
      <c r="UOM2" s="413"/>
      <c r="UON2" s="413"/>
      <c r="UOO2" s="413"/>
      <c r="UOP2" s="413"/>
      <c r="UOQ2" s="413"/>
      <c r="UOR2" s="413"/>
      <c r="UOS2" s="413"/>
      <c r="UOT2" s="413"/>
      <c r="UOU2" s="413"/>
      <c r="UOV2" s="413"/>
      <c r="UOW2" s="413"/>
      <c r="UOX2" s="413"/>
      <c r="UOY2" s="413"/>
      <c r="UOZ2" s="413"/>
      <c r="UPA2" s="413"/>
      <c r="UPB2" s="413"/>
      <c r="UPC2" s="413"/>
      <c r="UPD2" s="413"/>
      <c r="UPE2" s="413"/>
      <c r="UPF2" s="413"/>
      <c r="UPG2" s="413"/>
      <c r="UPH2" s="413"/>
      <c r="UPI2" s="413"/>
      <c r="UPJ2" s="413"/>
      <c r="UPK2" s="413"/>
      <c r="UPL2" s="413"/>
      <c r="UPM2" s="413"/>
      <c r="UPN2" s="413"/>
      <c r="UPO2" s="413"/>
      <c r="UPP2" s="413"/>
      <c r="UPQ2" s="413"/>
      <c r="UPR2" s="413"/>
      <c r="UPS2" s="413"/>
      <c r="UPT2" s="413"/>
      <c r="UPU2" s="413"/>
      <c r="UPV2" s="413"/>
      <c r="UPW2" s="413"/>
      <c r="UPX2" s="413"/>
      <c r="UPY2" s="413"/>
      <c r="UPZ2" s="413"/>
      <c r="UQA2" s="413"/>
      <c r="UQB2" s="413"/>
      <c r="UQC2" s="413"/>
      <c r="UQD2" s="413"/>
      <c r="UQE2" s="413"/>
      <c r="UQF2" s="413"/>
      <c r="UQG2" s="413"/>
      <c r="UQH2" s="413"/>
      <c r="UQI2" s="413"/>
      <c r="UQJ2" s="413"/>
      <c r="UQK2" s="413"/>
      <c r="UQL2" s="413"/>
      <c r="UQM2" s="413"/>
      <c r="UQN2" s="413"/>
      <c r="UQO2" s="413"/>
      <c r="UQP2" s="413"/>
      <c r="UQQ2" s="413"/>
      <c r="UQR2" s="413"/>
      <c r="UQS2" s="413"/>
      <c r="UQT2" s="413"/>
      <c r="UQU2" s="413"/>
      <c r="UQV2" s="413"/>
      <c r="UQW2" s="413"/>
      <c r="UQX2" s="413"/>
      <c r="UQY2" s="413"/>
      <c r="UQZ2" s="413"/>
      <c r="URA2" s="413"/>
      <c r="URB2" s="413"/>
      <c r="URC2" s="413"/>
      <c r="URD2" s="413"/>
      <c r="URE2" s="413"/>
      <c r="URF2" s="413"/>
      <c r="URG2" s="413"/>
      <c r="URH2" s="413"/>
      <c r="URI2" s="413"/>
      <c r="URJ2" s="413"/>
      <c r="URK2" s="413"/>
      <c r="URL2" s="413"/>
      <c r="URM2" s="413"/>
      <c r="URN2" s="413"/>
      <c r="URO2" s="413"/>
      <c r="URP2" s="413"/>
      <c r="URQ2" s="413"/>
      <c r="URR2" s="413"/>
      <c r="URS2" s="413"/>
      <c r="URT2" s="413"/>
      <c r="URU2" s="413"/>
      <c r="URV2" s="413"/>
      <c r="URW2" s="413"/>
      <c r="URX2" s="413"/>
      <c r="URY2" s="413"/>
      <c r="URZ2" s="413"/>
      <c r="USA2" s="413"/>
      <c r="USB2" s="413"/>
      <c r="USC2" s="413"/>
      <c r="USD2" s="413"/>
      <c r="USE2" s="413"/>
      <c r="USF2" s="413"/>
      <c r="USG2" s="413"/>
      <c r="USH2" s="413"/>
      <c r="USI2" s="413"/>
      <c r="USJ2" s="413"/>
      <c r="USK2" s="413"/>
      <c r="USL2" s="413"/>
      <c r="USM2" s="413"/>
      <c r="USN2" s="413"/>
      <c r="USO2" s="413"/>
      <c r="USP2" s="413"/>
      <c r="USQ2" s="413"/>
      <c r="USR2" s="413"/>
      <c r="USS2" s="413"/>
      <c r="UST2" s="413"/>
      <c r="USU2" s="413"/>
      <c r="USV2" s="413"/>
      <c r="USW2" s="413"/>
      <c r="USX2" s="413"/>
      <c r="USY2" s="413"/>
      <c r="USZ2" s="413"/>
      <c r="UTA2" s="413"/>
      <c r="UTB2" s="413"/>
      <c r="UTC2" s="413"/>
      <c r="UTD2" s="413"/>
      <c r="UTE2" s="413"/>
      <c r="UTF2" s="413"/>
      <c r="UTG2" s="413"/>
      <c r="UTH2" s="413"/>
      <c r="UTI2" s="413"/>
      <c r="UTJ2" s="413"/>
      <c r="UTK2" s="413"/>
      <c r="UTL2" s="413"/>
      <c r="UTM2" s="413"/>
      <c r="UTN2" s="413"/>
      <c r="UTO2" s="413"/>
      <c r="UTP2" s="413"/>
      <c r="UTQ2" s="413"/>
      <c r="UTR2" s="413"/>
      <c r="UTS2" s="413"/>
      <c r="UTT2" s="413"/>
      <c r="UTU2" s="413"/>
      <c r="UTV2" s="413"/>
      <c r="UTW2" s="413"/>
      <c r="UTX2" s="413"/>
      <c r="UTY2" s="413"/>
      <c r="UTZ2" s="413"/>
      <c r="UUA2" s="413"/>
      <c r="UUB2" s="413"/>
      <c r="UUC2" s="413"/>
      <c r="UUD2" s="413"/>
      <c r="UUE2" s="413"/>
      <c r="UUF2" s="413"/>
      <c r="UUG2" s="413"/>
      <c r="UUH2" s="413"/>
      <c r="UUI2" s="413"/>
      <c r="UUJ2" s="413"/>
      <c r="UUK2" s="413"/>
      <c r="UUL2" s="413"/>
      <c r="UUM2" s="413"/>
      <c r="UUN2" s="413"/>
      <c r="UUO2" s="413"/>
      <c r="UUP2" s="413"/>
      <c r="UUQ2" s="413"/>
      <c r="UUR2" s="413"/>
      <c r="UUS2" s="413"/>
      <c r="UUT2" s="413"/>
      <c r="UUU2" s="413"/>
      <c r="UUV2" s="413"/>
      <c r="UUW2" s="413"/>
      <c r="UUX2" s="413"/>
      <c r="UUY2" s="413"/>
      <c r="UUZ2" s="413"/>
      <c r="UVA2" s="413"/>
      <c r="UVB2" s="413"/>
      <c r="UVC2" s="413"/>
      <c r="UVD2" s="413"/>
      <c r="UVE2" s="413"/>
      <c r="UVF2" s="413"/>
      <c r="UVG2" s="413"/>
      <c r="UVH2" s="413"/>
      <c r="UVI2" s="413"/>
      <c r="UVJ2" s="413"/>
      <c r="UVK2" s="413"/>
      <c r="UVL2" s="413"/>
      <c r="UVM2" s="413"/>
      <c r="UVN2" s="413"/>
      <c r="UVO2" s="413"/>
      <c r="UVP2" s="413"/>
      <c r="UVQ2" s="413"/>
      <c r="UVR2" s="413"/>
      <c r="UVS2" s="413"/>
      <c r="UVT2" s="413"/>
      <c r="UVU2" s="413"/>
      <c r="UVV2" s="413"/>
      <c r="UVW2" s="413"/>
      <c r="UVX2" s="413"/>
      <c r="UVY2" s="413"/>
      <c r="UVZ2" s="413"/>
      <c r="UWA2" s="413"/>
      <c r="UWB2" s="413"/>
      <c r="UWC2" s="413"/>
      <c r="UWD2" s="413"/>
      <c r="UWE2" s="413"/>
      <c r="UWF2" s="413"/>
      <c r="UWG2" s="413"/>
      <c r="UWH2" s="413"/>
      <c r="UWI2" s="413"/>
      <c r="UWJ2" s="413"/>
      <c r="UWK2" s="413"/>
      <c r="UWL2" s="413"/>
      <c r="UWM2" s="413"/>
      <c r="UWN2" s="413"/>
      <c r="UWO2" s="413"/>
      <c r="UWP2" s="413"/>
      <c r="UWQ2" s="413"/>
      <c r="UWR2" s="413"/>
      <c r="UWS2" s="413"/>
      <c r="UWT2" s="413"/>
      <c r="UWU2" s="413"/>
      <c r="UWV2" s="413"/>
      <c r="UWW2" s="413"/>
      <c r="UWX2" s="413"/>
      <c r="UWY2" s="413"/>
      <c r="UWZ2" s="413"/>
      <c r="UXA2" s="413"/>
      <c r="UXB2" s="413"/>
      <c r="UXC2" s="413"/>
      <c r="UXD2" s="413"/>
      <c r="UXE2" s="413"/>
      <c r="UXF2" s="413"/>
      <c r="UXG2" s="413"/>
      <c r="UXH2" s="413"/>
      <c r="UXI2" s="413"/>
      <c r="UXJ2" s="413"/>
      <c r="UXK2" s="413"/>
      <c r="UXL2" s="413"/>
      <c r="UXM2" s="413"/>
      <c r="UXN2" s="413"/>
      <c r="UXO2" s="413"/>
      <c r="UXP2" s="413"/>
      <c r="UXQ2" s="413"/>
      <c r="UXR2" s="413"/>
      <c r="UXS2" s="413"/>
      <c r="UXT2" s="413"/>
      <c r="UXU2" s="413"/>
      <c r="UXV2" s="413"/>
      <c r="UXW2" s="413"/>
      <c r="UXX2" s="413"/>
      <c r="UXY2" s="413"/>
      <c r="UXZ2" s="413"/>
      <c r="UYA2" s="413"/>
      <c r="UYB2" s="413"/>
      <c r="UYC2" s="413"/>
      <c r="UYD2" s="413"/>
      <c r="UYE2" s="413"/>
      <c r="UYF2" s="413"/>
      <c r="UYG2" s="413"/>
      <c r="UYH2" s="413"/>
      <c r="UYI2" s="413"/>
      <c r="UYJ2" s="413"/>
      <c r="UYK2" s="413"/>
      <c r="UYL2" s="413"/>
      <c r="UYM2" s="413"/>
      <c r="UYN2" s="413"/>
      <c r="UYO2" s="413"/>
      <c r="UYP2" s="413"/>
      <c r="UYQ2" s="413"/>
      <c r="UYR2" s="413"/>
      <c r="UYS2" s="413"/>
      <c r="UYT2" s="413"/>
      <c r="UYU2" s="413"/>
      <c r="UYV2" s="413"/>
      <c r="UYW2" s="413"/>
      <c r="UYX2" s="413"/>
      <c r="UYY2" s="413"/>
      <c r="UYZ2" s="413"/>
      <c r="UZA2" s="413"/>
      <c r="UZB2" s="413"/>
      <c r="UZC2" s="413"/>
      <c r="UZD2" s="413"/>
      <c r="UZE2" s="413"/>
      <c r="UZF2" s="413"/>
      <c r="UZG2" s="413"/>
      <c r="UZH2" s="413"/>
      <c r="UZI2" s="413"/>
      <c r="UZJ2" s="413"/>
      <c r="UZK2" s="413"/>
      <c r="UZL2" s="413"/>
      <c r="UZM2" s="413"/>
      <c r="UZN2" s="413"/>
      <c r="UZO2" s="413"/>
      <c r="UZP2" s="413"/>
      <c r="UZQ2" s="413"/>
      <c r="UZR2" s="413"/>
      <c r="UZS2" s="413"/>
      <c r="UZT2" s="413"/>
      <c r="UZU2" s="413"/>
      <c r="UZV2" s="413"/>
      <c r="UZW2" s="413"/>
      <c r="UZX2" s="413"/>
      <c r="UZY2" s="413"/>
      <c r="UZZ2" s="413"/>
      <c r="VAA2" s="413"/>
      <c r="VAB2" s="413"/>
      <c r="VAC2" s="413"/>
      <c r="VAD2" s="413"/>
      <c r="VAE2" s="413"/>
      <c r="VAF2" s="413"/>
      <c r="VAG2" s="413"/>
      <c r="VAH2" s="413"/>
      <c r="VAI2" s="413"/>
      <c r="VAJ2" s="413"/>
      <c r="VAK2" s="413"/>
      <c r="VAL2" s="413"/>
      <c r="VAM2" s="413"/>
      <c r="VAN2" s="413"/>
      <c r="VAO2" s="413"/>
      <c r="VAP2" s="413"/>
      <c r="VAQ2" s="413"/>
      <c r="VAR2" s="413"/>
      <c r="VAS2" s="413"/>
      <c r="VAT2" s="413"/>
      <c r="VAU2" s="413"/>
      <c r="VAV2" s="413"/>
      <c r="VAW2" s="413"/>
      <c r="VAX2" s="413"/>
      <c r="VAY2" s="413"/>
      <c r="VAZ2" s="413"/>
      <c r="VBA2" s="413"/>
      <c r="VBB2" s="413"/>
      <c r="VBC2" s="413"/>
      <c r="VBD2" s="413"/>
      <c r="VBE2" s="413"/>
      <c r="VBF2" s="413"/>
      <c r="VBG2" s="413"/>
      <c r="VBH2" s="413"/>
      <c r="VBI2" s="413"/>
      <c r="VBJ2" s="413"/>
      <c r="VBK2" s="413"/>
      <c r="VBL2" s="413"/>
      <c r="VBM2" s="413"/>
      <c r="VBN2" s="413"/>
      <c r="VBO2" s="413"/>
      <c r="VBP2" s="413"/>
      <c r="VBQ2" s="413"/>
      <c r="VBR2" s="413"/>
      <c r="VBS2" s="413"/>
      <c r="VBT2" s="413"/>
      <c r="VBU2" s="413"/>
      <c r="VBV2" s="413"/>
      <c r="VBW2" s="413"/>
      <c r="VBX2" s="413"/>
      <c r="VBY2" s="413"/>
      <c r="VBZ2" s="413"/>
      <c r="VCA2" s="413"/>
      <c r="VCB2" s="413"/>
      <c r="VCC2" s="413"/>
      <c r="VCD2" s="413"/>
      <c r="VCE2" s="413"/>
      <c r="VCF2" s="413"/>
      <c r="VCG2" s="413"/>
      <c r="VCH2" s="413"/>
      <c r="VCI2" s="413"/>
      <c r="VCJ2" s="413"/>
      <c r="VCK2" s="413"/>
      <c r="VCL2" s="413"/>
      <c r="VCM2" s="413"/>
      <c r="VCN2" s="413"/>
      <c r="VCO2" s="413"/>
      <c r="VCP2" s="413"/>
      <c r="VCQ2" s="413"/>
      <c r="VCR2" s="413"/>
      <c r="VCS2" s="413"/>
      <c r="VCT2" s="413"/>
      <c r="VCU2" s="413"/>
      <c r="VCV2" s="413"/>
      <c r="VCW2" s="413"/>
      <c r="VCX2" s="413"/>
      <c r="VCY2" s="413"/>
      <c r="VCZ2" s="413"/>
      <c r="VDA2" s="413"/>
      <c r="VDB2" s="413"/>
      <c r="VDC2" s="413"/>
      <c r="VDD2" s="413"/>
      <c r="VDE2" s="413"/>
      <c r="VDF2" s="413"/>
      <c r="VDG2" s="413"/>
      <c r="VDH2" s="413"/>
      <c r="VDI2" s="413"/>
      <c r="VDJ2" s="413"/>
      <c r="VDK2" s="413"/>
      <c r="VDL2" s="413"/>
      <c r="VDM2" s="413"/>
      <c r="VDN2" s="413"/>
      <c r="VDO2" s="413"/>
      <c r="VDP2" s="413"/>
      <c r="VDQ2" s="413"/>
      <c r="VDR2" s="413"/>
      <c r="VDS2" s="413"/>
      <c r="VDT2" s="413"/>
      <c r="VDU2" s="413"/>
      <c r="VDV2" s="413"/>
      <c r="VDW2" s="413"/>
      <c r="VDX2" s="413"/>
      <c r="VDY2" s="413"/>
      <c r="VDZ2" s="413"/>
      <c r="VEA2" s="413"/>
      <c r="VEB2" s="413"/>
      <c r="VEC2" s="413"/>
      <c r="VED2" s="413"/>
      <c r="VEE2" s="413"/>
      <c r="VEF2" s="413"/>
      <c r="VEG2" s="413"/>
      <c r="VEH2" s="413"/>
      <c r="VEI2" s="413"/>
      <c r="VEJ2" s="413"/>
      <c r="VEK2" s="413"/>
      <c r="VEL2" s="413"/>
      <c r="VEM2" s="413"/>
      <c r="VEN2" s="413"/>
      <c r="VEO2" s="413"/>
      <c r="VEP2" s="413"/>
      <c r="VEQ2" s="413"/>
      <c r="VER2" s="413"/>
      <c r="VES2" s="413"/>
      <c r="VET2" s="413"/>
      <c r="VEU2" s="413"/>
      <c r="VEV2" s="413"/>
      <c r="VEW2" s="413"/>
      <c r="VEX2" s="413"/>
      <c r="VEY2" s="413"/>
      <c r="VEZ2" s="413"/>
      <c r="VFA2" s="413"/>
      <c r="VFB2" s="413"/>
      <c r="VFC2" s="413"/>
      <c r="VFD2" s="413"/>
      <c r="VFE2" s="413"/>
      <c r="VFF2" s="413"/>
      <c r="VFG2" s="413"/>
      <c r="VFH2" s="413"/>
      <c r="VFI2" s="413"/>
      <c r="VFJ2" s="413"/>
      <c r="VFK2" s="413"/>
      <c r="VFL2" s="413"/>
      <c r="VFM2" s="413"/>
      <c r="VFN2" s="413"/>
      <c r="VFO2" s="413"/>
      <c r="VFP2" s="413"/>
      <c r="VFQ2" s="413"/>
      <c r="VFR2" s="413"/>
      <c r="VFS2" s="413"/>
      <c r="VFT2" s="413"/>
      <c r="VFU2" s="413"/>
      <c r="VFV2" s="413"/>
      <c r="VFW2" s="413"/>
      <c r="VFX2" s="413"/>
      <c r="VFY2" s="413"/>
      <c r="VFZ2" s="413"/>
      <c r="VGA2" s="413"/>
      <c r="VGB2" s="413"/>
      <c r="VGC2" s="413"/>
      <c r="VGD2" s="413"/>
      <c r="VGE2" s="413"/>
      <c r="VGF2" s="413"/>
      <c r="VGG2" s="413"/>
      <c r="VGH2" s="413"/>
      <c r="VGI2" s="413"/>
      <c r="VGJ2" s="413"/>
      <c r="VGK2" s="413"/>
      <c r="VGL2" s="413"/>
      <c r="VGM2" s="413"/>
      <c r="VGN2" s="413"/>
      <c r="VGO2" s="413"/>
      <c r="VGP2" s="413"/>
      <c r="VGQ2" s="413"/>
      <c r="VGR2" s="413"/>
      <c r="VGS2" s="413"/>
      <c r="VGT2" s="413"/>
      <c r="VGU2" s="413"/>
      <c r="VGV2" s="413"/>
      <c r="VGW2" s="413"/>
      <c r="VGX2" s="413"/>
      <c r="VGY2" s="413"/>
      <c r="VGZ2" s="413"/>
      <c r="VHA2" s="413"/>
      <c r="VHB2" s="413"/>
      <c r="VHC2" s="413"/>
      <c r="VHD2" s="413"/>
      <c r="VHE2" s="413"/>
      <c r="VHF2" s="413"/>
      <c r="VHG2" s="413"/>
      <c r="VHH2" s="413"/>
      <c r="VHI2" s="413"/>
      <c r="VHJ2" s="413"/>
      <c r="VHK2" s="413"/>
      <c r="VHL2" s="413"/>
      <c r="VHM2" s="413"/>
      <c r="VHN2" s="413"/>
      <c r="VHO2" s="413"/>
      <c r="VHP2" s="413"/>
      <c r="VHQ2" s="413"/>
      <c r="VHR2" s="413"/>
      <c r="VHS2" s="413"/>
      <c r="VHT2" s="413"/>
      <c r="VHU2" s="413"/>
      <c r="VHV2" s="413"/>
      <c r="VHW2" s="413"/>
      <c r="VHX2" s="413"/>
      <c r="VHY2" s="413"/>
      <c r="VHZ2" s="413"/>
      <c r="VIA2" s="413"/>
      <c r="VIB2" s="413"/>
      <c r="VIC2" s="413"/>
      <c r="VID2" s="413"/>
      <c r="VIE2" s="413"/>
      <c r="VIF2" s="413"/>
      <c r="VIG2" s="413"/>
      <c r="VIH2" s="413"/>
      <c r="VII2" s="413"/>
      <c r="VIJ2" s="413"/>
      <c r="VIK2" s="413"/>
      <c r="VIL2" s="413"/>
      <c r="VIM2" s="413"/>
      <c r="VIN2" s="413"/>
      <c r="VIO2" s="413"/>
      <c r="VIP2" s="413"/>
      <c r="VIQ2" s="413"/>
      <c r="VIR2" s="413"/>
      <c r="VIS2" s="413"/>
      <c r="VIT2" s="413"/>
      <c r="VIU2" s="413"/>
      <c r="VIV2" s="413"/>
      <c r="VIW2" s="413"/>
      <c r="VIX2" s="413"/>
      <c r="VIY2" s="413"/>
      <c r="VIZ2" s="413"/>
      <c r="VJA2" s="413"/>
      <c r="VJB2" s="413"/>
      <c r="VJC2" s="413"/>
      <c r="VJD2" s="413"/>
      <c r="VJE2" s="413"/>
      <c r="VJF2" s="413"/>
      <c r="VJG2" s="413"/>
      <c r="VJH2" s="413"/>
      <c r="VJI2" s="413"/>
      <c r="VJJ2" s="413"/>
      <c r="VJK2" s="413"/>
      <c r="VJL2" s="413"/>
      <c r="VJM2" s="413"/>
      <c r="VJN2" s="413"/>
      <c r="VJO2" s="413"/>
      <c r="VJP2" s="413"/>
      <c r="VJQ2" s="413"/>
      <c r="VJR2" s="413"/>
      <c r="VJS2" s="413"/>
      <c r="VJT2" s="413"/>
      <c r="VJU2" s="413"/>
      <c r="VJV2" s="413"/>
      <c r="VJW2" s="413"/>
      <c r="VJX2" s="413"/>
      <c r="VJY2" s="413"/>
      <c r="VJZ2" s="413"/>
      <c r="VKA2" s="413"/>
      <c r="VKB2" s="413"/>
      <c r="VKC2" s="413"/>
      <c r="VKD2" s="413"/>
      <c r="VKE2" s="413"/>
      <c r="VKF2" s="413"/>
      <c r="VKG2" s="413"/>
      <c r="VKH2" s="413"/>
      <c r="VKI2" s="413"/>
      <c r="VKJ2" s="413"/>
      <c r="VKK2" s="413"/>
      <c r="VKL2" s="413"/>
      <c r="VKM2" s="413"/>
      <c r="VKN2" s="413"/>
      <c r="VKO2" s="413"/>
      <c r="VKP2" s="413"/>
      <c r="VKQ2" s="413"/>
      <c r="VKR2" s="413"/>
      <c r="VKS2" s="413"/>
      <c r="VKT2" s="413"/>
      <c r="VKU2" s="413"/>
      <c r="VKV2" s="413"/>
      <c r="VKW2" s="413"/>
      <c r="VKX2" s="413"/>
      <c r="VKY2" s="413"/>
      <c r="VKZ2" s="413"/>
      <c r="VLA2" s="413"/>
      <c r="VLB2" s="413"/>
      <c r="VLC2" s="413"/>
      <c r="VLD2" s="413"/>
      <c r="VLE2" s="413"/>
      <c r="VLF2" s="413"/>
      <c r="VLG2" s="413"/>
      <c r="VLH2" s="413"/>
      <c r="VLI2" s="413"/>
      <c r="VLJ2" s="413"/>
      <c r="VLK2" s="413"/>
      <c r="VLL2" s="413"/>
      <c r="VLM2" s="413"/>
      <c r="VLN2" s="413"/>
      <c r="VLO2" s="413"/>
      <c r="VLP2" s="413"/>
      <c r="VLQ2" s="413"/>
      <c r="VLR2" s="413"/>
      <c r="VLS2" s="413"/>
      <c r="VLT2" s="413"/>
      <c r="VLU2" s="413"/>
      <c r="VLV2" s="413"/>
      <c r="VLW2" s="413"/>
      <c r="VLX2" s="413"/>
      <c r="VLY2" s="413"/>
      <c r="VLZ2" s="413"/>
      <c r="VMA2" s="413"/>
      <c r="VMB2" s="413"/>
      <c r="VMC2" s="413"/>
      <c r="VMD2" s="413"/>
      <c r="VME2" s="413"/>
      <c r="VMF2" s="413"/>
      <c r="VMG2" s="413"/>
      <c r="VMH2" s="413"/>
      <c r="VMI2" s="413"/>
      <c r="VMJ2" s="413"/>
      <c r="VMK2" s="413"/>
      <c r="VML2" s="413"/>
      <c r="VMM2" s="413"/>
      <c r="VMN2" s="413"/>
      <c r="VMO2" s="413"/>
      <c r="VMP2" s="413"/>
      <c r="VMQ2" s="413"/>
      <c r="VMR2" s="413"/>
      <c r="VMS2" s="413"/>
      <c r="VMT2" s="413"/>
      <c r="VMU2" s="413"/>
      <c r="VMV2" s="413"/>
      <c r="VMW2" s="413"/>
      <c r="VMX2" s="413"/>
      <c r="VMY2" s="413"/>
      <c r="VMZ2" s="413"/>
      <c r="VNA2" s="413"/>
      <c r="VNB2" s="413"/>
      <c r="VNC2" s="413"/>
      <c r="VND2" s="413"/>
      <c r="VNE2" s="413"/>
      <c r="VNF2" s="413"/>
      <c r="VNG2" s="413"/>
      <c r="VNH2" s="413"/>
      <c r="VNI2" s="413"/>
      <c r="VNJ2" s="413"/>
      <c r="VNK2" s="413"/>
      <c r="VNL2" s="413"/>
      <c r="VNM2" s="413"/>
      <c r="VNN2" s="413"/>
      <c r="VNO2" s="413"/>
      <c r="VNP2" s="413"/>
      <c r="VNQ2" s="413"/>
      <c r="VNR2" s="413"/>
      <c r="VNS2" s="413"/>
      <c r="VNT2" s="413"/>
      <c r="VNU2" s="413"/>
      <c r="VNV2" s="413"/>
      <c r="VNW2" s="413"/>
      <c r="VNX2" s="413"/>
      <c r="VNY2" s="413"/>
      <c r="VNZ2" s="413"/>
      <c r="VOA2" s="413"/>
      <c r="VOB2" s="413"/>
      <c r="VOC2" s="413"/>
      <c r="VOD2" s="413"/>
      <c r="VOE2" s="413"/>
      <c r="VOF2" s="413"/>
      <c r="VOG2" s="413"/>
      <c r="VOH2" s="413"/>
      <c r="VOI2" s="413"/>
      <c r="VOJ2" s="413"/>
      <c r="VOK2" s="413"/>
      <c r="VOL2" s="413"/>
      <c r="VOM2" s="413"/>
      <c r="VON2" s="413"/>
      <c r="VOO2" s="413"/>
      <c r="VOP2" s="413"/>
      <c r="VOQ2" s="413"/>
      <c r="VOR2" s="413"/>
      <c r="VOS2" s="413"/>
      <c r="VOT2" s="413"/>
      <c r="VOU2" s="413"/>
      <c r="VOV2" s="413"/>
      <c r="VOW2" s="413"/>
      <c r="VOX2" s="413"/>
      <c r="VOY2" s="413"/>
      <c r="VOZ2" s="413"/>
      <c r="VPA2" s="413"/>
      <c r="VPB2" s="413"/>
      <c r="VPC2" s="413"/>
      <c r="VPD2" s="413"/>
      <c r="VPE2" s="413"/>
      <c r="VPF2" s="413"/>
      <c r="VPG2" s="413"/>
      <c r="VPH2" s="413"/>
      <c r="VPI2" s="413"/>
      <c r="VPJ2" s="413"/>
      <c r="VPK2" s="413"/>
      <c r="VPL2" s="413"/>
      <c r="VPM2" s="413"/>
      <c r="VPN2" s="413"/>
      <c r="VPO2" s="413"/>
      <c r="VPP2" s="413"/>
      <c r="VPQ2" s="413"/>
      <c r="VPR2" s="413"/>
      <c r="VPS2" s="413"/>
      <c r="VPT2" s="413"/>
      <c r="VPU2" s="413"/>
      <c r="VPV2" s="413"/>
      <c r="VPW2" s="413"/>
      <c r="VPX2" s="413"/>
      <c r="VPY2" s="413"/>
      <c r="VPZ2" s="413"/>
      <c r="VQA2" s="413"/>
      <c r="VQB2" s="413"/>
      <c r="VQC2" s="413"/>
      <c r="VQD2" s="413"/>
      <c r="VQE2" s="413"/>
      <c r="VQF2" s="413"/>
      <c r="VQG2" s="413"/>
      <c r="VQH2" s="413"/>
      <c r="VQI2" s="413"/>
      <c r="VQJ2" s="413"/>
      <c r="VQK2" s="413"/>
      <c r="VQL2" s="413"/>
      <c r="VQM2" s="413"/>
      <c r="VQN2" s="413"/>
      <c r="VQO2" s="413"/>
      <c r="VQP2" s="413"/>
      <c r="VQQ2" s="413"/>
      <c r="VQR2" s="413"/>
      <c r="VQS2" s="413"/>
      <c r="VQT2" s="413"/>
      <c r="VQU2" s="413"/>
      <c r="VQV2" s="413"/>
      <c r="VQW2" s="413"/>
      <c r="VQX2" s="413"/>
      <c r="VQY2" s="413"/>
      <c r="VQZ2" s="413"/>
      <c r="VRA2" s="413"/>
      <c r="VRB2" s="413"/>
      <c r="VRC2" s="413"/>
      <c r="VRD2" s="413"/>
      <c r="VRE2" s="413"/>
      <c r="VRF2" s="413"/>
      <c r="VRG2" s="413"/>
      <c r="VRH2" s="413"/>
      <c r="VRI2" s="413"/>
      <c r="VRJ2" s="413"/>
      <c r="VRK2" s="413"/>
      <c r="VRL2" s="413"/>
      <c r="VRM2" s="413"/>
      <c r="VRN2" s="413"/>
      <c r="VRO2" s="413"/>
      <c r="VRP2" s="413"/>
      <c r="VRQ2" s="413"/>
      <c r="VRR2" s="413"/>
      <c r="VRS2" s="413"/>
      <c r="VRT2" s="413"/>
      <c r="VRU2" s="413"/>
      <c r="VRV2" s="413"/>
      <c r="VRW2" s="413"/>
      <c r="VRX2" s="413"/>
      <c r="VRY2" s="413"/>
      <c r="VRZ2" s="413"/>
      <c r="VSA2" s="413"/>
      <c r="VSB2" s="413"/>
      <c r="VSC2" s="413"/>
      <c r="VSD2" s="413"/>
      <c r="VSE2" s="413"/>
      <c r="VSF2" s="413"/>
      <c r="VSG2" s="413"/>
      <c r="VSH2" s="413"/>
      <c r="VSI2" s="413"/>
      <c r="VSJ2" s="413"/>
      <c r="VSK2" s="413"/>
      <c r="VSL2" s="413"/>
      <c r="VSM2" s="413"/>
      <c r="VSN2" s="413"/>
      <c r="VSO2" s="413"/>
      <c r="VSP2" s="413"/>
      <c r="VSQ2" s="413"/>
      <c r="VSR2" s="413"/>
      <c r="VSS2" s="413"/>
      <c r="VST2" s="413"/>
      <c r="VSU2" s="413"/>
      <c r="VSV2" s="413"/>
      <c r="VSW2" s="413"/>
      <c r="VSX2" s="413"/>
      <c r="VSY2" s="413"/>
      <c r="VSZ2" s="413"/>
      <c r="VTA2" s="413"/>
      <c r="VTB2" s="413"/>
      <c r="VTC2" s="413"/>
      <c r="VTD2" s="413"/>
      <c r="VTE2" s="413"/>
      <c r="VTF2" s="413"/>
      <c r="VTG2" s="413"/>
      <c r="VTH2" s="413"/>
      <c r="VTI2" s="413"/>
      <c r="VTJ2" s="413"/>
      <c r="VTK2" s="413"/>
      <c r="VTL2" s="413"/>
      <c r="VTM2" s="413"/>
      <c r="VTN2" s="413"/>
      <c r="VTO2" s="413"/>
      <c r="VTP2" s="413"/>
      <c r="VTQ2" s="413"/>
      <c r="VTR2" s="413"/>
      <c r="VTS2" s="413"/>
      <c r="VTT2" s="413"/>
      <c r="VTU2" s="413"/>
      <c r="VTV2" s="413"/>
      <c r="VTW2" s="413"/>
      <c r="VTX2" s="413"/>
      <c r="VTY2" s="413"/>
      <c r="VTZ2" s="413"/>
      <c r="VUA2" s="413"/>
      <c r="VUB2" s="413"/>
      <c r="VUC2" s="413"/>
      <c r="VUD2" s="413"/>
      <c r="VUE2" s="413"/>
      <c r="VUF2" s="413"/>
      <c r="VUG2" s="413"/>
      <c r="VUH2" s="413"/>
      <c r="VUI2" s="413"/>
      <c r="VUJ2" s="413"/>
      <c r="VUK2" s="413"/>
      <c r="VUL2" s="413"/>
      <c r="VUM2" s="413"/>
      <c r="VUN2" s="413"/>
      <c r="VUO2" s="413"/>
      <c r="VUP2" s="413"/>
      <c r="VUQ2" s="413"/>
      <c r="VUR2" s="413"/>
      <c r="VUS2" s="413"/>
      <c r="VUT2" s="413"/>
      <c r="VUU2" s="413"/>
      <c r="VUV2" s="413"/>
      <c r="VUW2" s="413"/>
      <c r="VUX2" s="413"/>
      <c r="VUY2" s="413"/>
      <c r="VUZ2" s="413"/>
      <c r="VVA2" s="413"/>
      <c r="VVB2" s="413"/>
      <c r="VVC2" s="413"/>
      <c r="VVD2" s="413"/>
      <c r="VVE2" s="413"/>
      <c r="VVF2" s="413"/>
      <c r="VVG2" s="413"/>
      <c r="VVH2" s="413"/>
      <c r="VVI2" s="413"/>
      <c r="VVJ2" s="413"/>
      <c r="VVK2" s="413"/>
      <c r="VVL2" s="413"/>
      <c r="VVM2" s="413"/>
      <c r="VVN2" s="413"/>
      <c r="VVO2" s="413"/>
      <c r="VVP2" s="413"/>
      <c r="VVQ2" s="413"/>
      <c r="VVR2" s="413"/>
      <c r="VVS2" s="413"/>
      <c r="VVT2" s="413"/>
      <c r="VVU2" s="413"/>
      <c r="VVV2" s="413"/>
      <c r="VVW2" s="413"/>
      <c r="VVX2" s="413"/>
      <c r="VVY2" s="413"/>
      <c r="VVZ2" s="413"/>
      <c r="VWA2" s="413"/>
      <c r="VWB2" s="413"/>
      <c r="VWC2" s="413"/>
      <c r="VWD2" s="413"/>
      <c r="VWE2" s="413"/>
      <c r="VWF2" s="413"/>
      <c r="VWG2" s="413"/>
      <c r="VWH2" s="413"/>
      <c r="VWI2" s="413"/>
      <c r="VWJ2" s="413"/>
      <c r="VWK2" s="413"/>
      <c r="VWL2" s="413"/>
      <c r="VWM2" s="413"/>
      <c r="VWN2" s="413"/>
      <c r="VWO2" s="413"/>
      <c r="VWP2" s="413"/>
      <c r="VWQ2" s="413"/>
      <c r="VWR2" s="413"/>
      <c r="VWS2" s="413"/>
      <c r="VWT2" s="413"/>
      <c r="VWU2" s="413"/>
      <c r="VWV2" s="413"/>
      <c r="VWW2" s="413"/>
      <c r="VWX2" s="413"/>
      <c r="VWY2" s="413"/>
      <c r="VWZ2" s="413"/>
      <c r="VXA2" s="413"/>
      <c r="VXB2" s="413"/>
      <c r="VXC2" s="413"/>
      <c r="VXD2" s="413"/>
      <c r="VXE2" s="413"/>
      <c r="VXF2" s="413"/>
      <c r="VXG2" s="413"/>
      <c r="VXH2" s="413"/>
      <c r="VXI2" s="413"/>
      <c r="VXJ2" s="413"/>
      <c r="VXK2" s="413"/>
      <c r="VXL2" s="413"/>
      <c r="VXM2" s="413"/>
      <c r="VXN2" s="413"/>
      <c r="VXO2" s="413"/>
      <c r="VXP2" s="413"/>
      <c r="VXQ2" s="413"/>
      <c r="VXR2" s="413"/>
      <c r="VXS2" s="413"/>
      <c r="VXT2" s="413"/>
      <c r="VXU2" s="413"/>
      <c r="VXV2" s="413"/>
      <c r="VXW2" s="413"/>
      <c r="VXX2" s="413"/>
      <c r="VXY2" s="413"/>
      <c r="VXZ2" s="413"/>
      <c r="VYA2" s="413"/>
      <c r="VYB2" s="413"/>
      <c r="VYC2" s="413"/>
      <c r="VYD2" s="413"/>
      <c r="VYE2" s="413"/>
      <c r="VYF2" s="413"/>
      <c r="VYG2" s="413"/>
      <c r="VYH2" s="413"/>
      <c r="VYI2" s="413"/>
      <c r="VYJ2" s="413"/>
      <c r="VYK2" s="413"/>
      <c r="VYL2" s="413"/>
      <c r="VYM2" s="413"/>
      <c r="VYN2" s="413"/>
      <c r="VYO2" s="413"/>
      <c r="VYP2" s="413"/>
      <c r="VYQ2" s="413"/>
      <c r="VYR2" s="413"/>
      <c r="VYS2" s="413"/>
      <c r="VYT2" s="413"/>
      <c r="VYU2" s="413"/>
      <c r="VYV2" s="413"/>
      <c r="VYW2" s="413"/>
      <c r="VYX2" s="413"/>
      <c r="VYY2" s="413"/>
      <c r="VYZ2" s="413"/>
      <c r="VZA2" s="413"/>
      <c r="VZB2" s="413"/>
      <c r="VZC2" s="413"/>
      <c r="VZD2" s="413"/>
      <c r="VZE2" s="413"/>
      <c r="VZF2" s="413"/>
      <c r="VZG2" s="413"/>
      <c r="VZH2" s="413"/>
      <c r="VZI2" s="413"/>
      <c r="VZJ2" s="413"/>
      <c r="VZK2" s="413"/>
      <c r="VZL2" s="413"/>
      <c r="VZM2" s="413"/>
      <c r="VZN2" s="413"/>
      <c r="VZO2" s="413"/>
      <c r="VZP2" s="413"/>
      <c r="VZQ2" s="413"/>
      <c r="VZR2" s="413"/>
      <c r="VZS2" s="413"/>
      <c r="VZT2" s="413"/>
      <c r="VZU2" s="413"/>
      <c r="VZV2" s="413"/>
      <c r="VZW2" s="413"/>
      <c r="VZX2" s="413"/>
      <c r="VZY2" s="413"/>
      <c r="VZZ2" s="413"/>
      <c r="WAA2" s="413"/>
      <c r="WAB2" s="413"/>
      <c r="WAC2" s="413"/>
      <c r="WAD2" s="413"/>
      <c r="WAE2" s="413"/>
      <c r="WAF2" s="413"/>
      <c r="WAG2" s="413"/>
      <c r="WAH2" s="413"/>
      <c r="WAI2" s="413"/>
      <c r="WAJ2" s="413"/>
      <c r="WAK2" s="413"/>
      <c r="WAL2" s="413"/>
      <c r="WAM2" s="413"/>
      <c r="WAN2" s="413"/>
      <c r="WAO2" s="413"/>
      <c r="WAP2" s="413"/>
      <c r="WAQ2" s="413"/>
      <c r="WAR2" s="413"/>
      <c r="WAS2" s="413"/>
      <c r="WAT2" s="413"/>
      <c r="WAU2" s="413"/>
      <c r="WAV2" s="413"/>
      <c r="WAW2" s="413"/>
      <c r="WAX2" s="413"/>
      <c r="WAY2" s="413"/>
      <c r="WAZ2" s="413"/>
      <c r="WBA2" s="413"/>
      <c r="WBB2" s="413"/>
      <c r="WBC2" s="413"/>
      <c r="WBD2" s="413"/>
      <c r="WBE2" s="413"/>
      <c r="WBF2" s="413"/>
      <c r="WBG2" s="413"/>
      <c r="WBH2" s="413"/>
      <c r="WBI2" s="413"/>
      <c r="WBJ2" s="413"/>
      <c r="WBK2" s="413"/>
      <c r="WBL2" s="413"/>
      <c r="WBM2" s="413"/>
      <c r="WBN2" s="413"/>
      <c r="WBO2" s="413"/>
      <c r="WBP2" s="413"/>
      <c r="WBQ2" s="413"/>
      <c r="WBR2" s="413"/>
      <c r="WBS2" s="413"/>
      <c r="WBT2" s="413"/>
      <c r="WBU2" s="413"/>
      <c r="WBV2" s="413"/>
      <c r="WBW2" s="413"/>
      <c r="WBX2" s="413"/>
      <c r="WBY2" s="413"/>
      <c r="WBZ2" s="413"/>
      <c r="WCA2" s="413"/>
      <c r="WCB2" s="413"/>
      <c r="WCC2" s="413"/>
      <c r="WCD2" s="413"/>
      <c r="WCE2" s="413"/>
      <c r="WCF2" s="413"/>
      <c r="WCG2" s="413"/>
      <c r="WCH2" s="413"/>
      <c r="WCI2" s="413"/>
      <c r="WCJ2" s="413"/>
      <c r="WCK2" s="413"/>
      <c r="WCL2" s="413"/>
      <c r="WCM2" s="413"/>
      <c r="WCN2" s="413"/>
      <c r="WCO2" s="413"/>
      <c r="WCP2" s="413"/>
      <c r="WCQ2" s="413"/>
      <c r="WCR2" s="413"/>
      <c r="WCS2" s="413"/>
      <c r="WCT2" s="413"/>
      <c r="WCU2" s="413"/>
      <c r="WCV2" s="413"/>
      <c r="WCW2" s="413"/>
      <c r="WCX2" s="413"/>
      <c r="WCY2" s="413"/>
      <c r="WCZ2" s="413"/>
      <c r="WDA2" s="413"/>
      <c r="WDB2" s="413"/>
      <c r="WDC2" s="413"/>
      <c r="WDD2" s="413"/>
      <c r="WDE2" s="413"/>
      <c r="WDF2" s="413"/>
      <c r="WDG2" s="413"/>
      <c r="WDH2" s="413"/>
      <c r="WDI2" s="413"/>
      <c r="WDJ2" s="413"/>
      <c r="WDK2" s="413"/>
      <c r="WDL2" s="413"/>
      <c r="WDM2" s="413"/>
      <c r="WDN2" s="413"/>
      <c r="WDO2" s="413"/>
      <c r="WDP2" s="413"/>
      <c r="WDQ2" s="413"/>
      <c r="WDR2" s="413"/>
      <c r="WDS2" s="413"/>
      <c r="WDT2" s="413"/>
      <c r="WDU2" s="413"/>
      <c r="WDV2" s="413"/>
      <c r="WDW2" s="413"/>
      <c r="WDX2" s="413"/>
      <c r="WDY2" s="413"/>
      <c r="WDZ2" s="413"/>
      <c r="WEA2" s="413"/>
      <c r="WEB2" s="413"/>
      <c r="WEC2" s="413"/>
      <c r="WED2" s="413"/>
      <c r="WEE2" s="413"/>
      <c r="WEF2" s="413"/>
      <c r="WEG2" s="413"/>
      <c r="WEH2" s="413"/>
      <c r="WEI2" s="413"/>
      <c r="WEJ2" s="413"/>
      <c r="WEK2" s="413"/>
      <c r="WEL2" s="413"/>
      <c r="WEM2" s="413"/>
      <c r="WEN2" s="413"/>
      <c r="WEO2" s="413"/>
      <c r="WEP2" s="413"/>
      <c r="WEQ2" s="413"/>
      <c r="WER2" s="413"/>
      <c r="WES2" s="413"/>
      <c r="WET2" s="413"/>
      <c r="WEU2" s="413"/>
      <c r="WEV2" s="413"/>
      <c r="WEW2" s="413"/>
      <c r="WEX2" s="413"/>
      <c r="WEY2" s="413"/>
      <c r="WEZ2" s="413"/>
      <c r="WFA2" s="413"/>
      <c r="WFB2" s="413"/>
      <c r="WFC2" s="413"/>
      <c r="WFD2" s="413"/>
      <c r="WFE2" s="413"/>
      <c r="WFF2" s="413"/>
      <c r="WFG2" s="413"/>
      <c r="WFH2" s="413"/>
      <c r="WFI2" s="413"/>
      <c r="WFJ2" s="413"/>
      <c r="WFK2" s="413"/>
      <c r="WFL2" s="413"/>
      <c r="WFM2" s="413"/>
      <c r="WFN2" s="413"/>
      <c r="WFO2" s="413"/>
      <c r="WFP2" s="413"/>
      <c r="WFQ2" s="413"/>
      <c r="WFR2" s="413"/>
      <c r="WFS2" s="413"/>
      <c r="WFT2" s="413"/>
      <c r="WFU2" s="413"/>
      <c r="WFV2" s="413"/>
      <c r="WFW2" s="413"/>
      <c r="WFX2" s="413"/>
      <c r="WFY2" s="413"/>
      <c r="WFZ2" s="413"/>
      <c r="WGA2" s="413"/>
      <c r="WGB2" s="413"/>
      <c r="WGC2" s="413"/>
      <c r="WGD2" s="413"/>
      <c r="WGE2" s="413"/>
      <c r="WGF2" s="413"/>
      <c r="WGG2" s="413"/>
      <c r="WGH2" s="413"/>
      <c r="WGI2" s="413"/>
      <c r="WGJ2" s="413"/>
      <c r="WGK2" s="413"/>
      <c r="WGL2" s="413"/>
      <c r="WGM2" s="413"/>
      <c r="WGN2" s="413"/>
      <c r="WGO2" s="413"/>
      <c r="WGP2" s="413"/>
      <c r="WGQ2" s="413"/>
      <c r="WGR2" s="413"/>
      <c r="WGS2" s="413"/>
      <c r="WGT2" s="413"/>
      <c r="WGU2" s="413"/>
      <c r="WGV2" s="413"/>
      <c r="WGW2" s="413"/>
      <c r="WGX2" s="413"/>
      <c r="WGY2" s="413"/>
      <c r="WGZ2" s="413"/>
      <c r="WHA2" s="413"/>
      <c r="WHB2" s="413"/>
      <c r="WHC2" s="413"/>
      <c r="WHD2" s="413"/>
      <c r="WHE2" s="413"/>
      <c r="WHF2" s="413"/>
      <c r="WHG2" s="413"/>
      <c r="WHH2" s="413"/>
      <c r="WHI2" s="413"/>
      <c r="WHJ2" s="413"/>
      <c r="WHK2" s="413"/>
      <c r="WHL2" s="413"/>
      <c r="WHM2" s="413"/>
      <c r="WHN2" s="413"/>
      <c r="WHO2" s="413"/>
      <c r="WHP2" s="413"/>
      <c r="WHQ2" s="413"/>
      <c r="WHR2" s="413"/>
      <c r="WHS2" s="413"/>
      <c r="WHT2" s="413"/>
      <c r="WHU2" s="413"/>
      <c r="WHV2" s="413"/>
      <c r="WHW2" s="413"/>
      <c r="WHX2" s="413"/>
      <c r="WHY2" s="413"/>
      <c r="WHZ2" s="413"/>
      <c r="WIA2" s="413"/>
      <c r="WIB2" s="413"/>
      <c r="WIC2" s="413"/>
      <c r="WID2" s="413"/>
      <c r="WIE2" s="413"/>
      <c r="WIF2" s="413"/>
      <c r="WIG2" s="413"/>
      <c r="WIH2" s="413"/>
      <c r="WII2" s="413"/>
      <c r="WIJ2" s="413"/>
      <c r="WIK2" s="413"/>
      <c r="WIL2" s="413"/>
      <c r="WIM2" s="413"/>
      <c r="WIN2" s="413"/>
      <c r="WIO2" s="413"/>
      <c r="WIP2" s="413"/>
      <c r="WIQ2" s="413"/>
      <c r="WIR2" s="413"/>
      <c r="WIS2" s="413"/>
      <c r="WIT2" s="413"/>
      <c r="WIU2" s="413"/>
      <c r="WIV2" s="413"/>
      <c r="WIW2" s="413"/>
      <c r="WIX2" s="413"/>
      <c r="WIY2" s="413"/>
      <c r="WIZ2" s="413"/>
      <c r="WJA2" s="413"/>
      <c r="WJB2" s="413"/>
      <c r="WJC2" s="413"/>
      <c r="WJD2" s="413"/>
      <c r="WJE2" s="413"/>
      <c r="WJF2" s="413"/>
      <c r="WJG2" s="413"/>
      <c r="WJH2" s="413"/>
      <c r="WJI2" s="413"/>
      <c r="WJJ2" s="413"/>
      <c r="WJK2" s="413"/>
      <c r="WJL2" s="413"/>
      <c r="WJM2" s="413"/>
      <c r="WJN2" s="413"/>
      <c r="WJO2" s="413"/>
      <c r="WJP2" s="413"/>
      <c r="WJQ2" s="413"/>
      <c r="WJR2" s="413"/>
      <c r="WJS2" s="413"/>
      <c r="WJT2" s="413"/>
      <c r="WJU2" s="413"/>
      <c r="WJV2" s="413"/>
      <c r="WJW2" s="413"/>
      <c r="WJX2" s="413"/>
      <c r="WJY2" s="413"/>
      <c r="WJZ2" s="413"/>
      <c r="WKA2" s="413"/>
      <c r="WKB2" s="413"/>
      <c r="WKC2" s="413"/>
      <c r="WKD2" s="413"/>
      <c r="WKE2" s="413"/>
      <c r="WKF2" s="413"/>
      <c r="WKG2" s="413"/>
      <c r="WKH2" s="413"/>
      <c r="WKI2" s="413"/>
      <c r="WKJ2" s="413"/>
      <c r="WKK2" s="413"/>
      <c r="WKL2" s="413"/>
      <c r="WKM2" s="413"/>
      <c r="WKN2" s="413"/>
      <c r="WKO2" s="413"/>
      <c r="WKP2" s="413"/>
      <c r="WKQ2" s="413"/>
      <c r="WKR2" s="413"/>
      <c r="WKS2" s="413"/>
      <c r="WKT2" s="413"/>
      <c r="WKU2" s="413"/>
      <c r="WKV2" s="413"/>
      <c r="WKW2" s="413"/>
      <c r="WKX2" s="413"/>
      <c r="WKY2" s="413"/>
      <c r="WKZ2" s="413"/>
      <c r="WLA2" s="413"/>
      <c r="WLB2" s="413"/>
      <c r="WLC2" s="413"/>
      <c r="WLD2" s="413"/>
      <c r="WLE2" s="413"/>
      <c r="WLF2" s="413"/>
      <c r="WLG2" s="413"/>
      <c r="WLH2" s="413"/>
      <c r="WLI2" s="413"/>
      <c r="WLJ2" s="413"/>
      <c r="WLK2" s="413"/>
      <c r="WLL2" s="413"/>
      <c r="WLM2" s="413"/>
      <c r="WLN2" s="413"/>
      <c r="WLO2" s="413"/>
      <c r="WLP2" s="413"/>
      <c r="WLQ2" s="413"/>
      <c r="WLR2" s="413"/>
      <c r="WLS2" s="413"/>
      <c r="WLT2" s="413"/>
      <c r="WLU2" s="413"/>
      <c r="WLV2" s="413"/>
      <c r="WLW2" s="413"/>
      <c r="WLX2" s="413"/>
      <c r="WLY2" s="413"/>
      <c r="WLZ2" s="413"/>
      <c r="WMA2" s="413"/>
      <c r="WMB2" s="413"/>
      <c r="WMC2" s="413"/>
      <c r="WMD2" s="413"/>
      <c r="WME2" s="413"/>
      <c r="WMF2" s="413"/>
      <c r="WMG2" s="413"/>
      <c r="WMH2" s="413"/>
      <c r="WMI2" s="413"/>
      <c r="WMJ2" s="413"/>
      <c r="WMK2" s="413"/>
      <c r="WML2" s="413"/>
      <c r="WMM2" s="413"/>
      <c r="WMN2" s="413"/>
      <c r="WMO2" s="413"/>
      <c r="WMP2" s="413"/>
      <c r="WMQ2" s="413"/>
      <c r="WMR2" s="413"/>
      <c r="WMS2" s="413"/>
      <c r="WMT2" s="413"/>
      <c r="WMU2" s="413"/>
      <c r="WMV2" s="413"/>
      <c r="WMW2" s="413"/>
      <c r="WMX2" s="413"/>
      <c r="WMY2" s="413"/>
      <c r="WMZ2" s="413"/>
      <c r="WNA2" s="413"/>
      <c r="WNB2" s="413"/>
      <c r="WNC2" s="413"/>
      <c r="WND2" s="413"/>
      <c r="WNE2" s="413"/>
      <c r="WNF2" s="413"/>
      <c r="WNG2" s="413"/>
      <c r="WNH2" s="413"/>
      <c r="WNI2" s="413"/>
      <c r="WNJ2" s="413"/>
      <c r="WNK2" s="413"/>
      <c r="WNL2" s="413"/>
      <c r="WNM2" s="413"/>
      <c r="WNN2" s="413"/>
      <c r="WNO2" s="413"/>
      <c r="WNP2" s="413"/>
      <c r="WNQ2" s="413"/>
      <c r="WNR2" s="413"/>
      <c r="WNS2" s="413"/>
      <c r="WNT2" s="413"/>
      <c r="WNU2" s="413"/>
      <c r="WNV2" s="413"/>
      <c r="WNW2" s="413"/>
      <c r="WNX2" s="413"/>
      <c r="WNY2" s="413"/>
      <c r="WNZ2" s="413"/>
      <c r="WOA2" s="413"/>
      <c r="WOB2" s="413"/>
      <c r="WOC2" s="413"/>
      <c r="WOD2" s="413"/>
      <c r="WOE2" s="413"/>
      <c r="WOF2" s="413"/>
      <c r="WOG2" s="413"/>
      <c r="WOH2" s="413"/>
      <c r="WOI2" s="413"/>
      <c r="WOJ2" s="413"/>
      <c r="WOK2" s="413"/>
      <c r="WOL2" s="413"/>
      <c r="WOM2" s="413"/>
      <c r="WON2" s="413"/>
      <c r="WOO2" s="413"/>
      <c r="WOP2" s="413"/>
      <c r="WOQ2" s="413"/>
      <c r="WOR2" s="413"/>
      <c r="WOS2" s="413"/>
      <c r="WOT2" s="413"/>
      <c r="WOU2" s="413"/>
      <c r="WOV2" s="413"/>
      <c r="WOW2" s="413"/>
      <c r="WOX2" s="413"/>
      <c r="WOY2" s="413"/>
      <c r="WOZ2" s="413"/>
      <c r="WPA2" s="413"/>
      <c r="WPB2" s="413"/>
      <c r="WPC2" s="413"/>
      <c r="WPD2" s="413"/>
      <c r="WPE2" s="413"/>
      <c r="WPF2" s="413"/>
      <c r="WPG2" s="413"/>
      <c r="WPH2" s="413"/>
      <c r="WPI2" s="413"/>
      <c r="WPJ2" s="413"/>
      <c r="WPK2" s="413"/>
      <c r="WPL2" s="413"/>
      <c r="WPM2" s="413"/>
      <c r="WPN2" s="413"/>
      <c r="WPO2" s="413"/>
      <c r="WPP2" s="413"/>
      <c r="WPQ2" s="413"/>
      <c r="WPR2" s="413"/>
      <c r="WPS2" s="413"/>
      <c r="WPT2" s="413"/>
      <c r="WPU2" s="413"/>
      <c r="WPV2" s="413"/>
      <c r="WPW2" s="413"/>
      <c r="WPX2" s="413"/>
      <c r="WPY2" s="413"/>
      <c r="WPZ2" s="413"/>
      <c r="WQA2" s="413"/>
      <c r="WQB2" s="413"/>
      <c r="WQC2" s="413"/>
      <c r="WQD2" s="413"/>
      <c r="WQE2" s="413"/>
      <c r="WQF2" s="413"/>
      <c r="WQG2" s="413"/>
      <c r="WQH2" s="413"/>
      <c r="WQI2" s="413"/>
      <c r="WQJ2" s="413"/>
      <c r="WQK2" s="413"/>
      <c r="WQL2" s="413"/>
      <c r="WQM2" s="413"/>
      <c r="WQN2" s="413"/>
      <c r="WQO2" s="413"/>
      <c r="WQP2" s="413"/>
      <c r="WQQ2" s="413"/>
      <c r="WQR2" s="413"/>
      <c r="WQS2" s="413"/>
      <c r="WQT2" s="413"/>
      <c r="WQU2" s="413"/>
      <c r="WQV2" s="413"/>
      <c r="WQW2" s="413"/>
      <c r="WQX2" s="413"/>
      <c r="WQY2" s="413"/>
      <c r="WQZ2" s="413"/>
      <c r="WRA2" s="413"/>
      <c r="WRB2" s="413"/>
      <c r="WRC2" s="413"/>
      <c r="WRD2" s="413"/>
      <c r="WRE2" s="413"/>
      <c r="WRF2" s="413"/>
      <c r="WRG2" s="413"/>
      <c r="WRH2" s="413"/>
      <c r="WRI2" s="413"/>
      <c r="WRJ2" s="413"/>
      <c r="WRK2" s="413"/>
      <c r="WRL2" s="413"/>
      <c r="WRM2" s="413"/>
      <c r="WRN2" s="413"/>
      <c r="WRO2" s="413"/>
      <c r="WRP2" s="413"/>
      <c r="WRQ2" s="413"/>
      <c r="WRR2" s="413"/>
      <c r="WRS2" s="413"/>
      <c r="WRT2" s="413"/>
      <c r="WRU2" s="413"/>
      <c r="WRV2" s="413"/>
      <c r="WRW2" s="413"/>
      <c r="WRX2" s="413"/>
      <c r="WRY2" s="413"/>
      <c r="WRZ2" s="413"/>
      <c r="WSA2" s="413"/>
      <c r="WSB2" s="413"/>
      <c r="WSC2" s="413"/>
      <c r="WSD2" s="413"/>
      <c r="WSE2" s="413"/>
      <c r="WSF2" s="413"/>
      <c r="WSG2" s="413"/>
      <c r="WSH2" s="413"/>
      <c r="WSI2" s="413"/>
      <c r="WSJ2" s="413"/>
      <c r="WSK2" s="413"/>
      <c r="WSL2" s="413"/>
      <c r="WSM2" s="413"/>
      <c r="WSN2" s="413"/>
      <c r="WSO2" s="413"/>
      <c r="WSP2" s="413"/>
      <c r="WSQ2" s="413"/>
      <c r="WSR2" s="413"/>
      <c r="WSS2" s="413"/>
      <c r="WST2" s="413"/>
      <c r="WSU2" s="413"/>
      <c r="WSV2" s="413"/>
      <c r="WSW2" s="413"/>
      <c r="WSX2" s="413"/>
      <c r="WSY2" s="413"/>
      <c r="WSZ2" s="413"/>
      <c r="WTA2" s="413"/>
      <c r="WTB2" s="413"/>
      <c r="WTC2" s="413"/>
      <c r="WTD2" s="413"/>
      <c r="WTE2" s="413"/>
      <c r="WTF2" s="413"/>
      <c r="WTG2" s="413"/>
      <c r="WTH2" s="413"/>
      <c r="WTI2" s="413"/>
      <c r="WTJ2" s="413"/>
      <c r="WTK2" s="413"/>
      <c r="WTL2" s="413"/>
      <c r="WTM2" s="413"/>
      <c r="WTN2" s="413"/>
      <c r="WTO2" s="413"/>
      <c r="WTP2" s="413"/>
      <c r="WTQ2" s="413"/>
      <c r="WTR2" s="413"/>
      <c r="WTS2" s="413"/>
      <c r="WTT2" s="413"/>
      <c r="WTU2" s="413"/>
      <c r="WTV2" s="413"/>
      <c r="WTW2" s="413"/>
      <c r="WTX2" s="413"/>
      <c r="WTY2" s="413"/>
      <c r="WTZ2" s="413"/>
      <c r="WUA2" s="413"/>
      <c r="WUB2" s="413"/>
      <c r="WUC2" s="413"/>
      <c r="WUD2" s="413"/>
      <c r="WUE2" s="413"/>
      <c r="WUF2" s="413"/>
      <c r="WUG2" s="413"/>
      <c r="WUH2" s="413"/>
      <c r="WUI2" s="413"/>
      <c r="WUJ2" s="413"/>
      <c r="WUK2" s="413"/>
      <c r="WUL2" s="413"/>
      <c r="WUM2" s="413"/>
      <c r="WUN2" s="413"/>
      <c r="WUO2" s="413"/>
      <c r="WUP2" s="413"/>
      <c r="WUQ2" s="413"/>
      <c r="WUR2" s="413"/>
      <c r="WUS2" s="413"/>
      <c r="WUT2" s="413"/>
      <c r="WUU2" s="413"/>
      <c r="WUV2" s="413"/>
      <c r="WUW2" s="413"/>
      <c r="WUX2" s="413"/>
      <c r="WUY2" s="413"/>
      <c r="WUZ2" s="413"/>
      <c r="WVA2" s="413"/>
      <c r="WVB2" s="413"/>
      <c r="WVC2" s="413"/>
      <c r="WVD2" s="413"/>
      <c r="WVE2" s="413"/>
      <c r="WVF2" s="413"/>
      <c r="WVG2" s="413"/>
      <c r="WVH2" s="413"/>
      <c r="WVI2" s="413"/>
      <c r="WVJ2" s="413"/>
      <c r="WVK2" s="413"/>
      <c r="WVL2" s="413"/>
      <c r="WVM2" s="413"/>
      <c r="WVN2" s="413"/>
      <c r="WVO2" s="413"/>
      <c r="WVP2" s="413"/>
      <c r="WVQ2" s="413"/>
      <c r="WVR2" s="413"/>
      <c r="WVS2" s="413"/>
      <c r="WVT2" s="413"/>
      <c r="WVU2" s="413"/>
      <c r="WVV2" s="413"/>
      <c r="WVW2" s="413"/>
      <c r="WVX2" s="413"/>
      <c r="WVY2" s="413"/>
      <c r="WVZ2" s="413"/>
      <c r="WWA2" s="413"/>
      <c r="WWB2" s="413"/>
      <c r="WWC2" s="413"/>
      <c r="WWD2" s="413"/>
      <c r="WWE2" s="413"/>
      <c r="WWF2" s="413"/>
      <c r="WWG2" s="413"/>
      <c r="WWH2" s="413"/>
      <c r="WWI2" s="413"/>
      <c r="WWJ2" s="413"/>
      <c r="WWK2" s="413"/>
      <c r="WWL2" s="413"/>
      <c r="WWM2" s="413"/>
      <c r="WWN2" s="413"/>
      <c r="WWO2" s="413"/>
      <c r="WWP2" s="413"/>
      <c r="WWQ2" s="413"/>
      <c r="WWR2" s="413"/>
      <c r="WWS2" s="413"/>
      <c r="WWT2" s="413"/>
      <c r="WWU2" s="413"/>
      <c r="WWV2" s="413"/>
      <c r="WWW2" s="413"/>
      <c r="WWX2" s="413"/>
      <c r="WWY2" s="413"/>
      <c r="WWZ2" s="413"/>
      <c r="WXA2" s="413"/>
      <c r="WXB2" s="413"/>
      <c r="WXC2" s="413"/>
      <c r="WXD2" s="413"/>
      <c r="WXE2" s="413"/>
      <c r="WXF2" s="413"/>
      <c r="WXG2" s="413"/>
      <c r="WXH2" s="413"/>
      <c r="WXI2" s="413"/>
      <c r="WXJ2" s="413"/>
      <c r="WXK2" s="413"/>
      <c r="WXL2" s="413"/>
      <c r="WXM2" s="413"/>
      <c r="WXN2" s="413"/>
      <c r="WXO2" s="413"/>
      <c r="WXP2" s="413"/>
      <c r="WXQ2" s="413"/>
      <c r="WXR2" s="413"/>
      <c r="WXS2" s="413"/>
      <c r="WXT2" s="413"/>
      <c r="WXU2" s="413"/>
      <c r="WXV2" s="413"/>
      <c r="WXW2" s="413"/>
      <c r="WXX2" s="413"/>
      <c r="WXY2" s="413"/>
      <c r="WXZ2" s="413"/>
      <c r="WYA2" s="413"/>
      <c r="WYB2" s="413"/>
      <c r="WYC2" s="413"/>
      <c r="WYD2" s="413"/>
      <c r="WYE2" s="413"/>
      <c r="WYF2" s="413"/>
      <c r="WYG2" s="413"/>
      <c r="WYH2" s="413"/>
      <c r="WYI2" s="413"/>
      <c r="WYJ2" s="413"/>
      <c r="WYK2" s="413"/>
      <c r="WYL2" s="413"/>
      <c r="WYM2" s="413"/>
      <c r="WYN2" s="413"/>
      <c r="WYO2" s="413"/>
      <c r="WYP2" s="413"/>
      <c r="WYQ2" s="413"/>
      <c r="WYR2" s="413"/>
      <c r="WYS2" s="413"/>
      <c r="WYT2" s="413"/>
      <c r="WYU2" s="413"/>
      <c r="WYV2" s="413"/>
      <c r="WYW2" s="413"/>
      <c r="WYX2" s="413"/>
      <c r="WYY2" s="413"/>
      <c r="WYZ2" s="413"/>
      <c r="WZA2" s="413"/>
      <c r="WZB2" s="413"/>
      <c r="WZC2" s="413"/>
      <c r="WZD2" s="413"/>
      <c r="WZE2" s="413"/>
      <c r="WZF2" s="413"/>
      <c r="WZG2" s="413"/>
      <c r="WZH2" s="413"/>
      <c r="WZI2" s="413"/>
      <c r="WZJ2" s="413"/>
      <c r="WZK2" s="413"/>
      <c r="WZL2" s="413"/>
      <c r="WZM2" s="413"/>
      <c r="WZN2" s="413"/>
      <c r="WZO2" s="413"/>
      <c r="WZP2" s="413"/>
      <c r="WZQ2" s="413"/>
      <c r="WZR2" s="413"/>
      <c r="WZS2" s="413"/>
      <c r="WZT2" s="413"/>
      <c r="WZU2" s="413"/>
      <c r="WZV2" s="413"/>
      <c r="WZW2" s="413"/>
      <c r="WZX2" s="413"/>
      <c r="WZY2" s="413"/>
      <c r="WZZ2" s="413"/>
      <c r="XAA2" s="413"/>
      <c r="XAB2" s="413"/>
      <c r="XAC2" s="413"/>
      <c r="XAD2" s="413"/>
      <c r="XAE2" s="413"/>
      <c r="XAF2" s="413"/>
      <c r="XAG2" s="413"/>
      <c r="XAH2" s="413"/>
      <c r="XAI2" s="413"/>
      <c r="XAJ2" s="413"/>
      <c r="XAK2" s="413"/>
      <c r="XAL2" s="413"/>
      <c r="XAM2" s="413"/>
      <c r="XAN2" s="413"/>
      <c r="XAO2" s="413"/>
      <c r="XAP2" s="413"/>
      <c r="XAQ2" s="413"/>
      <c r="XAR2" s="413"/>
      <c r="XAS2" s="413"/>
      <c r="XAT2" s="413"/>
      <c r="XAU2" s="413"/>
      <c r="XAV2" s="413"/>
      <c r="XAW2" s="413"/>
      <c r="XAX2" s="413"/>
      <c r="XAY2" s="413"/>
      <c r="XAZ2" s="413"/>
      <c r="XBA2" s="413"/>
      <c r="XBB2" s="413"/>
      <c r="XBC2" s="413"/>
      <c r="XBD2" s="413"/>
      <c r="XBE2" s="413"/>
      <c r="XBF2" s="413"/>
      <c r="XBG2" s="413"/>
      <c r="XBH2" s="413"/>
      <c r="XBI2" s="413"/>
      <c r="XBJ2" s="413"/>
      <c r="XBK2" s="413"/>
      <c r="XBL2" s="413"/>
      <c r="XBM2" s="413"/>
      <c r="XBN2" s="413"/>
      <c r="XBO2" s="413"/>
      <c r="XBP2" s="413"/>
      <c r="XBQ2" s="413"/>
      <c r="XBR2" s="413"/>
      <c r="XBS2" s="413"/>
      <c r="XBT2" s="413"/>
      <c r="XBU2" s="413"/>
      <c r="XBV2" s="413"/>
      <c r="XBW2" s="413"/>
      <c r="XBX2" s="413"/>
      <c r="XBY2" s="413"/>
      <c r="XBZ2" s="413"/>
      <c r="XCA2" s="413"/>
      <c r="XCB2" s="413"/>
      <c r="XCC2" s="413"/>
      <c r="XCD2" s="413"/>
      <c r="XCE2" s="413"/>
      <c r="XCF2" s="413"/>
      <c r="XCG2" s="413"/>
      <c r="XCH2" s="413"/>
      <c r="XCI2" s="413"/>
      <c r="XCJ2" s="413"/>
      <c r="XCK2" s="413"/>
      <c r="XCL2" s="413"/>
      <c r="XCM2" s="413"/>
      <c r="XCN2" s="413"/>
      <c r="XCO2" s="413"/>
      <c r="XCP2" s="413"/>
      <c r="XCQ2" s="413"/>
      <c r="XCR2" s="413"/>
      <c r="XCS2" s="413"/>
      <c r="XCT2" s="413"/>
      <c r="XCU2" s="413"/>
      <c r="XCV2" s="413"/>
      <c r="XCW2" s="413"/>
      <c r="XCX2" s="413"/>
      <c r="XCY2" s="413"/>
      <c r="XCZ2" s="413"/>
      <c r="XDA2" s="413"/>
      <c r="XDB2" s="413"/>
      <c r="XDC2" s="413"/>
      <c r="XDD2" s="413"/>
      <c r="XDE2" s="413"/>
      <c r="XDF2" s="413"/>
      <c r="XDG2" s="413"/>
      <c r="XDH2" s="413"/>
      <c r="XDI2" s="413"/>
      <c r="XDJ2" s="413"/>
      <c r="XDK2" s="413"/>
      <c r="XDL2" s="413"/>
      <c r="XDM2" s="413"/>
      <c r="XDN2" s="413"/>
      <c r="XDO2" s="413"/>
      <c r="XDP2" s="413"/>
      <c r="XDQ2" s="413"/>
      <c r="XDR2" s="413"/>
      <c r="XDS2" s="413"/>
      <c r="XDT2" s="413"/>
      <c r="XDU2" s="413"/>
      <c r="XDV2" s="413"/>
      <c r="XDW2" s="413"/>
      <c r="XDX2" s="413"/>
      <c r="XDY2" s="413"/>
      <c r="XDZ2" s="413"/>
      <c r="XEA2" s="413"/>
      <c r="XEB2" s="413"/>
      <c r="XEC2" s="413"/>
      <c r="XED2" s="413"/>
      <c r="XEE2" s="413"/>
      <c r="XEF2" s="413"/>
      <c r="XEG2" s="413"/>
      <c r="XEH2" s="413"/>
      <c r="XEI2" s="413"/>
      <c r="XEJ2" s="413"/>
      <c r="XEK2" s="413"/>
      <c r="XEL2" s="413"/>
      <c r="XEM2" s="413"/>
      <c r="XEN2" s="413"/>
      <c r="XEO2" s="413"/>
      <c r="XEP2" s="413"/>
      <c r="XEQ2" s="413"/>
      <c r="XER2" s="413"/>
      <c r="XES2" s="413"/>
      <c r="XET2" s="413"/>
      <c r="XEU2" s="413"/>
      <c r="XEV2" s="413"/>
      <c r="XEW2" s="413"/>
      <c r="XEX2" s="413"/>
      <c r="XEY2" s="413"/>
      <c r="XEZ2" s="413"/>
      <c r="XFA2" s="413"/>
      <c r="XFB2" s="413"/>
      <c r="XFC2" s="413"/>
      <c r="XFD2" s="413"/>
    </row>
    <row r="3" spans="1:16384" s="413" customFormat="1" ht="15" x14ac:dyDescent="0.25">
      <c r="A3" s="156" t="s">
        <v>403</v>
      </c>
      <c r="B3" t="s">
        <v>405</v>
      </c>
      <c r="C3" s="415"/>
      <c r="D3" s="415"/>
      <c r="E3" s="415"/>
      <c r="F3" s="415"/>
      <c r="G3" s="415"/>
      <c r="H3" s="415"/>
      <c r="I3" s="415"/>
      <c r="J3" s="415"/>
      <c r="K3" s="415"/>
      <c r="L3" s="415"/>
    </row>
    <row r="4" spans="1:16384" s="413" customFormat="1" ht="15" x14ac:dyDescent="0.25">
      <c r="B4" s="416"/>
      <c r="C4" s="415"/>
      <c r="D4" s="415"/>
      <c r="E4" s="415"/>
      <c r="F4" s="415"/>
      <c r="G4" s="415"/>
      <c r="H4" s="415"/>
      <c r="I4" s="415"/>
      <c r="J4" s="415"/>
      <c r="K4" s="415"/>
      <c r="L4" s="415"/>
    </row>
    <row r="5" spans="1:16384" s="413" customFormat="1" ht="15" x14ac:dyDescent="0.25">
      <c r="A5" s="155" t="s">
        <v>2</v>
      </c>
      <c r="B5" s="155" t="s">
        <v>46</v>
      </c>
      <c r="C5" s="155" t="s">
        <v>53</v>
      </c>
      <c r="D5" s="734" t="s">
        <v>396</v>
      </c>
      <c r="E5" s="734" t="s">
        <v>397</v>
      </c>
      <c r="F5" s="734" t="s">
        <v>398</v>
      </c>
      <c r="G5" s="734" t="s">
        <v>589</v>
      </c>
      <c r="H5" s="734" t="s">
        <v>399</v>
      </c>
      <c r="I5" s="734" t="s">
        <v>400</v>
      </c>
      <c r="J5" s="734" t="s">
        <v>401</v>
      </c>
      <c r="K5" s="734" t="s">
        <v>402</v>
      </c>
      <c r="L5" s="734" t="s">
        <v>777</v>
      </c>
      <c r="M5"/>
      <c r="N5" s="58"/>
      <c r="O5" s="58"/>
      <c r="P5" s="58"/>
    </row>
    <row r="6" spans="1:16384" s="417" customFormat="1" ht="15" x14ac:dyDescent="0.25">
      <c r="A6" s="733" t="s">
        <v>145</v>
      </c>
      <c r="B6" s="733" t="s">
        <v>484</v>
      </c>
      <c r="C6" s="733" t="s">
        <v>133</v>
      </c>
      <c r="D6" s="157">
        <v>1</v>
      </c>
      <c r="E6" s="157">
        <v>1</v>
      </c>
      <c r="F6" s="157">
        <v>1</v>
      </c>
      <c r="G6" s="157">
        <v>0.75</v>
      </c>
      <c r="H6" s="157">
        <v>1</v>
      </c>
      <c r="I6" s="157">
        <v>0</v>
      </c>
      <c r="J6" s="157">
        <v>1</v>
      </c>
      <c r="K6" s="157">
        <v>0</v>
      </c>
      <c r="L6" s="157">
        <v>0</v>
      </c>
      <c r="M6"/>
      <c r="N6" s="58"/>
      <c r="O6" s="58"/>
      <c r="P6" s="58"/>
      <c r="Q6" s="413"/>
      <c r="R6" s="413"/>
      <c r="S6" s="413"/>
      <c r="T6" s="413"/>
      <c r="U6" s="413"/>
      <c r="V6" s="413"/>
      <c r="W6" s="413"/>
      <c r="X6" s="413"/>
      <c r="Y6" s="413"/>
      <c r="Z6" s="413"/>
      <c r="AA6" s="413"/>
      <c r="AB6" s="413"/>
      <c r="AC6" s="413"/>
      <c r="AD6" s="413"/>
      <c r="AE6" s="413"/>
      <c r="AF6" s="413"/>
      <c r="AG6" s="413"/>
      <c r="AH6" s="413"/>
      <c r="AI6" s="413"/>
      <c r="AJ6" s="413"/>
      <c r="AK6" s="413"/>
      <c r="AL6" s="413"/>
      <c r="AM6" s="413"/>
      <c r="AN6" s="413"/>
      <c r="AO6" s="413"/>
      <c r="AP6" s="413"/>
      <c r="AQ6" s="413"/>
      <c r="AR6" s="413"/>
      <c r="AS6" s="413"/>
      <c r="AT6" s="413"/>
      <c r="AU6" s="413"/>
      <c r="AV6" s="413"/>
      <c r="AW6" s="413"/>
      <c r="AX6" s="413"/>
      <c r="AY6" s="413"/>
      <c r="AZ6" s="413"/>
      <c r="BA6" s="413"/>
      <c r="BB6" s="413"/>
      <c r="BC6" s="413"/>
      <c r="BD6" s="413"/>
      <c r="BE6" s="413"/>
      <c r="BF6" s="413"/>
      <c r="BG6" s="413"/>
      <c r="BH6" s="413"/>
      <c r="BI6" s="413"/>
      <c r="BJ6" s="413"/>
      <c r="BK6" s="413"/>
      <c r="BL6" s="413"/>
      <c r="BM6" s="413"/>
      <c r="BN6" s="413"/>
      <c r="BO6" s="413"/>
      <c r="BP6" s="413"/>
      <c r="BQ6" s="413"/>
      <c r="BR6" s="413"/>
      <c r="BS6" s="413"/>
      <c r="BT6" s="413"/>
      <c r="BU6" s="413"/>
      <c r="BV6" s="413"/>
      <c r="BW6" s="413"/>
      <c r="BX6" s="413"/>
      <c r="BY6" s="413"/>
      <c r="BZ6" s="413"/>
      <c r="CA6" s="413"/>
      <c r="CB6" s="413"/>
      <c r="CC6" s="413"/>
      <c r="CD6" s="413"/>
      <c r="CE6" s="413"/>
      <c r="CF6" s="413"/>
      <c r="CG6" s="413"/>
      <c r="CH6" s="413"/>
      <c r="CI6" s="413"/>
      <c r="CJ6" s="413"/>
      <c r="CK6" s="413"/>
      <c r="CL6" s="413"/>
      <c r="CM6" s="413"/>
      <c r="CN6" s="413"/>
      <c r="CO6" s="413"/>
      <c r="CP6" s="413"/>
      <c r="CQ6" s="413"/>
      <c r="CR6" s="413"/>
      <c r="CS6" s="413"/>
      <c r="CT6" s="413"/>
      <c r="CU6" s="413"/>
      <c r="CV6" s="413"/>
      <c r="CW6" s="413"/>
      <c r="CX6" s="413"/>
      <c r="CY6" s="413"/>
      <c r="CZ6" s="413"/>
      <c r="DA6" s="413"/>
      <c r="DB6" s="413"/>
      <c r="DC6" s="413"/>
      <c r="DD6" s="413"/>
      <c r="DE6" s="413"/>
      <c r="DF6" s="413"/>
      <c r="DG6" s="413"/>
      <c r="DH6" s="413"/>
      <c r="DI6" s="413"/>
      <c r="DJ6" s="413"/>
      <c r="DK6" s="413"/>
      <c r="DL6" s="413"/>
      <c r="DM6" s="413"/>
      <c r="DN6" s="413"/>
      <c r="DO6" s="413"/>
      <c r="DP6" s="413"/>
      <c r="DQ6" s="413"/>
      <c r="DR6" s="413"/>
      <c r="DS6" s="413"/>
      <c r="DT6" s="413"/>
      <c r="DU6" s="413"/>
      <c r="DV6" s="413"/>
      <c r="DW6" s="413"/>
      <c r="DX6" s="413"/>
      <c r="DY6" s="413"/>
      <c r="DZ6" s="413"/>
      <c r="EA6" s="413"/>
      <c r="EB6" s="413"/>
      <c r="EC6" s="413"/>
      <c r="ED6" s="413"/>
      <c r="EE6" s="413"/>
      <c r="EF6" s="413"/>
      <c r="EG6" s="413"/>
      <c r="EH6" s="413"/>
      <c r="EI6" s="413"/>
      <c r="EJ6" s="413"/>
      <c r="EK6" s="413"/>
      <c r="EL6" s="413"/>
      <c r="EM6" s="413"/>
      <c r="EN6" s="413"/>
      <c r="EO6" s="413"/>
      <c r="EP6" s="413"/>
      <c r="EQ6" s="413"/>
      <c r="ER6" s="413"/>
      <c r="ES6" s="413"/>
      <c r="ET6" s="413"/>
      <c r="EU6" s="413"/>
      <c r="EV6" s="413"/>
      <c r="EW6" s="413"/>
      <c r="EX6" s="413"/>
      <c r="EY6" s="413"/>
      <c r="EZ6" s="413"/>
      <c r="FA6" s="413"/>
      <c r="FB6" s="413"/>
      <c r="FC6" s="413"/>
      <c r="FD6" s="413"/>
      <c r="FE6" s="413"/>
      <c r="FF6" s="413"/>
      <c r="FG6" s="413"/>
      <c r="FH6" s="413"/>
      <c r="FI6" s="413"/>
      <c r="FJ6" s="413"/>
      <c r="FK6" s="413"/>
      <c r="FL6" s="413"/>
      <c r="FM6" s="413"/>
      <c r="FN6" s="413"/>
      <c r="FO6" s="413"/>
      <c r="FP6" s="413"/>
      <c r="FQ6" s="413"/>
      <c r="FR6" s="413"/>
      <c r="FS6" s="413"/>
      <c r="FT6" s="413"/>
      <c r="FU6" s="413"/>
      <c r="FV6" s="413"/>
      <c r="FW6" s="413"/>
      <c r="FX6" s="413"/>
      <c r="FY6" s="413"/>
      <c r="FZ6" s="413"/>
      <c r="GA6" s="413"/>
      <c r="GB6" s="413"/>
      <c r="GC6" s="413"/>
      <c r="GD6" s="413"/>
      <c r="GE6" s="413"/>
      <c r="GF6" s="413"/>
      <c r="GG6" s="413"/>
      <c r="GH6" s="413"/>
      <c r="GI6" s="413"/>
      <c r="GJ6" s="413"/>
      <c r="GK6" s="413"/>
      <c r="GL6" s="413"/>
      <c r="GM6" s="413"/>
      <c r="GN6" s="413"/>
      <c r="GO6" s="413"/>
      <c r="GP6" s="413"/>
      <c r="GQ6" s="413"/>
      <c r="GR6" s="413"/>
      <c r="GS6" s="413"/>
      <c r="GT6" s="413"/>
      <c r="GU6" s="413"/>
      <c r="GV6" s="413"/>
      <c r="GW6" s="413"/>
      <c r="GX6" s="413"/>
      <c r="GY6" s="413"/>
      <c r="GZ6" s="413"/>
      <c r="HA6" s="413"/>
      <c r="HB6" s="413"/>
      <c r="HC6" s="413"/>
      <c r="HD6" s="413"/>
      <c r="HE6" s="413"/>
      <c r="HF6" s="413"/>
      <c r="HG6" s="413"/>
      <c r="HH6" s="413"/>
      <c r="HI6" s="413"/>
      <c r="HJ6" s="413"/>
      <c r="HK6" s="413"/>
      <c r="HL6" s="413"/>
      <c r="HM6" s="413"/>
      <c r="HN6" s="413"/>
      <c r="HO6" s="413"/>
      <c r="HP6" s="413"/>
      <c r="HQ6" s="413"/>
      <c r="HR6" s="413"/>
      <c r="HS6" s="413"/>
      <c r="HT6" s="413"/>
      <c r="HU6" s="413"/>
      <c r="HV6" s="413"/>
      <c r="HW6" s="413"/>
      <c r="HX6" s="413"/>
      <c r="HY6" s="413"/>
      <c r="HZ6" s="413"/>
      <c r="IA6" s="413"/>
      <c r="IB6" s="413"/>
      <c r="IC6" s="413"/>
      <c r="ID6" s="413"/>
      <c r="IE6" s="413"/>
      <c r="IF6" s="413"/>
      <c r="IG6" s="413"/>
      <c r="IH6" s="413"/>
      <c r="II6" s="413"/>
      <c r="IJ6" s="413"/>
      <c r="IK6" s="413"/>
      <c r="IL6" s="413"/>
      <c r="IM6" s="413"/>
      <c r="IN6" s="413"/>
      <c r="IO6" s="413"/>
      <c r="IP6" s="413"/>
      <c r="IQ6" s="413"/>
      <c r="IR6" s="413"/>
      <c r="IS6" s="413"/>
      <c r="IT6" s="413"/>
      <c r="IU6" s="413"/>
      <c r="IV6" s="413"/>
      <c r="IW6" s="413"/>
      <c r="IX6" s="413"/>
      <c r="IY6" s="413"/>
      <c r="IZ6" s="413"/>
      <c r="JA6" s="413"/>
      <c r="JB6" s="413"/>
      <c r="JC6" s="413"/>
      <c r="JD6" s="413"/>
      <c r="JE6" s="413"/>
      <c r="JF6" s="413"/>
      <c r="JG6" s="413"/>
      <c r="JH6" s="413"/>
      <c r="JI6" s="413"/>
      <c r="JJ6" s="413"/>
      <c r="JK6" s="413"/>
      <c r="JL6" s="413"/>
      <c r="JM6" s="413"/>
      <c r="JN6" s="413"/>
      <c r="JO6" s="413"/>
      <c r="JP6" s="413"/>
      <c r="JQ6" s="413"/>
      <c r="JR6" s="413"/>
      <c r="JS6" s="413"/>
      <c r="JT6" s="413"/>
      <c r="JU6" s="413"/>
      <c r="JV6" s="413"/>
      <c r="JW6" s="413"/>
      <c r="JX6" s="413"/>
      <c r="JY6" s="413"/>
      <c r="JZ6" s="413"/>
      <c r="KA6" s="413"/>
      <c r="KB6" s="413"/>
      <c r="KC6" s="413"/>
      <c r="KD6" s="413"/>
      <c r="KE6" s="413"/>
      <c r="KF6" s="413"/>
      <c r="KG6" s="413"/>
      <c r="KH6" s="413"/>
      <c r="KI6" s="413"/>
      <c r="KJ6" s="413"/>
      <c r="KK6" s="413"/>
      <c r="KL6" s="413"/>
      <c r="KM6" s="413"/>
      <c r="KN6" s="413"/>
      <c r="KO6" s="413"/>
      <c r="KP6" s="413"/>
      <c r="KQ6" s="413"/>
      <c r="KR6" s="413"/>
      <c r="KS6" s="413"/>
      <c r="KT6" s="413"/>
      <c r="KU6" s="413"/>
      <c r="KV6" s="413"/>
      <c r="KW6" s="413"/>
      <c r="KX6" s="413"/>
      <c r="KY6" s="413"/>
      <c r="KZ6" s="413"/>
      <c r="LA6" s="413"/>
      <c r="LB6" s="413"/>
      <c r="LC6" s="413"/>
      <c r="LD6" s="413"/>
      <c r="LE6" s="413"/>
      <c r="LF6" s="413"/>
      <c r="LG6" s="413"/>
      <c r="LH6" s="413"/>
      <c r="LI6" s="413"/>
      <c r="LJ6" s="413"/>
      <c r="LK6" s="413"/>
      <c r="LL6" s="413"/>
      <c r="LM6" s="413"/>
      <c r="LN6" s="413"/>
      <c r="LO6" s="413"/>
      <c r="LP6" s="413"/>
      <c r="LQ6" s="413"/>
      <c r="LR6" s="413"/>
      <c r="LS6" s="413"/>
      <c r="LT6" s="413"/>
      <c r="LU6" s="413"/>
      <c r="LV6" s="413"/>
      <c r="LW6" s="413"/>
      <c r="LX6" s="413"/>
      <c r="LY6" s="413"/>
      <c r="LZ6" s="413"/>
      <c r="MA6" s="413"/>
      <c r="MB6" s="413"/>
      <c r="MC6" s="413"/>
      <c r="MD6" s="413"/>
      <c r="ME6" s="413"/>
      <c r="MF6" s="413"/>
      <c r="MG6" s="413"/>
      <c r="MH6" s="413"/>
      <c r="MI6" s="413"/>
      <c r="MJ6" s="413"/>
      <c r="MK6" s="413"/>
      <c r="ML6" s="413"/>
      <c r="MM6" s="413"/>
      <c r="MN6" s="413"/>
      <c r="MO6" s="413"/>
      <c r="MP6" s="413"/>
      <c r="MQ6" s="413"/>
      <c r="MR6" s="413"/>
      <c r="MS6" s="413"/>
      <c r="MT6" s="413"/>
      <c r="MU6" s="413"/>
      <c r="MV6" s="413"/>
      <c r="MW6" s="413"/>
      <c r="MX6" s="413"/>
      <c r="MY6" s="413"/>
      <c r="MZ6" s="413"/>
      <c r="NA6" s="413"/>
      <c r="NB6" s="413"/>
      <c r="NC6" s="413"/>
      <c r="ND6" s="413"/>
      <c r="NE6" s="413"/>
      <c r="NF6" s="413"/>
      <c r="NG6" s="413"/>
      <c r="NH6" s="413"/>
      <c r="NI6" s="413"/>
      <c r="NJ6" s="413"/>
      <c r="NK6" s="413"/>
      <c r="NL6" s="413"/>
      <c r="NM6" s="413"/>
      <c r="NN6" s="413"/>
      <c r="NO6" s="413"/>
      <c r="NP6" s="413"/>
      <c r="NQ6" s="413"/>
      <c r="NR6" s="413"/>
      <c r="NS6" s="413"/>
      <c r="NT6" s="413"/>
      <c r="NU6" s="413"/>
      <c r="NV6" s="413"/>
      <c r="NW6" s="413"/>
      <c r="NX6" s="413"/>
      <c r="NY6" s="413"/>
      <c r="NZ6" s="413"/>
      <c r="OA6" s="413"/>
      <c r="OB6" s="413"/>
      <c r="OC6" s="413"/>
      <c r="OD6" s="413"/>
      <c r="OE6" s="413"/>
      <c r="OF6" s="413"/>
      <c r="OG6" s="413"/>
      <c r="OH6" s="413"/>
      <c r="OI6" s="413"/>
      <c r="OJ6" s="413"/>
      <c r="OK6" s="413"/>
      <c r="OL6" s="413"/>
      <c r="OM6" s="413"/>
      <c r="ON6" s="413"/>
      <c r="OO6" s="413"/>
      <c r="OP6" s="413"/>
      <c r="OQ6" s="413"/>
      <c r="OR6" s="413"/>
      <c r="OS6" s="413"/>
      <c r="OT6" s="413"/>
      <c r="OU6" s="413"/>
      <c r="OV6" s="413"/>
      <c r="OW6" s="413"/>
      <c r="OX6" s="413"/>
      <c r="OY6" s="413"/>
      <c r="OZ6" s="413"/>
      <c r="PA6" s="413"/>
      <c r="PB6" s="413"/>
      <c r="PC6" s="413"/>
      <c r="PD6" s="413"/>
      <c r="PE6" s="413"/>
      <c r="PF6" s="413"/>
      <c r="PG6" s="413"/>
      <c r="PH6" s="413"/>
      <c r="PI6" s="413"/>
      <c r="PJ6" s="413"/>
      <c r="PK6" s="413"/>
      <c r="PL6" s="413"/>
      <c r="PM6" s="413"/>
      <c r="PN6" s="413"/>
      <c r="PO6" s="413"/>
      <c r="PP6" s="413"/>
      <c r="PQ6" s="413"/>
      <c r="PR6" s="413"/>
      <c r="PS6" s="413"/>
      <c r="PT6" s="413"/>
      <c r="PU6" s="413"/>
      <c r="PV6" s="413"/>
      <c r="PW6" s="413"/>
      <c r="PX6" s="413"/>
      <c r="PY6" s="413"/>
      <c r="PZ6" s="413"/>
      <c r="QA6" s="413"/>
      <c r="QB6" s="413"/>
      <c r="QC6" s="413"/>
      <c r="QD6" s="413"/>
      <c r="QE6" s="413"/>
      <c r="QF6" s="413"/>
      <c r="QG6" s="413"/>
      <c r="QH6" s="413"/>
      <c r="QI6" s="413"/>
      <c r="QJ6" s="413"/>
      <c r="QK6" s="413"/>
      <c r="QL6" s="413"/>
      <c r="QM6" s="413"/>
      <c r="QN6" s="413"/>
      <c r="QO6" s="413"/>
      <c r="QP6" s="413"/>
      <c r="QQ6" s="413"/>
      <c r="QR6" s="413"/>
      <c r="QS6" s="413"/>
      <c r="QT6" s="413"/>
      <c r="QU6" s="413"/>
      <c r="QV6" s="413"/>
      <c r="QW6" s="413"/>
      <c r="QX6" s="413"/>
      <c r="QY6" s="413"/>
      <c r="QZ6" s="413"/>
      <c r="RA6" s="413"/>
      <c r="RB6" s="413"/>
      <c r="RC6" s="413"/>
      <c r="RD6" s="413"/>
      <c r="RE6" s="413"/>
      <c r="RF6" s="413"/>
      <c r="RG6" s="413"/>
      <c r="RH6" s="413"/>
      <c r="RI6" s="413"/>
      <c r="RJ6" s="413"/>
      <c r="RK6" s="413"/>
      <c r="RL6" s="413"/>
      <c r="RM6" s="413"/>
      <c r="RN6" s="413"/>
      <c r="RO6" s="413"/>
      <c r="RP6" s="413"/>
      <c r="RQ6" s="413"/>
      <c r="RR6" s="413"/>
      <c r="RS6" s="413"/>
      <c r="RT6" s="413"/>
      <c r="RU6" s="413"/>
      <c r="RV6" s="413"/>
      <c r="RW6" s="413"/>
      <c r="RX6" s="413"/>
      <c r="RY6" s="413"/>
      <c r="RZ6" s="413"/>
      <c r="SA6" s="413"/>
      <c r="SB6" s="413"/>
      <c r="SC6" s="413"/>
      <c r="SD6" s="413"/>
      <c r="SE6" s="413"/>
      <c r="SF6" s="413"/>
      <c r="SG6" s="413"/>
      <c r="SH6" s="413"/>
      <c r="SI6" s="413"/>
      <c r="SJ6" s="413"/>
      <c r="SK6" s="413"/>
      <c r="SL6" s="413"/>
      <c r="SM6" s="413"/>
      <c r="SN6" s="413"/>
      <c r="SO6" s="413"/>
      <c r="SP6" s="413"/>
      <c r="SQ6" s="413"/>
      <c r="SR6" s="413"/>
      <c r="SS6" s="413"/>
      <c r="ST6" s="413"/>
      <c r="SU6" s="413"/>
      <c r="SV6" s="413"/>
      <c r="SW6" s="413"/>
      <c r="SX6" s="413"/>
      <c r="SY6" s="413"/>
      <c r="SZ6" s="413"/>
      <c r="TA6" s="413"/>
      <c r="TB6" s="413"/>
      <c r="TC6" s="413"/>
      <c r="TD6" s="413"/>
      <c r="TE6" s="413"/>
      <c r="TF6" s="413"/>
      <c r="TG6" s="413"/>
      <c r="TH6" s="413"/>
      <c r="TI6" s="413"/>
      <c r="TJ6" s="413"/>
      <c r="TK6" s="413"/>
      <c r="TL6" s="413"/>
      <c r="TM6" s="413"/>
      <c r="TN6" s="413"/>
      <c r="TO6" s="413"/>
      <c r="TP6" s="413"/>
      <c r="TQ6" s="413"/>
      <c r="TR6" s="413"/>
      <c r="TS6" s="413"/>
      <c r="TT6" s="413"/>
      <c r="TU6" s="413"/>
      <c r="TV6" s="413"/>
      <c r="TW6" s="413"/>
      <c r="TX6" s="413"/>
      <c r="TY6" s="413"/>
      <c r="TZ6" s="413"/>
      <c r="UA6" s="413"/>
      <c r="UB6" s="413"/>
      <c r="UC6" s="413"/>
      <c r="UD6" s="413"/>
      <c r="UE6" s="413"/>
      <c r="UF6" s="413"/>
      <c r="UG6" s="413"/>
      <c r="UH6" s="413"/>
      <c r="UI6" s="413"/>
      <c r="UJ6" s="413"/>
      <c r="UK6" s="413"/>
      <c r="UL6" s="413"/>
      <c r="UM6" s="413"/>
      <c r="UN6" s="413"/>
      <c r="UO6" s="413"/>
      <c r="UP6" s="413"/>
      <c r="UQ6" s="413"/>
      <c r="UR6" s="413"/>
      <c r="US6" s="413"/>
      <c r="UT6" s="413"/>
      <c r="UU6" s="413"/>
      <c r="UV6" s="413"/>
      <c r="UW6" s="413"/>
      <c r="UX6" s="413"/>
      <c r="UY6" s="413"/>
      <c r="UZ6" s="413"/>
      <c r="VA6" s="413"/>
      <c r="VB6" s="413"/>
      <c r="VC6" s="413"/>
      <c r="VD6" s="413"/>
      <c r="VE6" s="413"/>
      <c r="VF6" s="413"/>
      <c r="VG6" s="413"/>
      <c r="VH6" s="413"/>
      <c r="VI6" s="413"/>
      <c r="VJ6" s="413"/>
      <c r="VK6" s="413"/>
      <c r="VL6" s="413"/>
      <c r="VM6" s="413"/>
      <c r="VN6" s="413"/>
      <c r="VO6" s="413"/>
      <c r="VP6" s="413"/>
      <c r="VQ6" s="413"/>
      <c r="VR6" s="413"/>
      <c r="VS6" s="413"/>
      <c r="VT6" s="413"/>
      <c r="VU6" s="413"/>
      <c r="VV6" s="413"/>
      <c r="VW6" s="413"/>
      <c r="VX6" s="413"/>
      <c r="VY6" s="413"/>
      <c r="VZ6" s="413"/>
      <c r="WA6" s="413"/>
      <c r="WB6" s="413"/>
      <c r="WC6" s="413"/>
      <c r="WD6" s="413"/>
      <c r="WE6" s="413"/>
      <c r="WF6" s="413"/>
      <c r="WG6" s="413"/>
      <c r="WH6" s="413"/>
      <c r="WI6" s="413"/>
      <c r="WJ6" s="413"/>
      <c r="WK6" s="413"/>
      <c r="WL6" s="413"/>
      <c r="WM6" s="413"/>
      <c r="WN6" s="413"/>
      <c r="WO6" s="413"/>
      <c r="WP6" s="413"/>
      <c r="WQ6" s="413"/>
      <c r="WR6" s="413"/>
      <c r="WS6" s="413"/>
      <c r="WT6" s="413"/>
      <c r="WU6" s="413"/>
      <c r="WV6" s="413"/>
      <c r="WW6" s="413"/>
      <c r="WX6" s="413"/>
      <c r="WY6" s="413"/>
      <c r="WZ6" s="413"/>
      <c r="XA6" s="413"/>
      <c r="XB6" s="413"/>
      <c r="XC6" s="413"/>
      <c r="XD6" s="413"/>
      <c r="XE6" s="413"/>
      <c r="XF6" s="413"/>
      <c r="XG6" s="413"/>
      <c r="XH6" s="413"/>
      <c r="XI6" s="413"/>
      <c r="XJ6" s="413"/>
      <c r="XK6" s="413"/>
      <c r="XL6" s="413"/>
      <c r="XM6" s="413"/>
      <c r="XN6" s="413"/>
      <c r="XO6" s="413"/>
      <c r="XP6" s="413"/>
      <c r="XQ6" s="413"/>
      <c r="XR6" s="413"/>
      <c r="XS6" s="413"/>
      <c r="XT6" s="413"/>
      <c r="XU6" s="413"/>
      <c r="XV6" s="413"/>
      <c r="XW6" s="413"/>
      <c r="XX6" s="413"/>
      <c r="XY6" s="413"/>
      <c r="XZ6" s="413"/>
      <c r="YA6" s="413"/>
      <c r="YB6" s="413"/>
      <c r="YC6" s="413"/>
      <c r="YD6" s="413"/>
      <c r="YE6" s="413"/>
      <c r="YF6" s="413"/>
      <c r="YG6" s="413"/>
      <c r="YH6" s="413"/>
      <c r="YI6" s="413"/>
      <c r="YJ6" s="413"/>
      <c r="YK6" s="413"/>
      <c r="YL6" s="413"/>
      <c r="YM6" s="413"/>
      <c r="YN6" s="413"/>
      <c r="YO6" s="413"/>
      <c r="YP6" s="413"/>
      <c r="YQ6" s="413"/>
      <c r="YR6" s="413"/>
      <c r="YS6" s="413"/>
      <c r="YT6" s="413"/>
      <c r="YU6" s="413"/>
      <c r="YV6" s="413"/>
      <c r="YW6" s="413"/>
      <c r="YX6" s="413"/>
      <c r="YY6" s="413"/>
      <c r="YZ6" s="413"/>
      <c r="ZA6" s="413"/>
      <c r="ZB6" s="413"/>
      <c r="ZC6" s="413"/>
      <c r="ZD6" s="413"/>
      <c r="ZE6" s="413"/>
      <c r="ZF6" s="413"/>
      <c r="ZG6" s="413"/>
      <c r="ZH6" s="413"/>
      <c r="ZI6" s="413"/>
      <c r="ZJ6" s="413"/>
      <c r="ZK6" s="413"/>
      <c r="ZL6" s="413"/>
      <c r="ZM6" s="413"/>
      <c r="ZN6" s="413"/>
      <c r="ZO6" s="413"/>
      <c r="ZP6" s="413"/>
      <c r="ZQ6" s="413"/>
      <c r="ZR6" s="413"/>
      <c r="ZS6" s="413"/>
      <c r="ZT6" s="413"/>
      <c r="ZU6" s="413"/>
      <c r="ZV6" s="413"/>
      <c r="ZW6" s="413"/>
      <c r="ZX6" s="413"/>
      <c r="ZY6" s="413"/>
      <c r="ZZ6" s="413"/>
      <c r="AAA6" s="413"/>
      <c r="AAB6" s="413"/>
      <c r="AAC6" s="413"/>
      <c r="AAD6" s="413"/>
      <c r="AAE6" s="413"/>
      <c r="AAF6" s="413"/>
      <c r="AAG6" s="413"/>
      <c r="AAH6" s="413"/>
      <c r="AAI6" s="413"/>
      <c r="AAJ6" s="413"/>
      <c r="AAK6" s="413"/>
      <c r="AAL6" s="413"/>
      <c r="AAM6" s="413"/>
      <c r="AAN6" s="413"/>
      <c r="AAO6" s="413"/>
      <c r="AAP6" s="413"/>
      <c r="AAQ6" s="413"/>
      <c r="AAR6" s="413"/>
      <c r="AAS6" s="413"/>
      <c r="AAT6" s="413"/>
      <c r="AAU6" s="413"/>
      <c r="AAV6" s="413"/>
      <c r="AAW6" s="413"/>
      <c r="AAX6" s="413"/>
      <c r="AAY6" s="413"/>
      <c r="AAZ6" s="413"/>
      <c r="ABA6" s="413"/>
      <c r="ABB6" s="413"/>
      <c r="ABC6" s="413"/>
      <c r="ABD6" s="413"/>
      <c r="ABE6" s="413"/>
      <c r="ABF6" s="413"/>
      <c r="ABG6" s="413"/>
      <c r="ABH6" s="413"/>
      <c r="ABI6" s="413"/>
      <c r="ABJ6" s="413"/>
      <c r="ABK6" s="413"/>
      <c r="ABL6" s="413"/>
      <c r="ABM6" s="413"/>
      <c r="ABN6" s="413"/>
      <c r="ABO6" s="413"/>
      <c r="ABP6" s="413"/>
      <c r="ABQ6" s="413"/>
      <c r="ABR6" s="413"/>
      <c r="ABS6" s="413"/>
      <c r="ABT6" s="413"/>
      <c r="ABU6" s="413"/>
      <c r="ABV6" s="413"/>
      <c r="ABW6" s="413"/>
      <c r="ABX6" s="413"/>
      <c r="ABY6" s="413"/>
      <c r="ABZ6" s="413"/>
      <c r="ACA6" s="413"/>
      <c r="ACB6" s="413"/>
      <c r="ACC6" s="413"/>
      <c r="ACD6" s="413"/>
      <c r="ACE6" s="413"/>
      <c r="ACF6" s="413"/>
      <c r="ACG6" s="413"/>
      <c r="ACH6" s="413"/>
      <c r="ACI6" s="413"/>
      <c r="ACJ6" s="413"/>
      <c r="ACK6" s="413"/>
      <c r="ACL6" s="413"/>
      <c r="ACM6" s="413"/>
      <c r="ACN6" s="413"/>
      <c r="ACO6" s="413"/>
      <c r="ACP6" s="413"/>
      <c r="ACQ6" s="413"/>
      <c r="ACR6" s="413"/>
      <c r="ACS6" s="413"/>
      <c r="ACT6" s="413"/>
      <c r="ACU6" s="413"/>
      <c r="ACV6" s="413"/>
      <c r="ACW6" s="413"/>
      <c r="ACX6" s="413"/>
      <c r="ACY6" s="413"/>
      <c r="ACZ6" s="413"/>
      <c r="ADA6" s="413"/>
      <c r="ADB6" s="413"/>
      <c r="ADC6" s="413"/>
      <c r="ADD6" s="413"/>
      <c r="ADE6" s="413"/>
      <c r="ADF6" s="413"/>
      <c r="ADG6" s="413"/>
      <c r="ADH6" s="413"/>
      <c r="ADI6" s="413"/>
      <c r="ADJ6" s="413"/>
      <c r="ADK6" s="413"/>
      <c r="ADL6" s="413"/>
      <c r="ADM6" s="413"/>
      <c r="ADN6" s="413"/>
      <c r="ADO6" s="413"/>
      <c r="ADP6" s="413"/>
      <c r="ADQ6" s="413"/>
      <c r="ADR6" s="413"/>
      <c r="ADS6" s="413"/>
      <c r="ADT6" s="413"/>
      <c r="ADU6" s="413"/>
      <c r="ADV6" s="413"/>
      <c r="ADW6" s="413"/>
      <c r="ADX6" s="413"/>
      <c r="ADY6" s="413"/>
      <c r="ADZ6" s="413"/>
      <c r="AEA6" s="413"/>
      <c r="AEB6" s="413"/>
      <c r="AEC6" s="413"/>
      <c r="AED6" s="413"/>
      <c r="AEE6" s="413"/>
      <c r="AEF6" s="413"/>
      <c r="AEG6" s="413"/>
      <c r="AEH6" s="413"/>
      <c r="AEI6" s="413"/>
      <c r="AEJ6" s="413"/>
      <c r="AEK6" s="413"/>
      <c r="AEL6" s="413"/>
      <c r="AEM6" s="413"/>
      <c r="AEN6" s="413"/>
      <c r="AEO6" s="413"/>
      <c r="AEP6" s="413"/>
      <c r="AEQ6" s="413"/>
      <c r="AER6" s="413"/>
      <c r="AES6" s="413"/>
      <c r="AET6" s="413"/>
      <c r="AEU6" s="413"/>
      <c r="AEV6" s="413"/>
      <c r="AEW6" s="413"/>
      <c r="AEX6" s="413"/>
      <c r="AEY6" s="413"/>
      <c r="AEZ6" s="413"/>
      <c r="AFA6" s="413"/>
      <c r="AFB6" s="413"/>
      <c r="AFC6" s="413"/>
      <c r="AFD6" s="413"/>
      <c r="AFE6" s="413"/>
      <c r="AFF6" s="413"/>
      <c r="AFG6" s="413"/>
      <c r="AFH6" s="413"/>
      <c r="AFI6" s="413"/>
      <c r="AFJ6" s="413"/>
      <c r="AFK6" s="413"/>
      <c r="AFL6" s="413"/>
      <c r="AFM6" s="413"/>
      <c r="AFN6" s="413"/>
      <c r="AFO6" s="413"/>
      <c r="AFP6" s="413"/>
      <c r="AFQ6" s="413"/>
      <c r="AFR6" s="413"/>
      <c r="AFS6" s="413"/>
      <c r="AFT6" s="413"/>
      <c r="AFU6" s="413"/>
      <c r="AFV6" s="413"/>
      <c r="AFW6" s="413"/>
      <c r="AFX6" s="413"/>
      <c r="AFY6" s="413"/>
      <c r="AFZ6" s="413"/>
      <c r="AGA6" s="413"/>
      <c r="AGB6" s="413"/>
      <c r="AGC6" s="413"/>
      <c r="AGD6" s="413"/>
      <c r="AGE6" s="413"/>
      <c r="AGF6" s="413"/>
      <c r="AGG6" s="413"/>
      <c r="AGH6" s="413"/>
      <c r="AGI6" s="413"/>
      <c r="AGJ6" s="413"/>
      <c r="AGK6" s="413"/>
      <c r="AGL6" s="413"/>
      <c r="AGM6" s="413"/>
      <c r="AGN6" s="413"/>
      <c r="AGO6" s="413"/>
      <c r="AGP6" s="413"/>
      <c r="AGQ6" s="413"/>
      <c r="AGR6" s="413"/>
      <c r="AGS6" s="413"/>
      <c r="AGT6" s="413"/>
      <c r="AGU6" s="413"/>
      <c r="AGV6" s="413"/>
      <c r="AGW6" s="413"/>
      <c r="AGX6" s="413"/>
      <c r="AGY6" s="413"/>
      <c r="AGZ6" s="413"/>
      <c r="AHA6" s="413"/>
      <c r="AHB6" s="413"/>
      <c r="AHC6" s="413"/>
      <c r="AHD6" s="413"/>
      <c r="AHE6" s="413"/>
      <c r="AHF6" s="413"/>
      <c r="AHG6" s="413"/>
      <c r="AHH6" s="413"/>
      <c r="AHI6" s="413"/>
      <c r="AHJ6" s="413"/>
      <c r="AHK6" s="413"/>
      <c r="AHL6" s="413"/>
      <c r="AHM6" s="413"/>
      <c r="AHN6" s="413"/>
      <c r="AHO6" s="413"/>
      <c r="AHP6" s="413"/>
      <c r="AHQ6" s="413"/>
      <c r="AHR6" s="413"/>
      <c r="AHS6" s="413"/>
      <c r="AHT6" s="413"/>
      <c r="AHU6" s="413"/>
      <c r="AHV6" s="413"/>
      <c r="AHW6" s="413"/>
      <c r="AHX6" s="413"/>
      <c r="AHY6" s="413"/>
      <c r="AHZ6" s="413"/>
      <c r="AIA6" s="413"/>
      <c r="AIB6" s="413"/>
      <c r="AIC6" s="413"/>
      <c r="AID6" s="413"/>
      <c r="AIE6" s="413"/>
      <c r="AIF6" s="413"/>
      <c r="AIG6" s="413"/>
      <c r="AIH6" s="413"/>
      <c r="AII6" s="413"/>
      <c r="AIJ6" s="413"/>
      <c r="AIK6" s="413"/>
      <c r="AIL6" s="413"/>
      <c r="AIM6" s="413"/>
      <c r="AIN6" s="413"/>
      <c r="AIO6" s="413"/>
      <c r="AIP6" s="413"/>
      <c r="AIQ6" s="413"/>
      <c r="AIR6" s="413"/>
      <c r="AIS6" s="413"/>
      <c r="AIT6" s="413"/>
      <c r="AIU6" s="413"/>
      <c r="AIV6" s="413"/>
      <c r="AIW6" s="413"/>
      <c r="AIX6" s="413"/>
      <c r="AIY6" s="413"/>
      <c r="AIZ6" s="413"/>
      <c r="AJA6" s="413"/>
      <c r="AJB6" s="413"/>
      <c r="AJC6" s="413"/>
      <c r="AJD6" s="413"/>
      <c r="AJE6" s="413"/>
      <c r="AJF6" s="413"/>
      <c r="AJG6" s="413"/>
      <c r="AJH6" s="413"/>
      <c r="AJI6" s="413"/>
      <c r="AJJ6" s="413"/>
      <c r="AJK6" s="413"/>
      <c r="AJL6" s="413"/>
      <c r="AJM6" s="413"/>
      <c r="AJN6" s="413"/>
      <c r="AJO6" s="413"/>
      <c r="AJP6" s="413"/>
      <c r="AJQ6" s="413"/>
      <c r="AJR6" s="413"/>
      <c r="AJS6" s="413"/>
      <c r="AJT6" s="413"/>
      <c r="AJU6" s="413"/>
      <c r="AJV6" s="413"/>
      <c r="AJW6" s="413"/>
      <c r="AJX6" s="413"/>
      <c r="AJY6" s="413"/>
      <c r="AJZ6" s="413"/>
      <c r="AKA6" s="413"/>
      <c r="AKB6" s="413"/>
      <c r="AKC6" s="413"/>
      <c r="AKD6" s="413"/>
      <c r="AKE6" s="413"/>
      <c r="AKF6" s="413"/>
      <c r="AKG6" s="413"/>
      <c r="AKH6" s="413"/>
      <c r="AKI6" s="413"/>
      <c r="AKJ6" s="413"/>
      <c r="AKK6" s="413"/>
      <c r="AKL6" s="413"/>
      <c r="AKM6" s="413"/>
      <c r="AKN6" s="413"/>
      <c r="AKO6" s="413"/>
      <c r="AKP6" s="413"/>
      <c r="AKQ6" s="413"/>
      <c r="AKR6" s="413"/>
      <c r="AKS6" s="413"/>
      <c r="AKT6" s="413"/>
      <c r="AKU6" s="413"/>
      <c r="AKV6" s="413"/>
      <c r="AKW6" s="413"/>
      <c r="AKX6" s="413"/>
      <c r="AKY6" s="413"/>
      <c r="AKZ6" s="413"/>
      <c r="ALA6" s="413"/>
      <c r="ALB6" s="413"/>
      <c r="ALC6" s="413"/>
      <c r="ALD6" s="413"/>
      <c r="ALE6" s="413"/>
      <c r="ALF6" s="413"/>
      <c r="ALG6" s="413"/>
      <c r="ALH6" s="413"/>
      <c r="ALI6" s="413"/>
      <c r="ALJ6" s="413"/>
      <c r="ALK6" s="413"/>
      <c r="ALL6" s="413"/>
      <c r="ALM6" s="413"/>
      <c r="ALN6" s="413"/>
      <c r="ALO6" s="413"/>
      <c r="ALP6" s="413"/>
      <c r="ALQ6" s="413"/>
      <c r="ALR6" s="413"/>
      <c r="ALS6" s="413"/>
      <c r="ALT6" s="413"/>
      <c r="ALU6" s="413"/>
      <c r="ALV6" s="413"/>
      <c r="ALW6" s="413"/>
      <c r="ALX6" s="413"/>
      <c r="ALY6" s="413"/>
      <c r="ALZ6" s="413"/>
      <c r="AMA6" s="413"/>
      <c r="AMB6" s="413"/>
      <c r="AMC6" s="413"/>
      <c r="AMD6" s="413"/>
      <c r="AME6" s="413"/>
      <c r="AMF6" s="413"/>
      <c r="AMG6" s="413"/>
      <c r="AMH6" s="413"/>
      <c r="AMI6" s="413"/>
      <c r="AMJ6" s="413"/>
      <c r="AMK6" s="413"/>
      <c r="AML6" s="413"/>
      <c r="AMM6" s="413"/>
      <c r="AMN6" s="413"/>
      <c r="AMO6" s="413"/>
      <c r="AMP6" s="413"/>
      <c r="AMQ6" s="413"/>
      <c r="AMR6" s="413"/>
      <c r="AMS6" s="413"/>
      <c r="AMT6" s="413"/>
      <c r="AMU6" s="413"/>
      <c r="AMV6" s="413"/>
      <c r="AMW6" s="413"/>
      <c r="AMX6" s="413"/>
      <c r="AMY6" s="413"/>
      <c r="AMZ6" s="413"/>
      <c r="ANA6" s="413"/>
      <c r="ANB6" s="413"/>
      <c r="ANC6" s="413"/>
      <c r="AND6" s="413"/>
      <c r="ANE6" s="413"/>
      <c r="ANF6" s="413"/>
      <c r="ANG6" s="413"/>
      <c r="ANH6" s="413"/>
      <c r="ANI6" s="413"/>
      <c r="ANJ6" s="413"/>
      <c r="ANK6" s="413"/>
      <c r="ANL6" s="413"/>
      <c r="ANM6" s="413"/>
      <c r="ANN6" s="413"/>
      <c r="ANO6" s="413"/>
      <c r="ANP6" s="413"/>
      <c r="ANQ6" s="413"/>
      <c r="ANR6" s="413"/>
      <c r="ANS6" s="413"/>
      <c r="ANT6" s="413"/>
      <c r="ANU6" s="413"/>
      <c r="ANV6" s="413"/>
      <c r="ANW6" s="413"/>
      <c r="ANX6" s="413"/>
      <c r="ANY6" s="413"/>
      <c r="ANZ6" s="413"/>
      <c r="AOA6" s="413"/>
      <c r="AOB6" s="413"/>
      <c r="AOC6" s="413"/>
      <c r="AOD6" s="413"/>
      <c r="AOE6" s="413"/>
      <c r="AOF6" s="413"/>
      <c r="AOG6" s="413"/>
      <c r="AOH6" s="413"/>
      <c r="AOI6" s="413"/>
      <c r="AOJ6" s="413"/>
      <c r="AOK6" s="413"/>
      <c r="AOL6" s="413"/>
      <c r="AOM6" s="413"/>
      <c r="AON6" s="413"/>
      <c r="AOO6" s="413"/>
      <c r="AOP6" s="413"/>
      <c r="AOQ6" s="413"/>
      <c r="AOR6" s="413"/>
      <c r="AOS6" s="413"/>
      <c r="AOT6" s="413"/>
      <c r="AOU6" s="413"/>
      <c r="AOV6" s="413"/>
      <c r="AOW6" s="413"/>
      <c r="AOX6" s="413"/>
      <c r="AOY6" s="413"/>
      <c r="AOZ6" s="413"/>
      <c r="APA6" s="413"/>
      <c r="APB6" s="413"/>
      <c r="APC6" s="413"/>
      <c r="APD6" s="413"/>
      <c r="APE6" s="413"/>
      <c r="APF6" s="413"/>
      <c r="APG6" s="413"/>
      <c r="APH6" s="413"/>
      <c r="API6" s="413"/>
      <c r="APJ6" s="413"/>
      <c r="APK6" s="413"/>
      <c r="APL6" s="413"/>
      <c r="APM6" s="413"/>
      <c r="APN6" s="413"/>
      <c r="APO6" s="413"/>
      <c r="APP6" s="413"/>
      <c r="APQ6" s="413"/>
      <c r="APR6" s="413"/>
      <c r="APS6" s="413"/>
      <c r="APT6" s="413"/>
      <c r="APU6" s="413"/>
      <c r="APV6" s="413"/>
      <c r="APW6" s="413"/>
      <c r="APX6" s="413"/>
      <c r="APY6" s="413"/>
      <c r="APZ6" s="413"/>
      <c r="AQA6" s="413"/>
      <c r="AQB6" s="413"/>
      <c r="AQC6" s="413"/>
      <c r="AQD6" s="413"/>
      <c r="AQE6" s="413"/>
      <c r="AQF6" s="413"/>
      <c r="AQG6" s="413"/>
      <c r="AQH6" s="413"/>
      <c r="AQI6" s="413"/>
      <c r="AQJ6" s="413"/>
      <c r="AQK6" s="413"/>
      <c r="AQL6" s="413"/>
      <c r="AQM6" s="413"/>
      <c r="AQN6" s="413"/>
      <c r="AQO6" s="413"/>
      <c r="AQP6" s="413"/>
      <c r="AQQ6" s="413"/>
      <c r="AQR6" s="413"/>
      <c r="AQS6" s="413"/>
      <c r="AQT6" s="413"/>
      <c r="AQU6" s="413"/>
      <c r="AQV6" s="413"/>
      <c r="AQW6" s="413"/>
      <c r="AQX6" s="413"/>
      <c r="AQY6" s="413"/>
      <c r="AQZ6" s="413"/>
      <c r="ARA6" s="413"/>
      <c r="ARB6" s="413"/>
      <c r="ARC6" s="413"/>
      <c r="ARD6" s="413"/>
      <c r="ARE6" s="413"/>
      <c r="ARF6" s="413"/>
      <c r="ARG6" s="413"/>
      <c r="ARH6" s="413"/>
      <c r="ARI6" s="413"/>
      <c r="ARJ6" s="413"/>
      <c r="ARK6" s="413"/>
      <c r="ARL6" s="413"/>
      <c r="ARM6" s="413"/>
      <c r="ARN6" s="413"/>
      <c r="ARO6" s="413"/>
      <c r="ARP6" s="413"/>
      <c r="ARQ6" s="413"/>
      <c r="ARR6" s="413"/>
      <c r="ARS6" s="413"/>
      <c r="ART6" s="413"/>
      <c r="ARU6" s="413"/>
      <c r="ARV6" s="413"/>
      <c r="ARW6" s="413"/>
      <c r="ARX6" s="413"/>
      <c r="ARY6" s="413"/>
      <c r="ARZ6" s="413"/>
      <c r="ASA6" s="413"/>
      <c r="ASB6" s="413"/>
      <c r="ASC6" s="413"/>
      <c r="ASD6" s="413"/>
      <c r="ASE6" s="413"/>
      <c r="ASF6" s="413"/>
      <c r="ASG6" s="413"/>
      <c r="ASH6" s="413"/>
      <c r="ASI6" s="413"/>
      <c r="ASJ6" s="413"/>
      <c r="ASK6" s="413"/>
      <c r="ASL6" s="413"/>
      <c r="ASM6" s="413"/>
      <c r="ASN6" s="413"/>
      <c r="ASO6" s="413"/>
      <c r="ASP6" s="413"/>
      <c r="ASQ6" s="413"/>
      <c r="ASR6" s="413"/>
      <c r="ASS6" s="413"/>
      <c r="AST6" s="413"/>
      <c r="ASU6" s="413"/>
      <c r="ASV6" s="413"/>
      <c r="ASW6" s="413"/>
      <c r="ASX6" s="413"/>
      <c r="ASY6" s="413"/>
      <c r="ASZ6" s="413"/>
      <c r="ATA6" s="413"/>
      <c r="ATB6" s="413"/>
      <c r="ATC6" s="413"/>
      <c r="ATD6" s="413"/>
      <c r="ATE6" s="413"/>
      <c r="ATF6" s="413"/>
      <c r="ATG6" s="413"/>
      <c r="ATH6" s="413"/>
      <c r="ATI6" s="413"/>
      <c r="ATJ6" s="413"/>
      <c r="ATK6" s="413"/>
      <c r="ATL6" s="413"/>
      <c r="ATM6" s="413"/>
      <c r="ATN6" s="413"/>
      <c r="ATO6" s="413"/>
      <c r="ATP6" s="413"/>
      <c r="ATQ6" s="413"/>
      <c r="ATR6" s="413"/>
      <c r="ATS6" s="413"/>
      <c r="ATT6" s="413"/>
      <c r="ATU6" s="413"/>
      <c r="ATV6" s="413"/>
      <c r="ATW6" s="413"/>
      <c r="ATX6" s="413"/>
      <c r="ATY6" s="413"/>
      <c r="ATZ6" s="413"/>
      <c r="AUA6" s="413"/>
      <c r="AUB6" s="413"/>
      <c r="AUC6" s="413"/>
      <c r="AUD6" s="413"/>
      <c r="AUE6" s="413"/>
      <c r="AUF6" s="413"/>
      <c r="AUG6" s="413"/>
      <c r="AUH6" s="413"/>
      <c r="AUI6" s="413"/>
      <c r="AUJ6" s="413"/>
      <c r="AUK6" s="413"/>
      <c r="AUL6" s="413"/>
      <c r="AUM6" s="413"/>
      <c r="AUN6" s="413"/>
      <c r="AUO6" s="413"/>
      <c r="AUP6" s="413"/>
      <c r="AUQ6" s="413"/>
      <c r="AUR6" s="413"/>
      <c r="AUS6" s="413"/>
      <c r="AUT6" s="413"/>
      <c r="AUU6" s="413"/>
      <c r="AUV6" s="413"/>
      <c r="AUW6" s="413"/>
      <c r="AUX6" s="413"/>
      <c r="AUY6" s="413"/>
      <c r="AUZ6" s="413"/>
      <c r="AVA6" s="413"/>
      <c r="AVB6" s="413"/>
      <c r="AVC6" s="413"/>
      <c r="AVD6" s="413"/>
      <c r="AVE6" s="413"/>
      <c r="AVF6" s="413"/>
      <c r="AVG6" s="413"/>
      <c r="AVH6" s="413"/>
      <c r="AVI6" s="413"/>
      <c r="AVJ6" s="413"/>
      <c r="AVK6" s="413"/>
      <c r="AVL6" s="413"/>
      <c r="AVM6" s="413"/>
      <c r="AVN6" s="413"/>
      <c r="AVO6" s="413"/>
      <c r="AVP6" s="413"/>
      <c r="AVQ6" s="413"/>
      <c r="AVR6" s="413"/>
      <c r="AVS6" s="413"/>
      <c r="AVT6" s="413"/>
      <c r="AVU6" s="413"/>
      <c r="AVV6" s="413"/>
      <c r="AVW6" s="413"/>
      <c r="AVX6" s="413"/>
      <c r="AVY6" s="413"/>
      <c r="AVZ6" s="413"/>
      <c r="AWA6" s="413"/>
      <c r="AWB6" s="413"/>
      <c r="AWC6" s="413"/>
      <c r="AWD6" s="413"/>
      <c r="AWE6" s="413"/>
      <c r="AWF6" s="413"/>
      <c r="AWG6" s="413"/>
      <c r="AWH6" s="413"/>
      <c r="AWI6" s="413"/>
      <c r="AWJ6" s="413"/>
      <c r="AWK6" s="413"/>
      <c r="AWL6" s="413"/>
      <c r="AWM6" s="413"/>
      <c r="AWN6" s="413"/>
      <c r="AWO6" s="413"/>
      <c r="AWP6" s="413"/>
      <c r="AWQ6" s="413"/>
      <c r="AWR6" s="413"/>
      <c r="AWS6" s="413"/>
      <c r="AWT6" s="413"/>
      <c r="AWU6" s="413"/>
      <c r="AWV6" s="413"/>
      <c r="AWW6" s="413"/>
      <c r="AWX6" s="413"/>
      <c r="AWY6" s="413"/>
      <c r="AWZ6" s="413"/>
      <c r="AXA6" s="413"/>
      <c r="AXB6" s="413"/>
      <c r="AXC6" s="413"/>
      <c r="AXD6" s="413"/>
      <c r="AXE6" s="413"/>
      <c r="AXF6" s="413"/>
      <c r="AXG6" s="413"/>
      <c r="AXH6" s="413"/>
      <c r="AXI6" s="413"/>
      <c r="AXJ6" s="413"/>
      <c r="AXK6" s="413"/>
      <c r="AXL6" s="413"/>
      <c r="AXM6" s="413"/>
      <c r="AXN6" s="413"/>
      <c r="AXO6" s="413"/>
      <c r="AXP6" s="413"/>
      <c r="AXQ6" s="413"/>
      <c r="AXR6" s="413"/>
      <c r="AXS6" s="413"/>
      <c r="AXT6" s="413"/>
      <c r="AXU6" s="413"/>
      <c r="AXV6" s="413"/>
      <c r="AXW6" s="413"/>
      <c r="AXX6" s="413"/>
      <c r="AXY6" s="413"/>
      <c r="AXZ6" s="413"/>
      <c r="AYA6" s="413"/>
      <c r="AYB6" s="413"/>
      <c r="AYC6" s="413"/>
      <c r="AYD6" s="413"/>
      <c r="AYE6" s="413"/>
      <c r="AYF6" s="413"/>
      <c r="AYG6" s="413"/>
      <c r="AYH6" s="413"/>
      <c r="AYI6" s="413"/>
      <c r="AYJ6" s="413"/>
      <c r="AYK6" s="413"/>
      <c r="AYL6" s="413"/>
      <c r="AYM6" s="413"/>
      <c r="AYN6" s="413"/>
      <c r="AYO6" s="413"/>
      <c r="AYP6" s="413"/>
      <c r="AYQ6" s="413"/>
      <c r="AYR6" s="413"/>
      <c r="AYS6" s="413"/>
      <c r="AYT6" s="413"/>
      <c r="AYU6" s="413"/>
      <c r="AYV6" s="413"/>
      <c r="AYW6" s="413"/>
      <c r="AYX6" s="413"/>
      <c r="AYY6" s="413"/>
      <c r="AYZ6" s="413"/>
      <c r="AZA6" s="413"/>
      <c r="AZB6" s="413"/>
      <c r="AZC6" s="413"/>
      <c r="AZD6" s="413"/>
      <c r="AZE6" s="413"/>
      <c r="AZF6" s="413"/>
      <c r="AZG6" s="413"/>
      <c r="AZH6" s="413"/>
      <c r="AZI6" s="413"/>
      <c r="AZJ6" s="413"/>
      <c r="AZK6" s="413"/>
      <c r="AZL6" s="413"/>
      <c r="AZM6" s="413"/>
      <c r="AZN6" s="413"/>
      <c r="AZO6" s="413"/>
      <c r="AZP6" s="413"/>
      <c r="AZQ6" s="413"/>
      <c r="AZR6" s="413"/>
      <c r="AZS6" s="413"/>
      <c r="AZT6" s="413"/>
      <c r="AZU6" s="413"/>
      <c r="AZV6" s="413"/>
      <c r="AZW6" s="413"/>
      <c r="AZX6" s="413"/>
      <c r="AZY6" s="413"/>
      <c r="AZZ6" s="413"/>
      <c r="BAA6" s="413"/>
      <c r="BAB6" s="413"/>
      <c r="BAC6" s="413"/>
      <c r="BAD6" s="413"/>
      <c r="BAE6" s="413"/>
      <c r="BAF6" s="413"/>
      <c r="BAG6" s="413"/>
      <c r="BAH6" s="413"/>
      <c r="BAI6" s="413"/>
      <c r="BAJ6" s="413"/>
      <c r="BAK6" s="413"/>
      <c r="BAL6" s="413"/>
      <c r="BAM6" s="413"/>
      <c r="BAN6" s="413"/>
      <c r="BAO6" s="413"/>
      <c r="BAP6" s="413"/>
      <c r="BAQ6" s="413"/>
      <c r="BAR6" s="413"/>
      <c r="BAS6" s="413"/>
      <c r="BAT6" s="413"/>
      <c r="BAU6" s="413"/>
      <c r="BAV6" s="413"/>
      <c r="BAW6" s="413"/>
      <c r="BAX6" s="413"/>
      <c r="BAY6" s="413"/>
      <c r="BAZ6" s="413"/>
      <c r="BBA6" s="413"/>
      <c r="BBB6" s="413"/>
      <c r="BBC6" s="413"/>
      <c r="BBD6" s="413"/>
      <c r="BBE6" s="413"/>
      <c r="BBF6" s="413"/>
      <c r="BBG6" s="413"/>
      <c r="BBH6" s="413"/>
      <c r="BBI6" s="413"/>
      <c r="BBJ6" s="413"/>
      <c r="BBK6" s="413"/>
      <c r="BBL6" s="413"/>
      <c r="BBM6" s="413"/>
      <c r="BBN6" s="413"/>
      <c r="BBO6" s="413"/>
      <c r="BBP6" s="413"/>
      <c r="BBQ6" s="413"/>
      <c r="BBR6" s="413"/>
      <c r="BBS6" s="413"/>
      <c r="BBT6" s="413"/>
      <c r="BBU6" s="413"/>
      <c r="BBV6" s="413"/>
      <c r="BBW6" s="413"/>
      <c r="BBX6" s="413"/>
      <c r="BBY6" s="413"/>
      <c r="BBZ6" s="413"/>
      <c r="BCA6" s="413"/>
      <c r="BCB6" s="413"/>
      <c r="BCC6" s="413"/>
      <c r="BCD6" s="413"/>
      <c r="BCE6" s="413"/>
      <c r="BCF6" s="413"/>
      <c r="BCG6" s="413"/>
      <c r="BCH6" s="413"/>
      <c r="BCI6" s="413"/>
      <c r="BCJ6" s="413"/>
      <c r="BCK6" s="413"/>
      <c r="BCL6" s="413"/>
      <c r="BCM6" s="413"/>
      <c r="BCN6" s="413"/>
      <c r="BCO6" s="413"/>
      <c r="BCP6" s="413"/>
      <c r="BCQ6" s="413"/>
      <c r="BCR6" s="413"/>
      <c r="BCS6" s="413"/>
      <c r="BCT6" s="413"/>
      <c r="BCU6" s="413"/>
      <c r="BCV6" s="413"/>
      <c r="BCW6" s="413"/>
      <c r="BCX6" s="413"/>
      <c r="BCY6" s="413"/>
      <c r="BCZ6" s="413"/>
      <c r="BDA6" s="413"/>
      <c r="BDB6" s="413"/>
      <c r="BDC6" s="413"/>
      <c r="BDD6" s="413"/>
      <c r="BDE6" s="413"/>
      <c r="BDF6" s="413"/>
      <c r="BDG6" s="413"/>
      <c r="BDH6" s="413"/>
      <c r="BDI6" s="413"/>
      <c r="BDJ6" s="413"/>
      <c r="BDK6" s="413"/>
      <c r="BDL6" s="413"/>
      <c r="BDM6" s="413"/>
      <c r="BDN6" s="413"/>
      <c r="BDO6" s="413"/>
      <c r="BDP6" s="413"/>
      <c r="BDQ6" s="413"/>
      <c r="BDR6" s="413"/>
      <c r="BDS6" s="413"/>
      <c r="BDT6" s="413"/>
      <c r="BDU6" s="413"/>
      <c r="BDV6" s="413"/>
      <c r="BDW6" s="413"/>
      <c r="BDX6" s="413"/>
      <c r="BDY6" s="413"/>
      <c r="BDZ6" s="413"/>
      <c r="BEA6" s="413"/>
      <c r="BEB6" s="413"/>
      <c r="BEC6" s="413"/>
      <c r="BED6" s="413"/>
      <c r="BEE6" s="413"/>
      <c r="BEF6" s="413"/>
      <c r="BEG6" s="413"/>
      <c r="BEH6" s="413"/>
      <c r="BEI6" s="413"/>
      <c r="BEJ6" s="413"/>
      <c r="BEK6" s="413"/>
      <c r="BEL6" s="413"/>
      <c r="BEM6" s="413"/>
      <c r="BEN6" s="413"/>
      <c r="BEO6" s="413"/>
      <c r="BEP6" s="413"/>
      <c r="BEQ6" s="413"/>
      <c r="BER6" s="413"/>
      <c r="BES6" s="413"/>
      <c r="BET6" s="413"/>
      <c r="BEU6" s="413"/>
      <c r="BEV6" s="413"/>
      <c r="BEW6" s="413"/>
      <c r="BEX6" s="413"/>
      <c r="BEY6" s="413"/>
      <c r="BEZ6" s="413"/>
      <c r="BFA6" s="413"/>
      <c r="BFB6" s="413"/>
      <c r="BFC6" s="413"/>
      <c r="BFD6" s="413"/>
      <c r="BFE6" s="413"/>
      <c r="BFF6" s="413"/>
      <c r="BFG6" s="413"/>
      <c r="BFH6" s="413"/>
      <c r="BFI6" s="413"/>
      <c r="BFJ6" s="413"/>
      <c r="BFK6" s="413"/>
      <c r="BFL6" s="413"/>
      <c r="BFM6" s="413"/>
      <c r="BFN6" s="413"/>
      <c r="BFO6" s="413"/>
      <c r="BFP6" s="413"/>
      <c r="BFQ6" s="413"/>
      <c r="BFR6" s="413"/>
      <c r="BFS6" s="413"/>
      <c r="BFT6" s="413"/>
      <c r="BFU6" s="413"/>
      <c r="BFV6" s="413"/>
      <c r="BFW6" s="413"/>
      <c r="BFX6" s="413"/>
      <c r="BFY6" s="413"/>
      <c r="BFZ6" s="413"/>
      <c r="BGA6" s="413"/>
      <c r="BGB6" s="413"/>
      <c r="BGC6" s="413"/>
      <c r="BGD6" s="413"/>
      <c r="BGE6" s="413"/>
      <c r="BGF6" s="413"/>
      <c r="BGG6" s="413"/>
      <c r="BGH6" s="413"/>
      <c r="BGI6" s="413"/>
      <c r="BGJ6" s="413"/>
      <c r="BGK6" s="413"/>
      <c r="BGL6" s="413"/>
      <c r="BGM6" s="413"/>
      <c r="BGN6" s="413"/>
      <c r="BGO6" s="413"/>
      <c r="BGP6" s="413"/>
      <c r="BGQ6" s="413"/>
      <c r="BGR6" s="413"/>
      <c r="BGS6" s="413"/>
      <c r="BGT6" s="413"/>
      <c r="BGU6" s="413"/>
      <c r="BGV6" s="413"/>
      <c r="BGW6" s="413"/>
      <c r="BGX6" s="413"/>
      <c r="BGY6" s="413"/>
      <c r="BGZ6" s="413"/>
      <c r="BHA6" s="413"/>
      <c r="BHB6" s="413"/>
      <c r="BHC6" s="413"/>
      <c r="BHD6" s="413"/>
      <c r="BHE6" s="413"/>
      <c r="BHF6" s="413"/>
      <c r="BHG6" s="413"/>
      <c r="BHH6" s="413"/>
      <c r="BHI6" s="413"/>
      <c r="BHJ6" s="413"/>
      <c r="BHK6" s="413"/>
      <c r="BHL6" s="413"/>
      <c r="BHM6" s="413"/>
      <c r="BHN6" s="413"/>
      <c r="BHO6" s="413"/>
      <c r="BHP6" s="413"/>
      <c r="BHQ6" s="413"/>
      <c r="BHR6" s="413"/>
      <c r="BHS6" s="413"/>
      <c r="BHT6" s="413"/>
      <c r="BHU6" s="413"/>
      <c r="BHV6" s="413"/>
      <c r="BHW6" s="413"/>
      <c r="BHX6" s="413"/>
      <c r="BHY6" s="413"/>
      <c r="BHZ6" s="413"/>
      <c r="BIA6" s="413"/>
      <c r="BIB6" s="413"/>
      <c r="BIC6" s="413"/>
      <c r="BID6" s="413"/>
      <c r="BIE6" s="413"/>
      <c r="BIF6" s="413"/>
      <c r="BIG6" s="413"/>
      <c r="BIH6" s="413"/>
      <c r="BII6" s="413"/>
      <c r="BIJ6" s="413"/>
      <c r="BIK6" s="413"/>
      <c r="BIL6" s="413"/>
      <c r="BIM6" s="413"/>
      <c r="BIN6" s="413"/>
      <c r="BIO6" s="413"/>
      <c r="BIP6" s="413"/>
      <c r="BIQ6" s="413"/>
      <c r="BIR6" s="413"/>
      <c r="BIS6" s="413"/>
      <c r="BIT6" s="413"/>
      <c r="BIU6" s="413"/>
      <c r="BIV6" s="413"/>
      <c r="BIW6" s="413"/>
      <c r="BIX6" s="413"/>
      <c r="BIY6" s="413"/>
      <c r="BIZ6" s="413"/>
      <c r="BJA6" s="413"/>
      <c r="BJB6" s="413"/>
      <c r="BJC6" s="413"/>
      <c r="BJD6" s="413"/>
      <c r="BJE6" s="413"/>
      <c r="BJF6" s="413"/>
      <c r="BJG6" s="413"/>
      <c r="BJH6" s="413"/>
      <c r="BJI6" s="413"/>
      <c r="BJJ6" s="413"/>
      <c r="BJK6" s="413"/>
      <c r="BJL6" s="413"/>
      <c r="BJM6" s="413"/>
      <c r="BJN6" s="413"/>
      <c r="BJO6" s="413"/>
      <c r="BJP6" s="413"/>
      <c r="BJQ6" s="413"/>
      <c r="BJR6" s="413"/>
      <c r="BJS6" s="413"/>
      <c r="BJT6" s="413"/>
      <c r="BJU6" s="413"/>
      <c r="BJV6" s="413"/>
      <c r="BJW6" s="413"/>
      <c r="BJX6" s="413"/>
      <c r="BJY6" s="413"/>
      <c r="BJZ6" s="413"/>
      <c r="BKA6" s="413"/>
      <c r="BKB6" s="413"/>
      <c r="BKC6" s="413"/>
      <c r="BKD6" s="413"/>
      <c r="BKE6" s="413"/>
      <c r="BKF6" s="413"/>
      <c r="BKG6" s="413"/>
      <c r="BKH6" s="413"/>
      <c r="BKI6" s="413"/>
      <c r="BKJ6" s="413"/>
      <c r="BKK6" s="413"/>
      <c r="BKL6" s="413"/>
      <c r="BKM6" s="413"/>
      <c r="BKN6" s="413"/>
      <c r="BKO6" s="413"/>
      <c r="BKP6" s="413"/>
      <c r="BKQ6" s="413"/>
      <c r="BKR6" s="413"/>
      <c r="BKS6" s="413"/>
      <c r="BKT6" s="413"/>
      <c r="BKU6" s="413"/>
      <c r="BKV6" s="413"/>
      <c r="BKW6" s="413"/>
      <c r="BKX6" s="413"/>
      <c r="BKY6" s="413"/>
      <c r="BKZ6" s="413"/>
      <c r="BLA6" s="413"/>
      <c r="BLB6" s="413"/>
      <c r="BLC6" s="413"/>
      <c r="BLD6" s="413"/>
      <c r="BLE6" s="413"/>
      <c r="BLF6" s="413"/>
      <c r="BLG6" s="413"/>
      <c r="BLH6" s="413"/>
      <c r="BLI6" s="413"/>
      <c r="BLJ6" s="413"/>
      <c r="BLK6" s="413"/>
      <c r="BLL6" s="413"/>
      <c r="BLM6" s="413"/>
      <c r="BLN6" s="413"/>
      <c r="BLO6" s="413"/>
      <c r="BLP6" s="413"/>
      <c r="BLQ6" s="413"/>
      <c r="BLR6" s="413"/>
      <c r="BLS6" s="413"/>
      <c r="BLT6" s="413"/>
      <c r="BLU6" s="413"/>
      <c r="BLV6" s="413"/>
      <c r="BLW6" s="413"/>
      <c r="BLX6" s="413"/>
      <c r="BLY6" s="413"/>
      <c r="BLZ6" s="413"/>
      <c r="BMA6" s="413"/>
      <c r="BMB6" s="413"/>
      <c r="BMC6" s="413"/>
      <c r="BMD6" s="413"/>
      <c r="BME6" s="413"/>
      <c r="BMF6" s="413"/>
      <c r="BMG6" s="413"/>
      <c r="BMH6" s="413"/>
      <c r="BMI6" s="413"/>
      <c r="BMJ6" s="413"/>
      <c r="BMK6" s="413"/>
      <c r="BML6" s="413"/>
      <c r="BMM6" s="413"/>
      <c r="BMN6" s="413"/>
      <c r="BMO6" s="413"/>
      <c r="BMP6" s="413"/>
      <c r="BMQ6" s="413"/>
      <c r="BMR6" s="413"/>
      <c r="BMS6" s="413"/>
      <c r="BMT6" s="413"/>
      <c r="BMU6" s="413"/>
      <c r="BMV6" s="413"/>
      <c r="BMW6" s="413"/>
      <c r="BMX6" s="413"/>
      <c r="BMY6" s="413"/>
      <c r="BMZ6" s="413"/>
      <c r="BNA6" s="413"/>
      <c r="BNB6" s="413"/>
      <c r="BNC6" s="413"/>
      <c r="BND6" s="413"/>
      <c r="BNE6" s="413"/>
      <c r="BNF6" s="413"/>
      <c r="BNG6" s="413"/>
      <c r="BNH6" s="413"/>
      <c r="BNI6" s="413"/>
      <c r="BNJ6" s="413"/>
      <c r="BNK6" s="413"/>
      <c r="BNL6" s="413"/>
      <c r="BNM6" s="413"/>
      <c r="BNN6" s="413"/>
      <c r="BNO6" s="413"/>
      <c r="BNP6" s="413"/>
      <c r="BNQ6" s="413"/>
      <c r="BNR6" s="413"/>
      <c r="BNS6" s="413"/>
      <c r="BNT6" s="413"/>
      <c r="BNU6" s="413"/>
      <c r="BNV6" s="413"/>
      <c r="BNW6" s="413"/>
      <c r="BNX6" s="413"/>
      <c r="BNY6" s="413"/>
      <c r="BNZ6" s="413"/>
      <c r="BOA6" s="413"/>
      <c r="BOB6" s="413"/>
      <c r="BOC6" s="413"/>
      <c r="BOD6" s="413"/>
      <c r="BOE6" s="413"/>
      <c r="BOF6" s="413"/>
      <c r="BOG6" s="413"/>
      <c r="BOH6" s="413"/>
      <c r="BOI6" s="413"/>
      <c r="BOJ6" s="413"/>
      <c r="BOK6" s="413"/>
      <c r="BOL6" s="413"/>
      <c r="BOM6" s="413"/>
      <c r="BON6" s="413"/>
      <c r="BOO6" s="413"/>
      <c r="BOP6" s="413"/>
      <c r="BOQ6" s="413"/>
      <c r="BOR6" s="413"/>
      <c r="BOS6" s="413"/>
      <c r="BOT6" s="413"/>
      <c r="BOU6" s="413"/>
      <c r="BOV6" s="413"/>
      <c r="BOW6" s="413"/>
      <c r="BOX6" s="413"/>
      <c r="BOY6" s="413"/>
      <c r="BOZ6" s="413"/>
      <c r="BPA6" s="413"/>
      <c r="BPB6" s="413"/>
      <c r="BPC6" s="413"/>
      <c r="BPD6" s="413"/>
      <c r="BPE6" s="413"/>
      <c r="BPF6" s="413"/>
      <c r="BPG6" s="413"/>
      <c r="BPH6" s="413"/>
      <c r="BPI6" s="413"/>
      <c r="BPJ6" s="413"/>
      <c r="BPK6" s="413"/>
      <c r="BPL6" s="413"/>
      <c r="BPM6" s="413"/>
      <c r="BPN6" s="413"/>
      <c r="BPO6" s="413"/>
      <c r="BPP6" s="413"/>
      <c r="BPQ6" s="413"/>
      <c r="BPR6" s="413"/>
      <c r="BPS6" s="413"/>
      <c r="BPT6" s="413"/>
      <c r="BPU6" s="413"/>
      <c r="BPV6" s="413"/>
      <c r="BPW6" s="413"/>
      <c r="BPX6" s="413"/>
      <c r="BPY6" s="413"/>
      <c r="BPZ6" s="413"/>
      <c r="BQA6" s="413"/>
      <c r="BQB6" s="413"/>
      <c r="BQC6" s="413"/>
      <c r="BQD6" s="413"/>
      <c r="BQE6" s="413"/>
      <c r="BQF6" s="413"/>
      <c r="BQG6" s="413"/>
      <c r="BQH6" s="413"/>
      <c r="BQI6" s="413"/>
      <c r="BQJ6" s="413"/>
      <c r="BQK6" s="413"/>
      <c r="BQL6" s="413"/>
      <c r="BQM6" s="413"/>
      <c r="BQN6" s="413"/>
      <c r="BQO6" s="413"/>
      <c r="BQP6" s="413"/>
      <c r="BQQ6" s="413"/>
      <c r="BQR6" s="413"/>
      <c r="BQS6" s="413"/>
      <c r="BQT6" s="413"/>
      <c r="BQU6" s="413"/>
      <c r="BQV6" s="413"/>
      <c r="BQW6" s="413"/>
      <c r="BQX6" s="413"/>
      <c r="BQY6" s="413"/>
      <c r="BQZ6" s="413"/>
      <c r="BRA6" s="413"/>
      <c r="BRB6" s="413"/>
      <c r="BRC6" s="413"/>
      <c r="BRD6" s="413"/>
      <c r="BRE6" s="413"/>
      <c r="BRF6" s="413"/>
      <c r="BRG6" s="413"/>
      <c r="BRH6" s="413"/>
      <c r="BRI6" s="413"/>
      <c r="BRJ6" s="413"/>
      <c r="BRK6" s="413"/>
      <c r="BRL6" s="413"/>
      <c r="BRM6" s="413"/>
      <c r="BRN6" s="413"/>
      <c r="BRO6" s="413"/>
      <c r="BRP6" s="413"/>
      <c r="BRQ6" s="413"/>
      <c r="BRR6" s="413"/>
      <c r="BRS6" s="413"/>
      <c r="BRT6" s="413"/>
      <c r="BRU6" s="413"/>
      <c r="BRV6" s="413"/>
      <c r="BRW6" s="413"/>
      <c r="BRX6" s="413"/>
      <c r="BRY6" s="413"/>
      <c r="BRZ6" s="413"/>
      <c r="BSA6" s="413"/>
      <c r="BSB6" s="413"/>
      <c r="BSC6" s="413"/>
      <c r="BSD6" s="413"/>
      <c r="BSE6" s="413"/>
      <c r="BSF6" s="413"/>
      <c r="BSG6" s="413"/>
      <c r="BSH6" s="413"/>
      <c r="BSI6" s="413"/>
      <c r="BSJ6" s="413"/>
      <c r="BSK6" s="413"/>
      <c r="BSL6" s="413"/>
      <c r="BSM6" s="413"/>
      <c r="BSN6" s="413"/>
      <c r="BSO6" s="413"/>
      <c r="BSP6" s="413"/>
      <c r="BSQ6" s="413"/>
      <c r="BSR6" s="413"/>
      <c r="BSS6" s="413"/>
      <c r="BST6" s="413"/>
      <c r="BSU6" s="413"/>
      <c r="BSV6" s="413"/>
      <c r="BSW6" s="413"/>
      <c r="BSX6" s="413"/>
      <c r="BSY6" s="413"/>
      <c r="BSZ6" s="413"/>
      <c r="BTA6" s="413"/>
      <c r="BTB6" s="413"/>
      <c r="BTC6" s="413"/>
      <c r="BTD6" s="413"/>
      <c r="BTE6" s="413"/>
      <c r="BTF6" s="413"/>
      <c r="BTG6" s="413"/>
      <c r="BTH6" s="413"/>
      <c r="BTI6" s="413"/>
      <c r="BTJ6" s="413"/>
      <c r="BTK6" s="413"/>
      <c r="BTL6" s="413"/>
      <c r="BTM6" s="413"/>
      <c r="BTN6" s="413"/>
      <c r="BTO6" s="413"/>
      <c r="BTP6" s="413"/>
      <c r="BTQ6" s="413"/>
      <c r="BTR6" s="413"/>
      <c r="BTS6" s="413"/>
      <c r="BTT6" s="413"/>
      <c r="BTU6" s="413"/>
      <c r="BTV6" s="413"/>
      <c r="BTW6" s="413"/>
      <c r="BTX6" s="413"/>
      <c r="BTY6" s="413"/>
      <c r="BTZ6" s="413"/>
      <c r="BUA6" s="413"/>
      <c r="BUB6" s="413"/>
      <c r="BUC6" s="413"/>
      <c r="BUD6" s="413"/>
      <c r="BUE6" s="413"/>
      <c r="BUF6" s="413"/>
      <c r="BUG6" s="413"/>
      <c r="BUH6" s="413"/>
      <c r="BUI6" s="413"/>
      <c r="BUJ6" s="413"/>
      <c r="BUK6" s="413"/>
      <c r="BUL6" s="413"/>
      <c r="BUM6" s="413"/>
      <c r="BUN6" s="413"/>
      <c r="BUO6" s="413"/>
      <c r="BUP6" s="413"/>
      <c r="BUQ6" s="413"/>
      <c r="BUR6" s="413"/>
      <c r="BUS6" s="413"/>
      <c r="BUT6" s="413"/>
      <c r="BUU6" s="413"/>
      <c r="BUV6" s="413"/>
      <c r="BUW6" s="413"/>
      <c r="BUX6" s="413"/>
      <c r="BUY6" s="413"/>
      <c r="BUZ6" s="413"/>
      <c r="BVA6" s="413"/>
      <c r="BVB6" s="413"/>
      <c r="BVC6" s="413"/>
      <c r="BVD6" s="413"/>
      <c r="BVE6" s="413"/>
      <c r="BVF6" s="413"/>
      <c r="BVG6" s="413"/>
      <c r="BVH6" s="413"/>
      <c r="BVI6" s="413"/>
      <c r="BVJ6" s="413"/>
      <c r="BVK6" s="413"/>
      <c r="BVL6" s="413"/>
      <c r="BVM6" s="413"/>
      <c r="BVN6" s="413"/>
      <c r="BVO6" s="413"/>
      <c r="BVP6" s="413"/>
      <c r="BVQ6" s="413"/>
      <c r="BVR6" s="413"/>
      <c r="BVS6" s="413"/>
      <c r="BVT6" s="413"/>
      <c r="BVU6" s="413"/>
      <c r="BVV6" s="413"/>
      <c r="BVW6" s="413"/>
      <c r="BVX6" s="413"/>
      <c r="BVY6" s="413"/>
      <c r="BVZ6" s="413"/>
      <c r="BWA6" s="413"/>
      <c r="BWB6" s="413"/>
      <c r="BWC6" s="413"/>
      <c r="BWD6" s="413"/>
      <c r="BWE6" s="413"/>
      <c r="BWF6" s="413"/>
      <c r="BWG6" s="413"/>
      <c r="BWH6" s="413"/>
      <c r="BWI6" s="413"/>
      <c r="BWJ6" s="413"/>
      <c r="BWK6" s="413"/>
      <c r="BWL6" s="413"/>
      <c r="BWM6" s="413"/>
      <c r="BWN6" s="413"/>
      <c r="BWO6" s="413"/>
      <c r="BWP6" s="413"/>
      <c r="BWQ6" s="413"/>
      <c r="BWR6" s="413"/>
      <c r="BWS6" s="413"/>
      <c r="BWT6" s="413"/>
      <c r="BWU6" s="413"/>
      <c r="BWV6" s="413"/>
      <c r="BWW6" s="413"/>
      <c r="BWX6" s="413"/>
      <c r="BWY6" s="413"/>
      <c r="BWZ6" s="413"/>
      <c r="BXA6" s="413"/>
      <c r="BXB6" s="413"/>
      <c r="BXC6" s="413"/>
      <c r="BXD6" s="413"/>
      <c r="BXE6" s="413"/>
      <c r="BXF6" s="413"/>
      <c r="BXG6" s="413"/>
      <c r="BXH6" s="413"/>
      <c r="BXI6" s="413"/>
      <c r="BXJ6" s="413"/>
      <c r="BXK6" s="413"/>
      <c r="BXL6" s="413"/>
      <c r="BXM6" s="413"/>
      <c r="BXN6" s="413"/>
      <c r="BXO6" s="413"/>
      <c r="BXP6" s="413"/>
      <c r="BXQ6" s="413"/>
      <c r="BXR6" s="413"/>
      <c r="BXS6" s="413"/>
      <c r="BXT6" s="413"/>
      <c r="BXU6" s="413"/>
      <c r="BXV6" s="413"/>
      <c r="BXW6" s="413"/>
      <c r="BXX6" s="413"/>
      <c r="BXY6" s="413"/>
      <c r="BXZ6" s="413"/>
      <c r="BYA6" s="413"/>
      <c r="BYB6" s="413"/>
      <c r="BYC6" s="413"/>
      <c r="BYD6" s="413"/>
      <c r="BYE6" s="413"/>
      <c r="BYF6" s="413"/>
      <c r="BYG6" s="413"/>
      <c r="BYH6" s="413"/>
      <c r="BYI6" s="413"/>
      <c r="BYJ6" s="413"/>
      <c r="BYK6" s="413"/>
      <c r="BYL6" s="413"/>
      <c r="BYM6" s="413"/>
      <c r="BYN6" s="413"/>
      <c r="BYO6" s="413"/>
      <c r="BYP6" s="413"/>
      <c r="BYQ6" s="413"/>
      <c r="BYR6" s="413"/>
      <c r="BYS6" s="413"/>
      <c r="BYT6" s="413"/>
      <c r="BYU6" s="413"/>
      <c r="BYV6" s="413"/>
      <c r="BYW6" s="413"/>
      <c r="BYX6" s="413"/>
      <c r="BYY6" s="413"/>
      <c r="BYZ6" s="413"/>
      <c r="BZA6" s="413"/>
      <c r="BZB6" s="413"/>
      <c r="BZC6" s="413"/>
      <c r="BZD6" s="413"/>
      <c r="BZE6" s="413"/>
      <c r="BZF6" s="413"/>
      <c r="BZG6" s="413"/>
      <c r="BZH6" s="413"/>
      <c r="BZI6" s="413"/>
      <c r="BZJ6" s="413"/>
      <c r="BZK6" s="413"/>
      <c r="BZL6" s="413"/>
      <c r="BZM6" s="413"/>
      <c r="BZN6" s="413"/>
      <c r="BZO6" s="413"/>
      <c r="BZP6" s="413"/>
      <c r="BZQ6" s="413"/>
      <c r="BZR6" s="413"/>
      <c r="BZS6" s="413"/>
      <c r="BZT6" s="413"/>
      <c r="BZU6" s="413"/>
      <c r="BZV6" s="413"/>
      <c r="BZW6" s="413"/>
      <c r="BZX6" s="413"/>
      <c r="BZY6" s="413"/>
      <c r="BZZ6" s="413"/>
      <c r="CAA6" s="413"/>
      <c r="CAB6" s="413"/>
      <c r="CAC6" s="413"/>
      <c r="CAD6" s="413"/>
      <c r="CAE6" s="413"/>
      <c r="CAF6" s="413"/>
      <c r="CAG6" s="413"/>
      <c r="CAH6" s="413"/>
      <c r="CAI6" s="413"/>
      <c r="CAJ6" s="413"/>
      <c r="CAK6" s="413"/>
      <c r="CAL6" s="413"/>
      <c r="CAM6" s="413"/>
      <c r="CAN6" s="413"/>
      <c r="CAO6" s="413"/>
      <c r="CAP6" s="413"/>
      <c r="CAQ6" s="413"/>
      <c r="CAR6" s="413"/>
      <c r="CAS6" s="413"/>
      <c r="CAT6" s="413"/>
      <c r="CAU6" s="413"/>
      <c r="CAV6" s="413"/>
      <c r="CAW6" s="413"/>
      <c r="CAX6" s="413"/>
      <c r="CAY6" s="413"/>
      <c r="CAZ6" s="413"/>
      <c r="CBA6" s="413"/>
      <c r="CBB6" s="413"/>
      <c r="CBC6" s="413"/>
      <c r="CBD6" s="413"/>
      <c r="CBE6" s="413"/>
      <c r="CBF6" s="413"/>
      <c r="CBG6" s="413"/>
      <c r="CBH6" s="413"/>
      <c r="CBI6" s="413"/>
      <c r="CBJ6" s="413"/>
      <c r="CBK6" s="413"/>
      <c r="CBL6" s="413"/>
      <c r="CBM6" s="413"/>
      <c r="CBN6" s="413"/>
      <c r="CBO6" s="413"/>
      <c r="CBP6" s="413"/>
      <c r="CBQ6" s="413"/>
      <c r="CBR6" s="413"/>
      <c r="CBS6" s="413"/>
      <c r="CBT6" s="413"/>
      <c r="CBU6" s="413"/>
      <c r="CBV6" s="413"/>
      <c r="CBW6" s="413"/>
      <c r="CBX6" s="413"/>
      <c r="CBY6" s="413"/>
      <c r="CBZ6" s="413"/>
      <c r="CCA6" s="413"/>
      <c r="CCB6" s="413"/>
      <c r="CCC6" s="413"/>
      <c r="CCD6" s="413"/>
      <c r="CCE6" s="413"/>
      <c r="CCF6" s="413"/>
      <c r="CCG6" s="413"/>
      <c r="CCH6" s="413"/>
      <c r="CCI6" s="413"/>
      <c r="CCJ6" s="413"/>
      <c r="CCK6" s="413"/>
      <c r="CCL6" s="413"/>
      <c r="CCM6" s="413"/>
      <c r="CCN6" s="413"/>
      <c r="CCO6" s="413"/>
      <c r="CCP6" s="413"/>
      <c r="CCQ6" s="413"/>
      <c r="CCR6" s="413"/>
      <c r="CCS6" s="413"/>
      <c r="CCT6" s="413"/>
      <c r="CCU6" s="413"/>
      <c r="CCV6" s="413"/>
      <c r="CCW6" s="413"/>
      <c r="CCX6" s="413"/>
      <c r="CCY6" s="413"/>
      <c r="CCZ6" s="413"/>
      <c r="CDA6" s="413"/>
      <c r="CDB6" s="413"/>
      <c r="CDC6" s="413"/>
      <c r="CDD6" s="413"/>
      <c r="CDE6" s="413"/>
      <c r="CDF6" s="413"/>
      <c r="CDG6" s="413"/>
      <c r="CDH6" s="413"/>
      <c r="CDI6" s="413"/>
      <c r="CDJ6" s="413"/>
      <c r="CDK6" s="413"/>
      <c r="CDL6" s="413"/>
      <c r="CDM6" s="413"/>
      <c r="CDN6" s="413"/>
      <c r="CDO6" s="413"/>
      <c r="CDP6" s="413"/>
      <c r="CDQ6" s="413"/>
      <c r="CDR6" s="413"/>
      <c r="CDS6" s="413"/>
      <c r="CDT6" s="413"/>
      <c r="CDU6" s="413"/>
      <c r="CDV6" s="413"/>
      <c r="CDW6" s="413"/>
      <c r="CDX6" s="413"/>
      <c r="CDY6" s="413"/>
      <c r="CDZ6" s="413"/>
      <c r="CEA6" s="413"/>
      <c r="CEB6" s="413"/>
      <c r="CEC6" s="413"/>
      <c r="CED6" s="413"/>
      <c r="CEE6" s="413"/>
      <c r="CEF6" s="413"/>
      <c r="CEG6" s="413"/>
      <c r="CEH6" s="413"/>
      <c r="CEI6" s="413"/>
      <c r="CEJ6" s="413"/>
      <c r="CEK6" s="413"/>
      <c r="CEL6" s="413"/>
      <c r="CEM6" s="413"/>
      <c r="CEN6" s="413"/>
      <c r="CEO6" s="413"/>
      <c r="CEP6" s="413"/>
      <c r="CEQ6" s="413"/>
      <c r="CER6" s="413"/>
      <c r="CES6" s="413"/>
      <c r="CET6" s="413"/>
      <c r="CEU6" s="413"/>
      <c r="CEV6" s="413"/>
      <c r="CEW6" s="413"/>
      <c r="CEX6" s="413"/>
      <c r="CEY6" s="413"/>
      <c r="CEZ6" s="413"/>
      <c r="CFA6" s="413"/>
      <c r="CFB6" s="413"/>
      <c r="CFC6" s="413"/>
      <c r="CFD6" s="413"/>
      <c r="CFE6" s="413"/>
      <c r="CFF6" s="413"/>
      <c r="CFG6" s="413"/>
      <c r="CFH6" s="413"/>
      <c r="CFI6" s="413"/>
      <c r="CFJ6" s="413"/>
      <c r="CFK6" s="413"/>
      <c r="CFL6" s="413"/>
      <c r="CFM6" s="413"/>
      <c r="CFN6" s="413"/>
      <c r="CFO6" s="413"/>
      <c r="CFP6" s="413"/>
      <c r="CFQ6" s="413"/>
      <c r="CFR6" s="413"/>
      <c r="CFS6" s="413"/>
      <c r="CFT6" s="413"/>
      <c r="CFU6" s="413"/>
      <c r="CFV6" s="413"/>
      <c r="CFW6" s="413"/>
      <c r="CFX6" s="413"/>
      <c r="CFY6" s="413"/>
      <c r="CFZ6" s="413"/>
      <c r="CGA6" s="413"/>
      <c r="CGB6" s="413"/>
      <c r="CGC6" s="413"/>
      <c r="CGD6" s="413"/>
      <c r="CGE6" s="413"/>
      <c r="CGF6" s="413"/>
      <c r="CGG6" s="413"/>
      <c r="CGH6" s="413"/>
      <c r="CGI6" s="413"/>
      <c r="CGJ6" s="413"/>
      <c r="CGK6" s="413"/>
      <c r="CGL6" s="413"/>
      <c r="CGM6" s="413"/>
      <c r="CGN6" s="413"/>
      <c r="CGO6" s="413"/>
      <c r="CGP6" s="413"/>
      <c r="CGQ6" s="413"/>
      <c r="CGR6" s="413"/>
      <c r="CGS6" s="413"/>
      <c r="CGT6" s="413"/>
      <c r="CGU6" s="413"/>
      <c r="CGV6" s="413"/>
      <c r="CGW6" s="413"/>
      <c r="CGX6" s="413"/>
      <c r="CGY6" s="413"/>
      <c r="CGZ6" s="413"/>
      <c r="CHA6" s="413"/>
      <c r="CHB6" s="413"/>
      <c r="CHC6" s="413"/>
      <c r="CHD6" s="413"/>
      <c r="CHE6" s="413"/>
      <c r="CHF6" s="413"/>
      <c r="CHG6" s="413"/>
      <c r="CHH6" s="413"/>
      <c r="CHI6" s="413"/>
      <c r="CHJ6" s="413"/>
      <c r="CHK6" s="413"/>
      <c r="CHL6" s="413"/>
      <c r="CHM6" s="413"/>
      <c r="CHN6" s="413"/>
      <c r="CHO6" s="413"/>
      <c r="CHP6" s="413"/>
      <c r="CHQ6" s="413"/>
      <c r="CHR6" s="413"/>
      <c r="CHS6" s="413"/>
      <c r="CHT6" s="413"/>
      <c r="CHU6" s="413"/>
      <c r="CHV6" s="413"/>
      <c r="CHW6" s="413"/>
      <c r="CHX6" s="413"/>
      <c r="CHY6" s="413"/>
      <c r="CHZ6" s="413"/>
      <c r="CIA6" s="413"/>
      <c r="CIB6" s="413"/>
      <c r="CIC6" s="413"/>
      <c r="CID6" s="413"/>
      <c r="CIE6" s="413"/>
      <c r="CIF6" s="413"/>
      <c r="CIG6" s="413"/>
      <c r="CIH6" s="413"/>
      <c r="CII6" s="413"/>
      <c r="CIJ6" s="413"/>
      <c r="CIK6" s="413"/>
      <c r="CIL6" s="413"/>
      <c r="CIM6" s="413"/>
      <c r="CIN6" s="413"/>
      <c r="CIO6" s="413"/>
      <c r="CIP6" s="413"/>
      <c r="CIQ6" s="413"/>
      <c r="CIR6" s="413"/>
      <c r="CIS6" s="413"/>
      <c r="CIT6" s="413"/>
      <c r="CIU6" s="413"/>
      <c r="CIV6" s="413"/>
      <c r="CIW6" s="413"/>
      <c r="CIX6" s="413"/>
      <c r="CIY6" s="413"/>
      <c r="CIZ6" s="413"/>
      <c r="CJA6" s="413"/>
      <c r="CJB6" s="413"/>
      <c r="CJC6" s="413"/>
      <c r="CJD6" s="413"/>
      <c r="CJE6" s="413"/>
      <c r="CJF6" s="413"/>
      <c r="CJG6" s="413"/>
      <c r="CJH6" s="413"/>
      <c r="CJI6" s="413"/>
      <c r="CJJ6" s="413"/>
      <c r="CJK6" s="413"/>
      <c r="CJL6" s="413"/>
      <c r="CJM6" s="413"/>
      <c r="CJN6" s="413"/>
      <c r="CJO6" s="413"/>
      <c r="CJP6" s="413"/>
      <c r="CJQ6" s="413"/>
      <c r="CJR6" s="413"/>
      <c r="CJS6" s="413"/>
      <c r="CJT6" s="413"/>
      <c r="CJU6" s="413"/>
      <c r="CJV6" s="413"/>
      <c r="CJW6" s="413"/>
      <c r="CJX6" s="413"/>
      <c r="CJY6" s="413"/>
      <c r="CJZ6" s="413"/>
      <c r="CKA6" s="413"/>
      <c r="CKB6" s="413"/>
      <c r="CKC6" s="413"/>
      <c r="CKD6" s="413"/>
      <c r="CKE6" s="413"/>
      <c r="CKF6" s="413"/>
      <c r="CKG6" s="413"/>
      <c r="CKH6" s="413"/>
      <c r="CKI6" s="413"/>
      <c r="CKJ6" s="413"/>
      <c r="CKK6" s="413"/>
      <c r="CKL6" s="413"/>
      <c r="CKM6" s="413"/>
      <c r="CKN6" s="413"/>
      <c r="CKO6" s="413"/>
      <c r="CKP6" s="413"/>
      <c r="CKQ6" s="413"/>
      <c r="CKR6" s="413"/>
      <c r="CKS6" s="413"/>
      <c r="CKT6" s="413"/>
      <c r="CKU6" s="413"/>
      <c r="CKV6" s="413"/>
      <c r="CKW6" s="413"/>
      <c r="CKX6" s="413"/>
      <c r="CKY6" s="413"/>
      <c r="CKZ6" s="413"/>
      <c r="CLA6" s="413"/>
      <c r="CLB6" s="413"/>
      <c r="CLC6" s="413"/>
      <c r="CLD6" s="413"/>
      <c r="CLE6" s="413"/>
      <c r="CLF6" s="413"/>
      <c r="CLG6" s="413"/>
      <c r="CLH6" s="413"/>
      <c r="CLI6" s="413"/>
      <c r="CLJ6" s="413"/>
      <c r="CLK6" s="413"/>
      <c r="CLL6" s="413"/>
      <c r="CLM6" s="413"/>
      <c r="CLN6" s="413"/>
      <c r="CLO6" s="413"/>
      <c r="CLP6" s="413"/>
      <c r="CLQ6" s="413"/>
      <c r="CLR6" s="413"/>
      <c r="CLS6" s="413"/>
      <c r="CLT6" s="413"/>
      <c r="CLU6" s="413"/>
      <c r="CLV6" s="413"/>
      <c r="CLW6" s="413"/>
      <c r="CLX6" s="413"/>
      <c r="CLY6" s="413"/>
      <c r="CLZ6" s="413"/>
      <c r="CMA6" s="413"/>
      <c r="CMB6" s="413"/>
      <c r="CMC6" s="413"/>
      <c r="CMD6" s="413"/>
      <c r="CME6" s="413"/>
      <c r="CMF6" s="413"/>
      <c r="CMG6" s="413"/>
      <c r="CMH6" s="413"/>
      <c r="CMI6" s="413"/>
      <c r="CMJ6" s="413"/>
      <c r="CMK6" s="413"/>
      <c r="CML6" s="413"/>
      <c r="CMM6" s="413"/>
      <c r="CMN6" s="413"/>
      <c r="CMO6" s="413"/>
      <c r="CMP6" s="413"/>
      <c r="CMQ6" s="413"/>
      <c r="CMR6" s="413"/>
      <c r="CMS6" s="413"/>
      <c r="CMT6" s="413"/>
      <c r="CMU6" s="413"/>
      <c r="CMV6" s="413"/>
      <c r="CMW6" s="413"/>
      <c r="CMX6" s="413"/>
      <c r="CMY6" s="413"/>
      <c r="CMZ6" s="413"/>
      <c r="CNA6" s="413"/>
      <c r="CNB6" s="413"/>
      <c r="CNC6" s="413"/>
      <c r="CND6" s="413"/>
      <c r="CNE6" s="413"/>
      <c r="CNF6" s="413"/>
      <c r="CNG6" s="413"/>
      <c r="CNH6" s="413"/>
      <c r="CNI6" s="413"/>
      <c r="CNJ6" s="413"/>
      <c r="CNK6" s="413"/>
      <c r="CNL6" s="413"/>
      <c r="CNM6" s="413"/>
      <c r="CNN6" s="413"/>
      <c r="CNO6" s="413"/>
      <c r="CNP6" s="413"/>
      <c r="CNQ6" s="413"/>
      <c r="CNR6" s="413"/>
      <c r="CNS6" s="413"/>
      <c r="CNT6" s="413"/>
      <c r="CNU6" s="413"/>
      <c r="CNV6" s="413"/>
      <c r="CNW6" s="413"/>
      <c r="CNX6" s="413"/>
      <c r="CNY6" s="413"/>
      <c r="CNZ6" s="413"/>
      <c r="COA6" s="413"/>
      <c r="COB6" s="413"/>
      <c r="COC6" s="413"/>
      <c r="COD6" s="413"/>
      <c r="COE6" s="413"/>
      <c r="COF6" s="413"/>
      <c r="COG6" s="413"/>
      <c r="COH6" s="413"/>
      <c r="COI6" s="413"/>
      <c r="COJ6" s="413"/>
      <c r="COK6" s="413"/>
      <c r="COL6" s="413"/>
      <c r="COM6" s="413"/>
      <c r="CON6" s="413"/>
      <c r="COO6" s="413"/>
      <c r="COP6" s="413"/>
      <c r="COQ6" s="413"/>
      <c r="COR6" s="413"/>
      <c r="COS6" s="413"/>
      <c r="COT6" s="413"/>
      <c r="COU6" s="413"/>
      <c r="COV6" s="413"/>
      <c r="COW6" s="413"/>
      <c r="COX6" s="413"/>
      <c r="COY6" s="413"/>
      <c r="COZ6" s="413"/>
      <c r="CPA6" s="413"/>
      <c r="CPB6" s="413"/>
      <c r="CPC6" s="413"/>
      <c r="CPD6" s="413"/>
      <c r="CPE6" s="413"/>
      <c r="CPF6" s="413"/>
      <c r="CPG6" s="413"/>
      <c r="CPH6" s="413"/>
      <c r="CPI6" s="413"/>
      <c r="CPJ6" s="413"/>
      <c r="CPK6" s="413"/>
      <c r="CPL6" s="413"/>
      <c r="CPM6" s="413"/>
      <c r="CPN6" s="413"/>
      <c r="CPO6" s="413"/>
      <c r="CPP6" s="413"/>
      <c r="CPQ6" s="413"/>
      <c r="CPR6" s="413"/>
      <c r="CPS6" s="413"/>
      <c r="CPT6" s="413"/>
      <c r="CPU6" s="413"/>
      <c r="CPV6" s="413"/>
      <c r="CPW6" s="413"/>
      <c r="CPX6" s="413"/>
      <c r="CPY6" s="413"/>
      <c r="CPZ6" s="413"/>
      <c r="CQA6" s="413"/>
      <c r="CQB6" s="413"/>
      <c r="CQC6" s="413"/>
      <c r="CQD6" s="413"/>
      <c r="CQE6" s="413"/>
      <c r="CQF6" s="413"/>
      <c r="CQG6" s="413"/>
      <c r="CQH6" s="413"/>
      <c r="CQI6" s="413"/>
      <c r="CQJ6" s="413"/>
      <c r="CQK6" s="413"/>
      <c r="CQL6" s="413"/>
      <c r="CQM6" s="413"/>
      <c r="CQN6" s="413"/>
      <c r="CQO6" s="413"/>
      <c r="CQP6" s="413"/>
      <c r="CQQ6" s="413"/>
      <c r="CQR6" s="413"/>
      <c r="CQS6" s="413"/>
      <c r="CQT6" s="413"/>
      <c r="CQU6" s="413"/>
      <c r="CQV6" s="413"/>
      <c r="CQW6" s="413"/>
      <c r="CQX6" s="413"/>
      <c r="CQY6" s="413"/>
      <c r="CQZ6" s="413"/>
      <c r="CRA6" s="413"/>
      <c r="CRB6" s="413"/>
      <c r="CRC6" s="413"/>
      <c r="CRD6" s="413"/>
      <c r="CRE6" s="413"/>
      <c r="CRF6" s="413"/>
      <c r="CRG6" s="413"/>
      <c r="CRH6" s="413"/>
      <c r="CRI6" s="413"/>
      <c r="CRJ6" s="413"/>
      <c r="CRK6" s="413"/>
      <c r="CRL6" s="413"/>
      <c r="CRM6" s="413"/>
      <c r="CRN6" s="413"/>
      <c r="CRO6" s="413"/>
      <c r="CRP6" s="413"/>
      <c r="CRQ6" s="413"/>
      <c r="CRR6" s="413"/>
      <c r="CRS6" s="413"/>
      <c r="CRT6" s="413"/>
      <c r="CRU6" s="413"/>
      <c r="CRV6" s="413"/>
      <c r="CRW6" s="413"/>
      <c r="CRX6" s="413"/>
      <c r="CRY6" s="413"/>
      <c r="CRZ6" s="413"/>
      <c r="CSA6" s="413"/>
      <c r="CSB6" s="413"/>
      <c r="CSC6" s="413"/>
      <c r="CSD6" s="413"/>
      <c r="CSE6" s="413"/>
      <c r="CSF6" s="413"/>
      <c r="CSG6" s="413"/>
      <c r="CSH6" s="413"/>
      <c r="CSI6" s="413"/>
      <c r="CSJ6" s="413"/>
      <c r="CSK6" s="413"/>
      <c r="CSL6" s="413"/>
      <c r="CSM6" s="413"/>
      <c r="CSN6" s="413"/>
      <c r="CSO6" s="413"/>
      <c r="CSP6" s="413"/>
      <c r="CSQ6" s="413"/>
      <c r="CSR6" s="413"/>
      <c r="CSS6" s="413"/>
      <c r="CST6" s="413"/>
      <c r="CSU6" s="413"/>
      <c r="CSV6" s="413"/>
      <c r="CSW6" s="413"/>
      <c r="CSX6" s="413"/>
      <c r="CSY6" s="413"/>
      <c r="CSZ6" s="413"/>
      <c r="CTA6" s="413"/>
      <c r="CTB6" s="413"/>
      <c r="CTC6" s="413"/>
      <c r="CTD6" s="413"/>
      <c r="CTE6" s="413"/>
      <c r="CTF6" s="413"/>
      <c r="CTG6" s="413"/>
      <c r="CTH6" s="413"/>
      <c r="CTI6" s="413"/>
      <c r="CTJ6" s="413"/>
      <c r="CTK6" s="413"/>
      <c r="CTL6" s="413"/>
      <c r="CTM6" s="413"/>
      <c r="CTN6" s="413"/>
      <c r="CTO6" s="413"/>
      <c r="CTP6" s="413"/>
      <c r="CTQ6" s="413"/>
      <c r="CTR6" s="413"/>
      <c r="CTS6" s="413"/>
      <c r="CTT6" s="413"/>
      <c r="CTU6" s="413"/>
      <c r="CTV6" s="413"/>
      <c r="CTW6" s="413"/>
      <c r="CTX6" s="413"/>
      <c r="CTY6" s="413"/>
      <c r="CTZ6" s="413"/>
      <c r="CUA6" s="413"/>
      <c r="CUB6" s="413"/>
      <c r="CUC6" s="413"/>
      <c r="CUD6" s="413"/>
      <c r="CUE6" s="413"/>
      <c r="CUF6" s="413"/>
      <c r="CUG6" s="413"/>
      <c r="CUH6" s="413"/>
      <c r="CUI6" s="413"/>
      <c r="CUJ6" s="413"/>
      <c r="CUK6" s="413"/>
      <c r="CUL6" s="413"/>
      <c r="CUM6" s="413"/>
      <c r="CUN6" s="413"/>
      <c r="CUO6" s="413"/>
      <c r="CUP6" s="413"/>
      <c r="CUQ6" s="413"/>
      <c r="CUR6" s="413"/>
      <c r="CUS6" s="413"/>
      <c r="CUT6" s="413"/>
      <c r="CUU6" s="413"/>
      <c r="CUV6" s="413"/>
      <c r="CUW6" s="413"/>
      <c r="CUX6" s="413"/>
      <c r="CUY6" s="413"/>
      <c r="CUZ6" s="413"/>
      <c r="CVA6" s="413"/>
      <c r="CVB6" s="413"/>
      <c r="CVC6" s="413"/>
      <c r="CVD6" s="413"/>
      <c r="CVE6" s="413"/>
      <c r="CVF6" s="413"/>
      <c r="CVG6" s="413"/>
      <c r="CVH6" s="413"/>
      <c r="CVI6" s="413"/>
      <c r="CVJ6" s="413"/>
      <c r="CVK6" s="413"/>
      <c r="CVL6" s="413"/>
      <c r="CVM6" s="413"/>
      <c r="CVN6" s="413"/>
      <c r="CVO6" s="413"/>
      <c r="CVP6" s="413"/>
      <c r="CVQ6" s="413"/>
      <c r="CVR6" s="413"/>
      <c r="CVS6" s="413"/>
      <c r="CVT6" s="413"/>
      <c r="CVU6" s="413"/>
      <c r="CVV6" s="413"/>
      <c r="CVW6" s="413"/>
      <c r="CVX6" s="413"/>
      <c r="CVY6" s="413"/>
      <c r="CVZ6" s="413"/>
      <c r="CWA6" s="413"/>
      <c r="CWB6" s="413"/>
      <c r="CWC6" s="413"/>
      <c r="CWD6" s="413"/>
      <c r="CWE6" s="413"/>
      <c r="CWF6" s="413"/>
      <c r="CWG6" s="413"/>
      <c r="CWH6" s="413"/>
      <c r="CWI6" s="413"/>
      <c r="CWJ6" s="413"/>
      <c r="CWK6" s="413"/>
      <c r="CWL6" s="413"/>
      <c r="CWM6" s="413"/>
      <c r="CWN6" s="413"/>
      <c r="CWO6" s="413"/>
      <c r="CWP6" s="413"/>
      <c r="CWQ6" s="413"/>
      <c r="CWR6" s="413"/>
      <c r="CWS6" s="413"/>
      <c r="CWT6" s="413"/>
      <c r="CWU6" s="413"/>
      <c r="CWV6" s="413"/>
      <c r="CWW6" s="413"/>
      <c r="CWX6" s="413"/>
      <c r="CWY6" s="413"/>
      <c r="CWZ6" s="413"/>
      <c r="CXA6" s="413"/>
      <c r="CXB6" s="413"/>
      <c r="CXC6" s="413"/>
      <c r="CXD6" s="413"/>
      <c r="CXE6" s="413"/>
      <c r="CXF6" s="413"/>
      <c r="CXG6" s="413"/>
      <c r="CXH6" s="413"/>
      <c r="CXI6" s="413"/>
      <c r="CXJ6" s="413"/>
      <c r="CXK6" s="413"/>
      <c r="CXL6" s="413"/>
      <c r="CXM6" s="413"/>
      <c r="CXN6" s="413"/>
      <c r="CXO6" s="413"/>
      <c r="CXP6" s="413"/>
      <c r="CXQ6" s="413"/>
      <c r="CXR6" s="413"/>
      <c r="CXS6" s="413"/>
      <c r="CXT6" s="413"/>
      <c r="CXU6" s="413"/>
      <c r="CXV6" s="413"/>
      <c r="CXW6" s="413"/>
      <c r="CXX6" s="413"/>
      <c r="CXY6" s="413"/>
      <c r="CXZ6" s="413"/>
      <c r="CYA6" s="413"/>
      <c r="CYB6" s="413"/>
      <c r="CYC6" s="413"/>
      <c r="CYD6" s="413"/>
      <c r="CYE6" s="413"/>
      <c r="CYF6" s="413"/>
      <c r="CYG6" s="413"/>
      <c r="CYH6" s="413"/>
      <c r="CYI6" s="413"/>
      <c r="CYJ6" s="413"/>
      <c r="CYK6" s="413"/>
      <c r="CYL6" s="413"/>
      <c r="CYM6" s="413"/>
      <c r="CYN6" s="413"/>
      <c r="CYO6" s="413"/>
      <c r="CYP6" s="413"/>
      <c r="CYQ6" s="413"/>
      <c r="CYR6" s="413"/>
      <c r="CYS6" s="413"/>
      <c r="CYT6" s="413"/>
      <c r="CYU6" s="413"/>
      <c r="CYV6" s="413"/>
      <c r="CYW6" s="413"/>
      <c r="CYX6" s="413"/>
      <c r="CYY6" s="413"/>
      <c r="CYZ6" s="413"/>
      <c r="CZA6" s="413"/>
      <c r="CZB6" s="413"/>
      <c r="CZC6" s="413"/>
      <c r="CZD6" s="413"/>
      <c r="CZE6" s="413"/>
      <c r="CZF6" s="413"/>
      <c r="CZG6" s="413"/>
      <c r="CZH6" s="413"/>
      <c r="CZI6" s="413"/>
      <c r="CZJ6" s="413"/>
      <c r="CZK6" s="413"/>
      <c r="CZL6" s="413"/>
      <c r="CZM6" s="413"/>
      <c r="CZN6" s="413"/>
      <c r="CZO6" s="413"/>
      <c r="CZP6" s="413"/>
      <c r="CZQ6" s="413"/>
      <c r="CZR6" s="413"/>
      <c r="CZS6" s="413"/>
      <c r="CZT6" s="413"/>
      <c r="CZU6" s="413"/>
      <c r="CZV6" s="413"/>
      <c r="CZW6" s="413"/>
      <c r="CZX6" s="413"/>
      <c r="CZY6" s="413"/>
      <c r="CZZ6" s="413"/>
      <c r="DAA6" s="413"/>
      <c r="DAB6" s="413"/>
      <c r="DAC6" s="413"/>
      <c r="DAD6" s="413"/>
      <c r="DAE6" s="413"/>
      <c r="DAF6" s="413"/>
      <c r="DAG6" s="413"/>
      <c r="DAH6" s="413"/>
      <c r="DAI6" s="413"/>
      <c r="DAJ6" s="413"/>
      <c r="DAK6" s="413"/>
      <c r="DAL6" s="413"/>
      <c r="DAM6" s="413"/>
      <c r="DAN6" s="413"/>
      <c r="DAO6" s="413"/>
      <c r="DAP6" s="413"/>
      <c r="DAQ6" s="413"/>
      <c r="DAR6" s="413"/>
      <c r="DAS6" s="413"/>
      <c r="DAT6" s="413"/>
      <c r="DAU6" s="413"/>
      <c r="DAV6" s="413"/>
      <c r="DAW6" s="413"/>
      <c r="DAX6" s="413"/>
      <c r="DAY6" s="413"/>
      <c r="DAZ6" s="413"/>
      <c r="DBA6" s="413"/>
      <c r="DBB6" s="413"/>
      <c r="DBC6" s="413"/>
      <c r="DBD6" s="413"/>
      <c r="DBE6" s="413"/>
      <c r="DBF6" s="413"/>
      <c r="DBG6" s="413"/>
      <c r="DBH6" s="413"/>
      <c r="DBI6" s="413"/>
      <c r="DBJ6" s="413"/>
      <c r="DBK6" s="413"/>
      <c r="DBL6" s="413"/>
      <c r="DBM6" s="413"/>
      <c r="DBN6" s="413"/>
      <c r="DBO6" s="413"/>
      <c r="DBP6" s="413"/>
      <c r="DBQ6" s="413"/>
      <c r="DBR6" s="413"/>
      <c r="DBS6" s="413"/>
      <c r="DBT6" s="413"/>
      <c r="DBU6" s="413"/>
      <c r="DBV6" s="413"/>
      <c r="DBW6" s="413"/>
      <c r="DBX6" s="413"/>
      <c r="DBY6" s="413"/>
      <c r="DBZ6" s="413"/>
      <c r="DCA6" s="413"/>
      <c r="DCB6" s="413"/>
      <c r="DCC6" s="413"/>
      <c r="DCD6" s="413"/>
      <c r="DCE6" s="413"/>
      <c r="DCF6" s="413"/>
      <c r="DCG6" s="413"/>
      <c r="DCH6" s="413"/>
      <c r="DCI6" s="413"/>
      <c r="DCJ6" s="413"/>
      <c r="DCK6" s="413"/>
      <c r="DCL6" s="413"/>
      <c r="DCM6" s="413"/>
      <c r="DCN6" s="413"/>
      <c r="DCO6" s="413"/>
      <c r="DCP6" s="413"/>
      <c r="DCQ6" s="413"/>
      <c r="DCR6" s="413"/>
      <c r="DCS6" s="413"/>
      <c r="DCT6" s="413"/>
      <c r="DCU6" s="413"/>
      <c r="DCV6" s="413"/>
      <c r="DCW6" s="413"/>
      <c r="DCX6" s="413"/>
      <c r="DCY6" s="413"/>
      <c r="DCZ6" s="413"/>
      <c r="DDA6" s="413"/>
      <c r="DDB6" s="413"/>
      <c r="DDC6" s="413"/>
      <c r="DDD6" s="413"/>
      <c r="DDE6" s="413"/>
      <c r="DDF6" s="413"/>
      <c r="DDG6" s="413"/>
      <c r="DDH6" s="413"/>
      <c r="DDI6" s="413"/>
      <c r="DDJ6" s="413"/>
      <c r="DDK6" s="413"/>
      <c r="DDL6" s="413"/>
      <c r="DDM6" s="413"/>
      <c r="DDN6" s="413"/>
      <c r="DDO6" s="413"/>
      <c r="DDP6" s="413"/>
      <c r="DDQ6" s="413"/>
      <c r="DDR6" s="413"/>
      <c r="DDS6" s="413"/>
      <c r="DDT6" s="413"/>
      <c r="DDU6" s="413"/>
      <c r="DDV6" s="413"/>
      <c r="DDW6" s="413"/>
      <c r="DDX6" s="413"/>
      <c r="DDY6" s="413"/>
      <c r="DDZ6" s="413"/>
      <c r="DEA6" s="413"/>
      <c r="DEB6" s="413"/>
      <c r="DEC6" s="413"/>
      <c r="DED6" s="413"/>
      <c r="DEE6" s="413"/>
      <c r="DEF6" s="413"/>
      <c r="DEG6" s="413"/>
      <c r="DEH6" s="413"/>
      <c r="DEI6" s="413"/>
      <c r="DEJ6" s="413"/>
      <c r="DEK6" s="413"/>
      <c r="DEL6" s="413"/>
      <c r="DEM6" s="413"/>
      <c r="DEN6" s="413"/>
      <c r="DEO6" s="413"/>
      <c r="DEP6" s="413"/>
      <c r="DEQ6" s="413"/>
      <c r="DER6" s="413"/>
      <c r="DES6" s="413"/>
      <c r="DET6" s="413"/>
      <c r="DEU6" s="413"/>
      <c r="DEV6" s="413"/>
      <c r="DEW6" s="413"/>
      <c r="DEX6" s="413"/>
      <c r="DEY6" s="413"/>
      <c r="DEZ6" s="413"/>
      <c r="DFA6" s="413"/>
      <c r="DFB6" s="413"/>
      <c r="DFC6" s="413"/>
      <c r="DFD6" s="413"/>
      <c r="DFE6" s="413"/>
      <c r="DFF6" s="413"/>
      <c r="DFG6" s="413"/>
      <c r="DFH6" s="413"/>
      <c r="DFI6" s="413"/>
      <c r="DFJ6" s="413"/>
      <c r="DFK6" s="413"/>
      <c r="DFL6" s="413"/>
      <c r="DFM6" s="413"/>
      <c r="DFN6" s="413"/>
      <c r="DFO6" s="413"/>
      <c r="DFP6" s="413"/>
      <c r="DFQ6" s="413"/>
      <c r="DFR6" s="413"/>
      <c r="DFS6" s="413"/>
      <c r="DFT6" s="413"/>
      <c r="DFU6" s="413"/>
      <c r="DFV6" s="413"/>
      <c r="DFW6" s="413"/>
      <c r="DFX6" s="413"/>
      <c r="DFY6" s="413"/>
      <c r="DFZ6" s="413"/>
      <c r="DGA6" s="413"/>
      <c r="DGB6" s="413"/>
      <c r="DGC6" s="413"/>
      <c r="DGD6" s="413"/>
      <c r="DGE6" s="413"/>
      <c r="DGF6" s="413"/>
      <c r="DGG6" s="413"/>
      <c r="DGH6" s="413"/>
      <c r="DGI6" s="413"/>
      <c r="DGJ6" s="413"/>
      <c r="DGK6" s="413"/>
      <c r="DGL6" s="413"/>
      <c r="DGM6" s="413"/>
      <c r="DGN6" s="413"/>
      <c r="DGO6" s="413"/>
      <c r="DGP6" s="413"/>
      <c r="DGQ6" s="413"/>
      <c r="DGR6" s="413"/>
      <c r="DGS6" s="413"/>
      <c r="DGT6" s="413"/>
      <c r="DGU6" s="413"/>
      <c r="DGV6" s="413"/>
      <c r="DGW6" s="413"/>
      <c r="DGX6" s="413"/>
      <c r="DGY6" s="413"/>
      <c r="DGZ6" s="413"/>
      <c r="DHA6" s="413"/>
      <c r="DHB6" s="413"/>
      <c r="DHC6" s="413"/>
      <c r="DHD6" s="413"/>
      <c r="DHE6" s="413"/>
      <c r="DHF6" s="413"/>
      <c r="DHG6" s="413"/>
      <c r="DHH6" s="413"/>
      <c r="DHI6" s="413"/>
      <c r="DHJ6" s="413"/>
      <c r="DHK6" s="413"/>
      <c r="DHL6" s="413"/>
      <c r="DHM6" s="413"/>
      <c r="DHN6" s="413"/>
      <c r="DHO6" s="413"/>
      <c r="DHP6" s="413"/>
      <c r="DHQ6" s="413"/>
      <c r="DHR6" s="413"/>
      <c r="DHS6" s="413"/>
      <c r="DHT6" s="413"/>
      <c r="DHU6" s="413"/>
      <c r="DHV6" s="413"/>
      <c r="DHW6" s="413"/>
      <c r="DHX6" s="413"/>
      <c r="DHY6" s="413"/>
      <c r="DHZ6" s="413"/>
      <c r="DIA6" s="413"/>
      <c r="DIB6" s="413"/>
      <c r="DIC6" s="413"/>
      <c r="DID6" s="413"/>
      <c r="DIE6" s="413"/>
      <c r="DIF6" s="413"/>
      <c r="DIG6" s="413"/>
      <c r="DIH6" s="413"/>
      <c r="DII6" s="413"/>
      <c r="DIJ6" s="413"/>
      <c r="DIK6" s="413"/>
      <c r="DIL6" s="413"/>
      <c r="DIM6" s="413"/>
      <c r="DIN6" s="413"/>
      <c r="DIO6" s="413"/>
      <c r="DIP6" s="413"/>
      <c r="DIQ6" s="413"/>
      <c r="DIR6" s="413"/>
      <c r="DIS6" s="413"/>
      <c r="DIT6" s="413"/>
      <c r="DIU6" s="413"/>
      <c r="DIV6" s="413"/>
      <c r="DIW6" s="413"/>
      <c r="DIX6" s="413"/>
      <c r="DIY6" s="413"/>
      <c r="DIZ6" s="413"/>
      <c r="DJA6" s="413"/>
      <c r="DJB6" s="413"/>
      <c r="DJC6" s="413"/>
      <c r="DJD6" s="413"/>
      <c r="DJE6" s="413"/>
      <c r="DJF6" s="413"/>
      <c r="DJG6" s="413"/>
      <c r="DJH6" s="413"/>
      <c r="DJI6" s="413"/>
      <c r="DJJ6" s="413"/>
      <c r="DJK6" s="413"/>
      <c r="DJL6" s="413"/>
      <c r="DJM6" s="413"/>
      <c r="DJN6" s="413"/>
      <c r="DJO6" s="413"/>
      <c r="DJP6" s="413"/>
      <c r="DJQ6" s="413"/>
      <c r="DJR6" s="413"/>
      <c r="DJS6" s="413"/>
      <c r="DJT6" s="413"/>
      <c r="DJU6" s="413"/>
      <c r="DJV6" s="413"/>
      <c r="DJW6" s="413"/>
      <c r="DJX6" s="413"/>
      <c r="DJY6" s="413"/>
      <c r="DJZ6" s="413"/>
      <c r="DKA6" s="413"/>
      <c r="DKB6" s="413"/>
      <c r="DKC6" s="413"/>
      <c r="DKD6" s="413"/>
      <c r="DKE6" s="413"/>
      <c r="DKF6" s="413"/>
      <c r="DKG6" s="413"/>
      <c r="DKH6" s="413"/>
      <c r="DKI6" s="413"/>
      <c r="DKJ6" s="413"/>
      <c r="DKK6" s="413"/>
      <c r="DKL6" s="413"/>
      <c r="DKM6" s="413"/>
      <c r="DKN6" s="413"/>
      <c r="DKO6" s="413"/>
      <c r="DKP6" s="413"/>
      <c r="DKQ6" s="413"/>
      <c r="DKR6" s="413"/>
      <c r="DKS6" s="413"/>
      <c r="DKT6" s="413"/>
      <c r="DKU6" s="413"/>
      <c r="DKV6" s="413"/>
      <c r="DKW6" s="413"/>
      <c r="DKX6" s="413"/>
      <c r="DKY6" s="413"/>
      <c r="DKZ6" s="413"/>
      <c r="DLA6" s="413"/>
      <c r="DLB6" s="413"/>
      <c r="DLC6" s="413"/>
      <c r="DLD6" s="413"/>
      <c r="DLE6" s="413"/>
      <c r="DLF6" s="413"/>
      <c r="DLG6" s="413"/>
      <c r="DLH6" s="413"/>
      <c r="DLI6" s="413"/>
      <c r="DLJ6" s="413"/>
      <c r="DLK6" s="413"/>
      <c r="DLL6" s="413"/>
      <c r="DLM6" s="413"/>
      <c r="DLN6" s="413"/>
      <c r="DLO6" s="413"/>
      <c r="DLP6" s="413"/>
      <c r="DLQ6" s="413"/>
      <c r="DLR6" s="413"/>
      <c r="DLS6" s="413"/>
      <c r="DLT6" s="413"/>
      <c r="DLU6" s="413"/>
      <c r="DLV6" s="413"/>
      <c r="DLW6" s="413"/>
      <c r="DLX6" s="413"/>
      <c r="DLY6" s="413"/>
      <c r="DLZ6" s="413"/>
      <c r="DMA6" s="413"/>
      <c r="DMB6" s="413"/>
      <c r="DMC6" s="413"/>
      <c r="DMD6" s="413"/>
      <c r="DME6" s="413"/>
      <c r="DMF6" s="413"/>
      <c r="DMG6" s="413"/>
      <c r="DMH6" s="413"/>
      <c r="DMI6" s="413"/>
      <c r="DMJ6" s="413"/>
      <c r="DMK6" s="413"/>
      <c r="DML6" s="413"/>
      <c r="DMM6" s="413"/>
      <c r="DMN6" s="413"/>
      <c r="DMO6" s="413"/>
      <c r="DMP6" s="413"/>
      <c r="DMQ6" s="413"/>
      <c r="DMR6" s="413"/>
      <c r="DMS6" s="413"/>
      <c r="DMT6" s="413"/>
      <c r="DMU6" s="413"/>
      <c r="DMV6" s="413"/>
      <c r="DMW6" s="413"/>
      <c r="DMX6" s="413"/>
      <c r="DMY6" s="413"/>
      <c r="DMZ6" s="413"/>
      <c r="DNA6" s="413"/>
      <c r="DNB6" s="413"/>
      <c r="DNC6" s="413"/>
      <c r="DND6" s="413"/>
      <c r="DNE6" s="413"/>
      <c r="DNF6" s="413"/>
      <c r="DNG6" s="413"/>
      <c r="DNH6" s="413"/>
      <c r="DNI6" s="413"/>
      <c r="DNJ6" s="413"/>
      <c r="DNK6" s="413"/>
      <c r="DNL6" s="413"/>
      <c r="DNM6" s="413"/>
      <c r="DNN6" s="413"/>
      <c r="DNO6" s="413"/>
      <c r="DNP6" s="413"/>
      <c r="DNQ6" s="413"/>
      <c r="DNR6" s="413"/>
      <c r="DNS6" s="413"/>
      <c r="DNT6" s="413"/>
      <c r="DNU6" s="413"/>
      <c r="DNV6" s="413"/>
      <c r="DNW6" s="413"/>
      <c r="DNX6" s="413"/>
      <c r="DNY6" s="413"/>
      <c r="DNZ6" s="413"/>
      <c r="DOA6" s="413"/>
      <c r="DOB6" s="413"/>
      <c r="DOC6" s="413"/>
      <c r="DOD6" s="413"/>
      <c r="DOE6" s="413"/>
      <c r="DOF6" s="413"/>
      <c r="DOG6" s="413"/>
      <c r="DOH6" s="413"/>
      <c r="DOI6" s="413"/>
      <c r="DOJ6" s="413"/>
      <c r="DOK6" s="413"/>
      <c r="DOL6" s="413"/>
      <c r="DOM6" s="413"/>
      <c r="DON6" s="413"/>
      <c r="DOO6" s="413"/>
      <c r="DOP6" s="413"/>
      <c r="DOQ6" s="413"/>
      <c r="DOR6" s="413"/>
      <c r="DOS6" s="413"/>
      <c r="DOT6" s="413"/>
      <c r="DOU6" s="413"/>
      <c r="DOV6" s="413"/>
      <c r="DOW6" s="413"/>
      <c r="DOX6" s="413"/>
      <c r="DOY6" s="413"/>
      <c r="DOZ6" s="413"/>
      <c r="DPA6" s="413"/>
      <c r="DPB6" s="413"/>
      <c r="DPC6" s="413"/>
      <c r="DPD6" s="413"/>
      <c r="DPE6" s="413"/>
      <c r="DPF6" s="413"/>
      <c r="DPG6" s="413"/>
      <c r="DPH6" s="413"/>
      <c r="DPI6" s="413"/>
      <c r="DPJ6" s="413"/>
      <c r="DPK6" s="413"/>
      <c r="DPL6" s="413"/>
      <c r="DPM6" s="413"/>
      <c r="DPN6" s="413"/>
      <c r="DPO6" s="413"/>
      <c r="DPP6" s="413"/>
      <c r="DPQ6" s="413"/>
      <c r="DPR6" s="413"/>
      <c r="DPS6" s="413"/>
      <c r="DPT6" s="413"/>
      <c r="DPU6" s="413"/>
      <c r="DPV6" s="413"/>
      <c r="DPW6" s="413"/>
      <c r="DPX6" s="413"/>
      <c r="DPY6" s="413"/>
      <c r="DPZ6" s="413"/>
      <c r="DQA6" s="413"/>
      <c r="DQB6" s="413"/>
      <c r="DQC6" s="413"/>
      <c r="DQD6" s="413"/>
      <c r="DQE6" s="413"/>
      <c r="DQF6" s="413"/>
      <c r="DQG6" s="413"/>
      <c r="DQH6" s="413"/>
      <c r="DQI6" s="413"/>
      <c r="DQJ6" s="413"/>
      <c r="DQK6" s="413"/>
      <c r="DQL6" s="413"/>
      <c r="DQM6" s="413"/>
      <c r="DQN6" s="413"/>
      <c r="DQO6" s="413"/>
      <c r="DQP6" s="413"/>
      <c r="DQQ6" s="413"/>
      <c r="DQR6" s="413"/>
      <c r="DQS6" s="413"/>
      <c r="DQT6" s="413"/>
      <c r="DQU6" s="413"/>
      <c r="DQV6" s="413"/>
      <c r="DQW6" s="413"/>
      <c r="DQX6" s="413"/>
      <c r="DQY6" s="413"/>
      <c r="DQZ6" s="413"/>
      <c r="DRA6" s="413"/>
      <c r="DRB6" s="413"/>
      <c r="DRC6" s="413"/>
      <c r="DRD6" s="413"/>
      <c r="DRE6" s="413"/>
      <c r="DRF6" s="413"/>
      <c r="DRG6" s="413"/>
      <c r="DRH6" s="413"/>
      <c r="DRI6" s="413"/>
      <c r="DRJ6" s="413"/>
      <c r="DRK6" s="413"/>
      <c r="DRL6" s="413"/>
      <c r="DRM6" s="413"/>
      <c r="DRN6" s="413"/>
      <c r="DRO6" s="413"/>
      <c r="DRP6" s="413"/>
      <c r="DRQ6" s="413"/>
      <c r="DRR6" s="413"/>
      <c r="DRS6" s="413"/>
      <c r="DRT6" s="413"/>
      <c r="DRU6" s="413"/>
      <c r="DRV6" s="413"/>
      <c r="DRW6" s="413"/>
      <c r="DRX6" s="413"/>
      <c r="DRY6" s="413"/>
      <c r="DRZ6" s="413"/>
      <c r="DSA6" s="413"/>
      <c r="DSB6" s="413"/>
      <c r="DSC6" s="413"/>
      <c r="DSD6" s="413"/>
      <c r="DSE6" s="413"/>
      <c r="DSF6" s="413"/>
      <c r="DSG6" s="413"/>
      <c r="DSH6" s="413"/>
      <c r="DSI6" s="413"/>
      <c r="DSJ6" s="413"/>
      <c r="DSK6" s="413"/>
      <c r="DSL6" s="413"/>
      <c r="DSM6" s="413"/>
      <c r="DSN6" s="413"/>
      <c r="DSO6" s="413"/>
      <c r="DSP6" s="413"/>
      <c r="DSQ6" s="413"/>
      <c r="DSR6" s="413"/>
      <c r="DSS6" s="413"/>
      <c r="DST6" s="413"/>
      <c r="DSU6" s="413"/>
      <c r="DSV6" s="413"/>
      <c r="DSW6" s="413"/>
      <c r="DSX6" s="413"/>
      <c r="DSY6" s="413"/>
      <c r="DSZ6" s="413"/>
      <c r="DTA6" s="413"/>
      <c r="DTB6" s="413"/>
      <c r="DTC6" s="413"/>
      <c r="DTD6" s="413"/>
      <c r="DTE6" s="413"/>
      <c r="DTF6" s="413"/>
      <c r="DTG6" s="413"/>
      <c r="DTH6" s="413"/>
      <c r="DTI6" s="413"/>
      <c r="DTJ6" s="413"/>
      <c r="DTK6" s="413"/>
      <c r="DTL6" s="413"/>
      <c r="DTM6" s="413"/>
      <c r="DTN6" s="413"/>
      <c r="DTO6" s="413"/>
      <c r="DTP6" s="413"/>
      <c r="DTQ6" s="413"/>
      <c r="DTR6" s="413"/>
      <c r="DTS6" s="413"/>
      <c r="DTT6" s="413"/>
      <c r="DTU6" s="413"/>
      <c r="DTV6" s="413"/>
      <c r="DTW6" s="413"/>
      <c r="DTX6" s="413"/>
      <c r="DTY6" s="413"/>
      <c r="DTZ6" s="413"/>
      <c r="DUA6" s="413"/>
      <c r="DUB6" s="413"/>
      <c r="DUC6" s="413"/>
      <c r="DUD6" s="413"/>
      <c r="DUE6" s="413"/>
      <c r="DUF6" s="413"/>
      <c r="DUG6" s="413"/>
      <c r="DUH6" s="413"/>
      <c r="DUI6" s="413"/>
      <c r="DUJ6" s="413"/>
      <c r="DUK6" s="413"/>
      <c r="DUL6" s="413"/>
      <c r="DUM6" s="413"/>
      <c r="DUN6" s="413"/>
      <c r="DUO6" s="413"/>
      <c r="DUP6" s="413"/>
      <c r="DUQ6" s="413"/>
      <c r="DUR6" s="413"/>
      <c r="DUS6" s="413"/>
      <c r="DUT6" s="413"/>
      <c r="DUU6" s="413"/>
      <c r="DUV6" s="413"/>
      <c r="DUW6" s="413"/>
      <c r="DUX6" s="413"/>
      <c r="DUY6" s="413"/>
      <c r="DUZ6" s="413"/>
      <c r="DVA6" s="413"/>
      <c r="DVB6" s="413"/>
      <c r="DVC6" s="413"/>
      <c r="DVD6" s="413"/>
      <c r="DVE6" s="413"/>
      <c r="DVF6" s="413"/>
      <c r="DVG6" s="413"/>
      <c r="DVH6" s="413"/>
      <c r="DVI6" s="413"/>
      <c r="DVJ6" s="413"/>
      <c r="DVK6" s="413"/>
      <c r="DVL6" s="413"/>
      <c r="DVM6" s="413"/>
      <c r="DVN6" s="413"/>
      <c r="DVO6" s="413"/>
      <c r="DVP6" s="413"/>
      <c r="DVQ6" s="413"/>
      <c r="DVR6" s="413"/>
      <c r="DVS6" s="413"/>
      <c r="DVT6" s="413"/>
      <c r="DVU6" s="413"/>
      <c r="DVV6" s="413"/>
      <c r="DVW6" s="413"/>
      <c r="DVX6" s="413"/>
      <c r="DVY6" s="413"/>
      <c r="DVZ6" s="413"/>
      <c r="DWA6" s="413"/>
      <c r="DWB6" s="413"/>
      <c r="DWC6" s="413"/>
      <c r="DWD6" s="413"/>
      <c r="DWE6" s="413"/>
      <c r="DWF6" s="413"/>
      <c r="DWG6" s="413"/>
      <c r="DWH6" s="413"/>
      <c r="DWI6" s="413"/>
      <c r="DWJ6" s="413"/>
      <c r="DWK6" s="413"/>
      <c r="DWL6" s="413"/>
      <c r="DWM6" s="413"/>
      <c r="DWN6" s="413"/>
      <c r="DWO6" s="413"/>
      <c r="DWP6" s="413"/>
      <c r="DWQ6" s="413"/>
      <c r="DWR6" s="413"/>
      <c r="DWS6" s="413"/>
      <c r="DWT6" s="413"/>
      <c r="DWU6" s="413"/>
      <c r="DWV6" s="413"/>
      <c r="DWW6" s="413"/>
      <c r="DWX6" s="413"/>
      <c r="DWY6" s="413"/>
      <c r="DWZ6" s="413"/>
      <c r="DXA6" s="413"/>
      <c r="DXB6" s="413"/>
      <c r="DXC6" s="413"/>
      <c r="DXD6" s="413"/>
      <c r="DXE6" s="413"/>
      <c r="DXF6" s="413"/>
      <c r="DXG6" s="413"/>
      <c r="DXH6" s="413"/>
      <c r="DXI6" s="413"/>
      <c r="DXJ6" s="413"/>
      <c r="DXK6" s="413"/>
      <c r="DXL6" s="413"/>
      <c r="DXM6" s="413"/>
      <c r="DXN6" s="413"/>
      <c r="DXO6" s="413"/>
      <c r="DXP6" s="413"/>
      <c r="DXQ6" s="413"/>
      <c r="DXR6" s="413"/>
      <c r="DXS6" s="413"/>
      <c r="DXT6" s="413"/>
      <c r="DXU6" s="413"/>
      <c r="DXV6" s="413"/>
      <c r="DXW6" s="413"/>
      <c r="DXX6" s="413"/>
      <c r="DXY6" s="413"/>
      <c r="DXZ6" s="413"/>
      <c r="DYA6" s="413"/>
      <c r="DYB6" s="413"/>
      <c r="DYC6" s="413"/>
      <c r="DYD6" s="413"/>
      <c r="DYE6" s="413"/>
      <c r="DYF6" s="413"/>
      <c r="DYG6" s="413"/>
      <c r="DYH6" s="413"/>
      <c r="DYI6" s="413"/>
      <c r="DYJ6" s="413"/>
      <c r="DYK6" s="413"/>
      <c r="DYL6" s="413"/>
      <c r="DYM6" s="413"/>
      <c r="DYN6" s="413"/>
      <c r="DYO6" s="413"/>
      <c r="DYP6" s="413"/>
      <c r="DYQ6" s="413"/>
      <c r="DYR6" s="413"/>
      <c r="DYS6" s="413"/>
      <c r="DYT6" s="413"/>
      <c r="DYU6" s="413"/>
      <c r="DYV6" s="413"/>
      <c r="DYW6" s="413"/>
      <c r="DYX6" s="413"/>
      <c r="DYY6" s="413"/>
      <c r="DYZ6" s="413"/>
      <c r="DZA6" s="413"/>
      <c r="DZB6" s="413"/>
      <c r="DZC6" s="413"/>
      <c r="DZD6" s="413"/>
      <c r="DZE6" s="413"/>
      <c r="DZF6" s="413"/>
      <c r="DZG6" s="413"/>
      <c r="DZH6" s="413"/>
      <c r="DZI6" s="413"/>
      <c r="DZJ6" s="413"/>
      <c r="DZK6" s="413"/>
      <c r="DZL6" s="413"/>
      <c r="DZM6" s="413"/>
      <c r="DZN6" s="413"/>
      <c r="DZO6" s="413"/>
      <c r="DZP6" s="413"/>
      <c r="DZQ6" s="413"/>
      <c r="DZR6" s="413"/>
      <c r="DZS6" s="413"/>
      <c r="DZT6" s="413"/>
      <c r="DZU6" s="413"/>
      <c r="DZV6" s="413"/>
      <c r="DZW6" s="413"/>
      <c r="DZX6" s="413"/>
      <c r="DZY6" s="413"/>
      <c r="DZZ6" s="413"/>
      <c r="EAA6" s="413"/>
      <c r="EAB6" s="413"/>
      <c r="EAC6" s="413"/>
      <c r="EAD6" s="413"/>
      <c r="EAE6" s="413"/>
      <c r="EAF6" s="413"/>
      <c r="EAG6" s="413"/>
      <c r="EAH6" s="413"/>
      <c r="EAI6" s="413"/>
      <c r="EAJ6" s="413"/>
      <c r="EAK6" s="413"/>
      <c r="EAL6" s="413"/>
      <c r="EAM6" s="413"/>
      <c r="EAN6" s="413"/>
      <c r="EAO6" s="413"/>
      <c r="EAP6" s="413"/>
      <c r="EAQ6" s="413"/>
      <c r="EAR6" s="413"/>
      <c r="EAS6" s="413"/>
      <c r="EAT6" s="413"/>
      <c r="EAU6" s="413"/>
      <c r="EAV6" s="413"/>
      <c r="EAW6" s="413"/>
      <c r="EAX6" s="413"/>
      <c r="EAY6" s="413"/>
      <c r="EAZ6" s="413"/>
      <c r="EBA6" s="413"/>
      <c r="EBB6" s="413"/>
      <c r="EBC6" s="413"/>
      <c r="EBD6" s="413"/>
      <c r="EBE6" s="413"/>
      <c r="EBF6" s="413"/>
      <c r="EBG6" s="413"/>
      <c r="EBH6" s="413"/>
      <c r="EBI6" s="413"/>
      <c r="EBJ6" s="413"/>
      <c r="EBK6" s="413"/>
      <c r="EBL6" s="413"/>
      <c r="EBM6" s="413"/>
      <c r="EBN6" s="413"/>
      <c r="EBO6" s="413"/>
      <c r="EBP6" s="413"/>
      <c r="EBQ6" s="413"/>
      <c r="EBR6" s="413"/>
      <c r="EBS6" s="413"/>
      <c r="EBT6" s="413"/>
      <c r="EBU6" s="413"/>
      <c r="EBV6" s="413"/>
      <c r="EBW6" s="413"/>
      <c r="EBX6" s="413"/>
      <c r="EBY6" s="413"/>
      <c r="EBZ6" s="413"/>
      <c r="ECA6" s="413"/>
      <c r="ECB6" s="413"/>
      <c r="ECC6" s="413"/>
      <c r="ECD6" s="413"/>
      <c r="ECE6" s="413"/>
      <c r="ECF6" s="413"/>
      <c r="ECG6" s="413"/>
      <c r="ECH6" s="413"/>
      <c r="ECI6" s="413"/>
      <c r="ECJ6" s="413"/>
      <c r="ECK6" s="413"/>
      <c r="ECL6" s="413"/>
      <c r="ECM6" s="413"/>
      <c r="ECN6" s="413"/>
      <c r="ECO6" s="413"/>
      <c r="ECP6" s="413"/>
      <c r="ECQ6" s="413"/>
      <c r="ECR6" s="413"/>
      <c r="ECS6" s="413"/>
      <c r="ECT6" s="413"/>
      <c r="ECU6" s="413"/>
      <c r="ECV6" s="413"/>
      <c r="ECW6" s="413"/>
      <c r="ECX6" s="413"/>
      <c r="ECY6" s="413"/>
      <c r="ECZ6" s="413"/>
      <c r="EDA6" s="413"/>
      <c r="EDB6" s="413"/>
      <c r="EDC6" s="413"/>
      <c r="EDD6" s="413"/>
      <c r="EDE6" s="413"/>
      <c r="EDF6" s="413"/>
      <c r="EDG6" s="413"/>
      <c r="EDH6" s="413"/>
      <c r="EDI6" s="413"/>
      <c r="EDJ6" s="413"/>
      <c r="EDK6" s="413"/>
      <c r="EDL6" s="413"/>
      <c r="EDM6" s="413"/>
      <c r="EDN6" s="413"/>
      <c r="EDO6" s="413"/>
      <c r="EDP6" s="413"/>
      <c r="EDQ6" s="413"/>
      <c r="EDR6" s="413"/>
      <c r="EDS6" s="413"/>
      <c r="EDT6" s="413"/>
      <c r="EDU6" s="413"/>
      <c r="EDV6" s="413"/>
      <c r="EDW6" s="413"/>
      <c r="EDX6" s="413"/>
      <c r="EDY6" s="413"/>
      <c r="EDZ6" s="413"/>
      <c r="EEA6" s="413"/>
      <c r="EEB6" s="413"/>
      <c r="EEC6" s="413"/>
      <c r="EED6" s="413"/>
      <c r="EEE6" s="413"/>
      <c r="EEF6" s="413"/>
      <c r="EEG6" s="413"/>
      <c r="EEH6" s="413"/>
      <c r="EEI6" s="413"/>
      <c r="EEJ6" s="413"/>
      <c r="EEK6" s="413"/>
      <c r="EEL6" s="413"/>
      <c r="EEM6" s="413"/>
      <c r="EEN6" s="413"/>
      <c r="EEO6" s="413"/>
      <c r="EEP6" s="413"/>
      <c r="EEQ6" s="413"/>
      <c r="EER6" s="413"/>
      <c r="EES6" s="413"/>
      <c r="EET6" s="413"/>
      <c r="EEU6" s="413"/>
      <c r="EEV6" s="413"/>
      <c r="EEW6" s="413"/>
      <c r="EEX6" s="413"/>
      <c r="EEY6" s="413"/>
      <c r="EEZ6" s="413"/>
      <c r="EFA6" s="413"/>
      <c r="EFB6" s="413"/>
      <c r="EFC6" s="413"/>
      <c r="EFD6" s="413"/>
      <c r="EFE6" s="413"/>
      <c r="EFF6" s="413"/>
      <c r="EFG6" s="413"/>
      <c r="EFH6" s="413"/>
      <c r="EFI6" s="413"/>
      <c r="EFJ6" s="413"/>
      <c r="EFK6" s="413"/>
      <c r="EFL6" s="413"/>
      <c r="EFM6" s="413"/>
      <c r="EFN6" s="413"/>
      <c r="EFO6" s="413"/>
      <c r="EFP6" s="413"/>
      <c r="EFQ6" s="413"/>
      <c r="EFR6" s="413"/>
      <c r="EFS6" s="413"/>
      <c r="EFT6" s="413"/>
      <c r="EFU6" s="413"/>
      <c r="EFV6" s="413"/>
      <c r="EFW6" s="413"/>
      <c r="EFX6" s="413"/>
      <c r="EFY6" s="413"/>
      <c r="EFZ6" s="413"/>
      <c r="EGA6" s="413"/>
      <c r="EGB6" s="413"/>
      <c r="EGC6" s="413"/>
      <c r="EGD6" s="413"/>
      <c r="EGE6" s="413"/>
      <c r="EGF6" s="413"/>
      <c r="EGG6" s="413"/>
      <c r="EGH6" s="413"/>
      <c r="EGI6" s="413"/>
      <c r="EGJ6" s="413"/>
      <c r="EGK6" s="413"/>
      <c r="EGL6" s="413"/>
      <c r="EGM6" s="413"/>
      <c r="EGN6" s="413"/>
      <c r="EGO6" s="413"/>
      <c r="EGP6" s="413"/>
      <c r="EGQ6" s="413"/>
      <c r="EGR6" s="413"/>
      <c r="EGS6" s="413"/>
      <c r="EGT6" s="413"/>
      <c r="EGU6" s="413"/>
      <c r="EGV6" s="413"/>
      <c r="EGW6" s="413"/>
      <c r="EGX6" s="413"/>
      <c r="EGY6" s="413"/>
      <c r="EGZ6" s="413"/>
      <c r="EHA6" s="413"/>
      <c r="EHB6" s="413"/>
      <c r="EHC6" s="413"/>
      <c r="EHD6" s="413"/>
      <c r="EHE6" s="413"/>
      <c r="EHF6" s="413"/>
      <c r="EHG6" s="413"/>
      <c r="EHH6" s="413"/>
      <c r="EHI6" s="413"/>
      <c r="EHJ6" s="413"/>
      <c r="EHK6" s="413"/>
      <c r="EHL6" s="413"/>
      <c r="EHM6" s="413"/>
      <c r="EHN6" s="413"/>
      <c r="EHO6" s="413"/>
      <c r="EHP6" s="413"/>
      <c r="EHQ6" s="413"/>
      <c r="EHR6" s="413"/>
      <c r="EHS6" s="413"/>
      <c r="EHT6" s="413"/>
      <c r="EHU6" s="413"/>
      <c r="EHV6" s="413"/>
      <c r="EHW6" s="413"/>
      <c r="EHX6" s="413"/>
      <c r="EHY6" s="413"/>
      <c r="EHZ6" s="413"/>
      <c r="EIA6" s="413"/>
      <c r="EIB6" s="413"/>
      <c r="EIC6" s="413"/>
      <c r="EID6" s="413"/>
      <c r="EIE6" s="413"/>
      <c r="EIF6" s="413"/>
      <c r="EIG6" s="413"/>
      <c r="EIH6" s="413"/>
      <c r="EII6" s="413"/>
      <c r="EIJ6" s="413"/>
      <c r="EIK6" s="413"/>
      <c r="EIL6" s="413"/>
      <c r="EIM6" s="413"/>
      <c r="EIN6" s="413"/>
      <c r="EIO6" s="413"/>
      <c r="EIP6" s="413"/>
      <c r="EIQ6" s="413"/>
      <c r="EIR6" s="413"/>
      <c r="EIS6" s="413"/>
      <c r="EIT6" s="413"/>
      <c r="EIU6" s="413"/>
      <c r="EIV6" s="413"/>
      <c r="EIW6" s="413"/>
      <c r="EIX6" s="413"/>
      <c r="EIY6" s="413"/>
      <c r="EIZ6" s="413"/>
      <c r="EJA6" s="413"/>
      <c r="EJB6" s="413"/>
      <c r="EJC6" s="413"/>
      <c r="EJD6" s="413"/>
      <c r="EJE6" s="413"/>
      <c r="EJF6" s="413"/>
      <c r="EJG6" s="413"/>
      <c r="EJH6" s="413"/>
      <c r="EJI6" s="413"/>
      <c r="EJJ6" s="413"/>
      <c r="EJK6" s="413"/>
      <c r="EJL6" s="413"/>
      <c r="EJM6" s="413"/>
      <c r="EJN6" s="413"/>
      <c r="EJO6" s="413"/>
      <c r="EJP6" s="413"/>
      <c r="EJQ6" s="413"/>
      <c r="EJR6" s="413"/>
      <c r="EJS6" s="413"/>
      <c r="EJT6" s="413"/>
      <c r="EJU6" s="413"/>
      <c r="EJV6" s="413"/>
      <c r="EJW6" s="413"/>
      <c r="EJX6" s="413"/>
      <c r="EJY6" s="413"/>
      <c r="EJZ6" s="413"/>
      <c r="EKA6" s="413"/>
      <c r="EKB6" s="413"/>
      <c r="EKC6" s="413"/>
      <c r="EKD6" s="413"/>
      <c r="EKE6" s="413"/>
      <c r="EKF6" s="413"/>
      <c r="EKG6" s="413"/>
      <c r="EKH6" s="413"/>
      <c r="EKI6" s="413"/>
      <c r="EKJ6" s="413"/>
      <c r="EKK6" s="413"/>
      <c r="EKL6" s="413"/>
      <c r="EKM6" s="413"/>
      <c r="EKN6" s="413"/>
      <c r="EKO6" s="413"/>
      <c r="EKP6" s="413"/>
      <c r="EKQ6" s="413"/>
      <c r="EKR6" s="413"/>
      <c r="EKS6" s="413"/>
      <c r="EKT6" s="413"/>
      <c r="EKU6" s="413"/>
      <c r="EKV6" s="413"/>
      <c r="EKW6" s="413"/>
      <c r="EKX6" s="413"/>
      <c r="EKY6" s="413"/>
      <c r="EKZ6" s="413"/>
      <c r="ELA6" s="413"/>
      <c r="ELB6" s="413"/>
      <c r="ELC6" s="413"/>
      <c r="ELD6" s="413"/>
      <c r="ELE6" s="413"/>
      <c r="ELF6" s="413"/>
      <c r="ELG6" s="413"/>
      <c r="ELH6" s="413"/>
      <c r="ELI6" s="413"/>
      <c r="ELJ6" s="413"/>
      <c r="ELK6" s="413"/>
      <c r="ELL6" s="413"/>
      <c r="ELM6" s="413"/>
      <c r="ELN6" s="413"/>
      <c r="ELO6" s="413"/>
      <c r="ELP6" s="413"/>
      <c r="ELQ6" s="413"/>
      <c r="ELR6" s="413"/>
      <c r="ELS6" s="413"/>
      <c r="ELT6" s="413"/>
      <c r="ELU6" s="413"/>
      <c r="ELV6" s="413"/>
      <c r="ELW6" s="413"/>
      <c r="ELX6" s="413"/>
      <c r="ELY6" s="413"/>
      <c r="ELZ6" s="413"/>
      <c r="EMA6" s="413"/>
      <c r="EMB6" s="413"/>
      <c r="EMC6" s="413"/>
      <c r="EMD6" s="413"/>
      <c r="EME6" s="413"/>
      <c r="EMF6" s="413"/>
      <c r="EMG6" s="413"/>
      <c r="EMH6" s="413"/>
      <c r="EMI6" s="413"/>
      <c r="EMJ6" s="413"/>
      <c r="EMK6" s="413"/>
      <c r="EML6" s="413"/>
      <c r="EMM6" s="413"/>
      <c r="EMN6" s="413"/>
      <c r="EMO6" s="413"/>
      <c r="EMP6" s="413"/>
      <c r="EMQ6" s="413"/>
      <c r="EMR6" s="413"/>
      <c r="EMS6" s="413"/>
      <c r="EMT6" s="413"/>
      <c r="EMU6" s="413"/>
      <c r="EMV6" s="413"/>
      <c r="EMW6" s="413"/>
      <c r="EMX6" s="413"/>
      <c r="EMY6" s="413"/>
      <c r="EMZ6" s="413"/>
      <c r="ENA6" s="413"/>
      <c r="ENB6" s="413"/>
      <c r="ENC6" s="413"/>
      <c r="END6" s="413"/>
      <c r="ENE6" s="413"/>
      <c r="ENF6" s="413"/>
      <c r="ENG6" s="413"/>
      <c r="ENH6" s="413"/>
      <c r="ENI6" s="413"/>
      <c r="ENJ6" s="413"/>
      <c r="ENK6" s="413"/>
      <c r="ENL6" s="413"/>
      <c r="ENM6" s="413"/>
      <c r="ENN6" s="413"/>
      <c r="ENO6" s="413"/>
      <c r="ENP6" s="413"/>
      <c r="ENQ6" s="413"/>
      <c r="ENR6" s="413"/>
      <c r="ENS6" s="413"/>
      <c r="ENT6" s="413"/>
      <c r="ENU6" s="413"/>
      <c r="ENV6" s="413"/>
      <c r="ENW6" s="413"/>
      <c r="ENX6" s="413"/>
      <c r="ENY6" s="413"/>
      <c r="ENZ6" s="413"/>
      <c r="EOA6" s="413"/>
      <c r="EOB6" s="413"/>
      <c r="EOC6" s="413"/>
      <c r="EOD6" s="413"/>
      <c r="EOE6" s="413"/>
      <c r="EOF6" s="413"/>
      <c r="EOG6" s="413"/>
      <c r="EOH6" s="413"/>
      <c r="EOI6" s="413"/>
      <c r="EOJ6" s="413"/>
      <c r="EOK6" s="413"/>
      <c r="EOL6" s="413"/>
      <c r="EOM6" s="413"/>
      <c r="EON6" s="413"/>
      <c r="EOO6" s="413"/>
      <c r="EOP6" s="413"/>
      <c r="EOQ6" s="413"/>
      <c r="EOR6" s="413"/>
      <c r="EOS6" s="413"/>
      <c r="EOT6" s="413"/>
      <c r="EOU6" s="413"/>
      <c r="EOV6" s="413"/>
      <c r="EOW6" s="413"/>
      <c r="EOX6" s="413"/>
      <c r="EOY6" s="413"/>
      <c r="EOZ6" s="413"/>
      <c r="EPA6" s="413"/>
      <c r="EPB6" s="413"/>
      <c r="EPC6" s="413"/>
      <c r="EPD6" s="413"/>
      <c r="EPE6" s="413"/>
      <c r="EPF6" s="413"/>
      <c r="EPG6" s="413"/>
      <c r="EPH6" s="413"/>
      <c r="EPI6" s="413"/>
      <c r="EPJ6" s="413"/>
      <c r="EPK6" s="413"/>
      <c r="EPL6" s="413"/>
      <c r="EPM6" s="413"/>
      <c r="EPN6" s="413"/>
      <c r="EPO6" s="413"/>
      <c r="EPP6" s="413"/>
      <c r="EPQ6" s="413"/>
      <c r="EPR6" s="413"/>
      <c r="EPS6" s="413"/>
      <c r="EPT6" s="413"/>
      <c r="EPU6" s="413"/>
      <c r="EPV6" s="413"/>
      <c r="EPW6" s="413"/>
      <c r="EPX6" s="413"/>
      <c r="EPY6" s="413"/>
      <c r="EPZ6" s="413"/>
      <c r="EQA6" s="413"/>
      <c r="EQB6" s="413"/>
      <c r="EQC6" s="413"/>
      <c r="EQD6" s="413"/>
      <c r="EQE6" s="413"/>
      <c r="EQF6" s="413"/>
      <c r="EQG6" s="413"/>
      <c r="EQH6" s="413"/>
      <c r="EQI6" s="413"/>
      <c r="EQJ6" s="413"/>
      <c r="EQK6" s="413"/>
      <c r="EQL6" s="413"/>
      <c r="EQM6" s="413"/>
      <c r="EQN6" s="413"/>
      <c r="EQO6" s="413"/>
      <c r="EQP6" s="413"/>
      <c r="EQQ6" s="413"/>
      <c r="EQR6" s="413"/>
      <c r="EQS6" s="413"/>
      <c r="EQT6" s="413"/>
      <c r="EQU6" s="413"/>
      <c r="EQV6" s="413"/>
      <c r="EQW6" s="413"/>
      <c r="EQX6" s="413"/>
      <c r="EQY6" s="413"/>
      <c r="EQZ6" s="413"/>
      <c r="ERA6" s="413"/>
      <c r="ERB6" s="413"/>
      <c r="ERC6" s="413"/>
      <c r="ERD6" s="413"/>
      <c r="ERE6" s="413"/>
      <c r="ERF6" s="413"/>
      <c r="ERG6" s="413"/>
      <c r="ERH6" s="413"/>
      <c r="ERI6" s="413"/>
      <c r="ERJ6" s="413"/>
      <c r="ERK6" s="413"/>
      <c r="ERL6" s="413"/>
      <c r="ERM6" s="413"/>
      <c r="ERN6" s="413"/>
      <c r="ERO6" s="413"/>
      <c r="ERP6" s="413"/>
      <c r="ERQ6" s="413"/>
      <c r="ERR6" s="413"/>
      <c r="ERS6" s="413"/>
      <c r="ERT6" s="413"/>
      <c r="ERU6" s="413"/>
      <c r="ERV6" s="413"/>
      <c r="ERW6" s="413"/>
      <c r="ERX6" s="413"/>
      <c r="ERY6" s="413"/>
      <c r="ERZ6" s="413"/>
      <c r="ESA6" s="413"/>
      <c r="ESB6" s="413"/>
      <c r="ESC6" s="413"/>
      <c r="ESD6" s="413"/>
      <c r="ESE6" s="413"/>
      <c r="ESF6" s="413"/>
      <c r="ESG6" s="413"/>
      <c r="ESH6" s="413"/>
      <c r="ESI6" s="413"/>
      <c r="ESJ6" s="413"/>
      <c r="ESK6" s="413"/>
      <c r="ESL6" s="413"/>
      <c r="ESM6" s="413"/>
      <c r="ESN6" s="413"/>
      <c r="ESO6" s="413"/>
      <c r="ESP6" s="413"/>
      <c r="ESQ6" s="413"/>
      <c r="ESR6" s="413"/>
      <c r="ESS6" s="413"/>
      <c r="EST6" s="413"/>
      <c r="ESU6" s="413"/>
      <c r="ESV6" s="413"/>
      <c r="ESW6" s="413"/>
      <c r="ESX6" s="413"/>
      <c r="ESY6" s="413"/>
      <c r="ESZ6" s="413"/>
      <c r="ETA6" s="413"/>
      <c r="ETB6" s="413"/>
      <c r="ETC6" s="413"/>
      <c r="ETD6" s="413"/>
      <c r="ETE6" s="413"/>
      <c r="ETF6" s="413"/>
      <c r="ETG6" s="413"/>
      <c r="ETH6" s="413"/>
      <c r="ETI6" s="413"/>
      <c r="ETJ6" s="413"/>
      <c r="ETK6" s="413"/>
      <c r="ETL6" s="413"/>
      <c r="ETM6" s="413"/>
      <c r="ETN6" s="413"/>
      <c r="ETO6" s="413"/>
      <c r="ETP6" s="413"/>
      <c r="ETQ6" s="413"/>
      <c r="ETR6" s="413"/>
      <c r="ETS6" s="413"/>
      <c r="ETT6" s="413"/>
      <c r="ETU6" s="413"/>
      <c r="ETV6" s="413"/>
      <c r="ETW6" s="413"/>
      <c r="ETX6" s="413"/>
      <c r="ETY6" s="413"/>
      <c r="ETZ6" s="413"/>
      <c r="EUA6" s="413"/>
      <c r="EUB6" s="413"/>
      <c r="EUC6" s="413"/>
      <c r="EUD6" s="413"/>
      <c r="EUE6" s="413"/>
      <c r="EUF6" s="413"/>
      <c r="EUG6" s="413"/>
      <c r="EUH6" s="413"/>
      <c r="EUI6" s="413"/>
      <c r="EUJ6" s="413"/>
      <c r="EUK6" s="413"/>
      <c r="EUL6" s="413"/>
      <c r="EUM6" s="413"/>
      <c r="EUN6" s="413"/>
      <c r="EUO6" s="413"/>
      <c r="EUP6" s="413"/>
      <c r="EUQ6" s="413"/>
      <c r="EUR6" s="413"/>
      <c r="EUS6" s="413"/>
      <c r="EUT6" s="413"/>
      <c r="EUU6" s="413"/>
      <c r="EUV6" s="413"/>
      <c r="EUW6" s="413"/>
      <c r="EUX6" s="413"/>
      <c r="EUY6" s="413"/>
      <c r="EUZ6" s="413"/>
      <c r="EVA6" s="413"/>
      <c r="EVB6" s="413"/>
      <c r="EVC6" s="413"/>
      <c r="EVD6" s="413"/>
      <c r="EVE6" s="413"/>
      <c r="EVF6" s="413"/>
      <c r="EVG6" s="413"/>
      <c r="EVH6" s="413"/>
      <c r="EVI6" s="413"/>
      <c r="EVJ6" s="413"/>
      <c r="EVK6" s="413"/>
      <c r="EVL6" s="413"/>
      <c r="EVM6" s="413"/>
      <c r="EVN6" s="413"/>
      <c r="EVO6" s="413"/>
      <c r="EVP6" s="413"/>
      <c r="EVQ6" s="413"/>
      <c r="EVR6" s="413"/>
      <c r="EVS6" s="413"/>
      <c r="EVT6" s="413"/>
      <c r="EVU6" s="413"/>
      <c r="EVV6" s="413"/>
      <c r="EVW6" s="413"/>
      <c r="EVX6" s="413"/>
      <c r="EVY6" s="413"/>
      <c r="EVZ6" s="413"/>
      <c r="EWA6" s="413"/>
      <c r="EWB6" s="413"/>
      <c r="EWC6" s="413"/>
      <c r="EWD6" s="413"/>
      <c r="EWE6" s="413"/>
      <c r="EWF6" s="413"/>
      <c r="EWG6" s="413"/>
      <c r="EWH6" s="413"/>
      <c r="EWI6" s="413"/>
      <c r="EWJ6" s="413"/>
      <c r="EWK6" s="413"/>
      <c r="EWL6" s="413"/>
      <c r="EWM6" s="413"/>
      <c r="EWN6" s="413"/>
      <c r="EWO6" s="413"/>
      <c r="EWP6" s="413"/>
      <c r="EWQ6" s="413"/>
      <c r="EWR6" s="413"/>
      <c r="EWS6" s="413"/>
      <c r="EWT6" s="413"/>
      <c r="EWU6" s="413"/>
      <c r="EWV6" s="413"/>
      <c r="EWW6" s="413"/>
      <c r="EWX6" s="413"/>
      <c r="EWY6" s="413"/>
      <c r="EWZ6" s="413"/>
      <c r="EXA6" s="413"/>
      <c r="EXB6" s="413"/>
      <c r="EXC6" s="413"/>
      <c r="EXD6" s="413"/>
      <c r="EXE6" s="413"/>
      <c r="EXF6" s="413"/>
      <c r="EXG6" s="413"/>
      <c r="EXH6" s="413"/>
      <c r="EXI6" s="413"/>
      <c r="EXJ6" s="413"/>
      <c r="EXK6" s="413"/>
      <c r="EXL6" s="413"/>
      <c r="EXM6" s="413"/>
      <c r="EXN6" s="413"/>
      <c r="EXO6" s="413"/>
      <c r="EXP6" s="413"/>
      <c r="EXQ6" s="413"/>
      <c r="EXR6" s="413"/>
      <c r="EXS6" s="413"/>
      <c r="EXT6" s="413"/>
      <c r="EXU6" s="413"/>
      <c r="EXV6" s="413"/>
      <c r="EXW6" s="413"/>
      <c r="EXX6" s="413"/>
      <c r="EXY6" s="413"/>
      <c r="EXZ6" s="413"/>
      <c r="EYA6" s="413"/>
      <c r="EYB6" s="413"/>
      <c r="EYC6" s="413"/>
      <c r="EYD6" s="413"/>
      <c r="EYE6" s="413"/>
      <c r="EYF6" s="413"/>
      <c r="EYG6" s="413"/>
      <c r="EYH6" s="413"/>
      <c r="EYI6" s="413"/>
      <c r="EYJ6" s="413"/>
      <c r="EYK6" s="413"/>
      <c r="EYL6" s="413"/>
      <c r="EYM6" s="413"/>
      <c r="EYN6" s="413"/>
      <c r="EYO6" s="413"/>
      <c r="EYP6" s="413"/>
      <c r="EYQ6" s="413"/>
      <c r="EYR6" s="413"/>
      <c r="EYS6" s="413"/>
      <c r="EYT6" s="413"/>
      <c r="EYU6" s="413"/>
      <c r="EYV6" s="413"/>
      <c r="EYW6" s="413"/>
      <c r="EYX6" s="413"/>
      <c r="EYY6" s="413"/>
      <c r="EYZ6" s="413"/>
      <c r="EZA6" s="413"/>
      <c r="EZB6" s="413"/>
      <c r="EZC6" s="413"/>
      <c r="EZD6" s="413"/>
      <c r="EZE6" s="413"/>
      <c r="EZF6" s="413"/>
      <c r="EZG6" s="413"/>
      <c r="EZH6" s="413"/>
      <c r="EZI6" s="413"/>
      <c r="EZJ6" s="413"/>
      <c r="EZK6" s="413"/>
      <c r="EZL6" s="413"/>
      <c r="EZM6" s="413"/>
      <c r="EZN6" s="413"/>
      <c r="EZO6" s="413"/>
      <c r="EZP6" s="413"/>
      <c r="EZQ6" s="413"/>
      <c r="EZR6" s="413"/>
      <c r="EZS6" s="413"/>
      <c r="EZT6" s="413"/>
      <c r="EZU6" s="413"/>
      <c r="EZV6" s="413"/>
      <c r="EZW6" s="413"/>
      <c r="EZX6" s="413"/>
      <c r="EZY6" s="413"/>
      <c r="EZZ6" s="413"/>
      <c r="FAA6" s="413"/>
      <c r="FAB6" s="413"/>
      <c r="FAC6" s="413"/>
      <c r="FAD6" s="413"/>
      <c r="FAE6" s="413"/>
      <c r="FAF6" s="413"/>
      <c r="FAG6" s="413"/>
      <c r="FAH6" s="413"/>
      <c r="FAI6" s="413"/>
      <c r="FAJ6" s="413"/>
      <c r="FAK6" s="413"/>
      <c r="FAL6" s="413"/>
      <c r="FAM6" s="413"/>
      <c r="FAN6" s="413"/>
      <c r="FAO6" s="413"/>
      <c r="FAP6" s="413"/>
      <c r="FAQ6" s="413"/>
      <c r="FAR6" s="413"/>
      <c r="FAS6" s="413"/>
      <c r="FAT6" s="413"/>
      <c r="FAU6" s="413"/>
      <c r="FAV6" s="413"/>
      <c r="FAW6" s="413"/>
      <c r="FAX6" s="413"/>
      <c r="FAY6" s="413"/>
      <c r="FAZ6" s="413"/>
      <c r="FBA6" s="413"/>
      <c r="FBB6" s="413"/>
      <c r="FBC6" s="413"/>
      <c r="FBD6" s="413"/>
      <c r="FBE6" s="413"/>
      <c r="FBF6" s="413"/>
      <c r="FBG6" s="413"/>
      <c r="FBH6" s="413"/>
      <c r="FBI6" s="413"/>
      <c r="FBJ6" s="413"/>
      <c r="FBK6" s="413"/>
      <c r="FBL6" s="413"/>
      <c r="FBM6" s="413"/>
      <c r="FBN6" s="413"/>
      <c r="FBO6" s="413"/>
      <c r="FBP6" s="413"/>
      <c r="FBQ6" s="413"/>
      <c r="FBR6" s="413"/>
      <c r="FBS6" s="413"/>
      <c r="FBT6" s="413"/>
      <c r="FBU6" s="413"/>
      <c r="FBV6" s="413"/>
      <c r="FBW6" s="413"/>
      <c r="FBX6" s="413"/>
      <c r="FBY6" s="413"/>
      <c r="FBZ6" s="413"/>
      <c r="FCA6" s="413"/>
      <c r="FCB6" s="413"/>
      <c r="FCC6" s="413"/>
      <c r="FCD6" s="413"/>
      <c r="FCE6" s="413"/>
      <c r="FCF6" s="413"/>
      <c r="FCG6" s="413"/>
      <c r="FCH6" s="413"/>
      <c r="FCI6" s="413"/>
      <c r="FCJ6" s="413"/>
      <c r="FCK6" s="413"/>
      <c r="FCL6" s="413"/>
      <c r="FCM6" s="413"/>
      <c r="FCN6" s="413"/>
      <c r="FCO6" s="413"/>
      <c r="FCP6" s="413"/>
      <c r="FCQ6" s="413"/>
      <c r="FCR6" s="413"/>
      <c r="FCS6" s="413"/>
      <c r="FCT6" s="413"/>
      <c r="FCU6" s="413"/>
      <c r="FCV6" s="413"/>
      <c r="FCW6" s="413"/>
      <c r="FCX6" s="413"/>
      <c r="FCY6" s="413"/>
      <c r="FCZ6" s="413"/>
      <c r="FDA6" s="413"/>
      <c r="FDB6" s="413"/>
      <c r="FDC6" s="413"/>
      <c r="FDD6" s="413"/>
      <c r="FDE6" s="413"/>
      <c r="FDF6" s="413"/>
      <c r="FDG6" s="413"/>
      <c r="FDH6" s="413"/>
      <c r="FDI6" s="413"/>
      <c r="FDJ6" s="413"/>
      <c r="FDK6" s="413"/>
      <c r="FDL6" s="413"/>
      <c r="FDM6" s="413"/>
      <c r="FDN6" s="413"/>
      <c r="FDO6" s="413"/>
      <c r="FDP6" s="413"/>
      <c r="FDQ6" s="413"/>
      <c r="FDR6" s="413"/>
      <c r="FDS6" s="413"/>
      <c r="FDT6" s="413"/>
      <c r="FDU6" s="413"/>
      <c r="FDV6" s="413"/>
      <c r="FDW6" s="413"/>
      <c r="FDX6" s="413"/>
      <c r="FDY6" s="413"/>
      <c r="FDZ6" s="413"/>
      <c r="FEA6" s="413"/>
      <c r="FEB6" s="413"/>
      <c r="FEC6" s="413"/>
      <c r="FED6" s="413"/>
      <c r="FEE6" s="413"/>
      <c r="FEF6" s="413"/>
      <c r="FEG6" s="413"/>
      <c r="FEH6" s="413"/>
      <c r="FEI6" s="413"/>
      <c r="FEJ6" s="413"/>
      <c r="FEK6" s="413"/>
      <c r="FEL6" s="413"/>
      <c r="FEM6" s="413"/>
      <c r="FEN6" s="413"/>
      <c r="FEO6" s="413"/>
      <c r="FEP6" s="413"/>
      <c r="FEQ6" s="413"/>
      <c r="FER6" s="413"/>
      <c r="FES6" s="413"/>
      <c r="FET6" s="413"/>
      <c r="FEU6" s="413"/>
      <c r="FEV6" s="413"/>
      <c r="FEW6" s="413"/>
      <c r="FEX6" s="413"/>
      <c r="FEY6" s="413"/>
      <c r="FEZ6" s="413"/>
      <c r="FFA6" s="413"/>
      <c r="FFB6" s="413"/>
      <c r="FFC6" s="413"/>
      <c r="FFD6" s="413"/>
      <c r="FFE6" s="413"/>
      <c r="FFF6" s="413"/>
      <c r="FFG6" s="413"/>
      <c r="FFH6" s="413"/>
      <c r="FFI6" s="413"/>
      <c r="FFJ6" s="413"/>
      <c r="FFK6" s="413"/>
      <c r="FFL6" s="413"/>
      <c r="FFM6" s="413"/>
      <c r="FFN6" s="413"/>
      <c r="FFO6" s="413"/>
      <c r="FFP6" s="413"/>
      <c r="FFQ6" s="413"/>
      <c r="FFR6" s="413"/>
      <c r="FFS6" s="413"/>
      <c r="FFT6" s="413"/>
      <c r="FFU6" s="413"/>
      <c r="FFV6" s="413"/>
      <c r="FFW6" s="413"/>
      <c r="FFX6" s="413"/>
      <c r="FFY6" s="413"/>
      <c r="FFZ6" s="413"/>
      <c r="FGA6" s="413"/>
      <c r="FGB6" s="413"/>
      <c r="FGC6" s="413"/>
      <c r="FGD6" s="413"/>
      <c r="FGE6" s="413"/>
      <c r="FGF6" s="413"/>
      <c r="FGG6" s="413"/>
      <c r="FGH6" s="413"/>
      <c r="FGI6" s="413"/>
      <c r="FGJ6" s="413"/>
      <c r="FGK6" s="413"/>
      <c r="FGL6" s="413"/>
      <c r="FGM6" s="413"/>
      <c r="FGN6" s="413"/>
      <c r="FGO6" s="413"/>
      <c r="FGP6" s="413"/>
      <c r="FGQ6" s="413"/>
      <c r="FGR6" s="413"/>
      <c r="FGS6" s="413"/>
      <c r="FGT6" s="413"/>
      <c r="FGU6" s="413"/>
      <c r="FGV6" s="413"/>
      <c r="FGW6" s="413"/>
      <c r="FGX6" s="413"/>
      <c r="FGY6" s="413"/>
      <c r="FGZ6" s="413"/>
      <c r="FHA6" s="413"/>
      <c r="FHB6" s="413"/>
      <c r="FHC6" s="413"/>
      <c r="FHD6" s="413"/>
      <c r="FHE6" s="413"/>
      <c r="FHF6" s="413"/>
      <c r="FHG6" s="413"/>
      <c r="FHH6" s="413"/>
      <c r="FHI6" s="413"/>
      <c r="FHJ6" s="413"/>
      <c r="FHK6" s="413"/>
      <c r="FHL6" s="413"/>
      <c r="FHM6" s="413"/>
      <c r="FHN6" s="413"/>
      <c r="FHO6" s="413"/>
      <c r="FHP6" s="413"/>
      <c r="FHQ6" s="413"/>
      <c r="FHR6" s="413"/>
      <c r="FHS6" s="413"/>
      <c r="FHT6" s="413"/>
      <c r="FHU6" s="413"/>
      <c r="FHV6" s="413"/>
      <c r="FHW6" s="413"/>
      <c r="FHX6" s="413"/>
      <c r="FHY6" s="413"/>
      <c r="FHZ6" s="413"/>
      <c r="FIA6" s="413"/>
      <c r="FIB6" s="413"/>
      <c r="FIC6" s="413"/>
      <c r="FID6" s="413"/>
      <c r="FIE6" s="413"/>
      <c r="FIF6" s="413"/>
      <c r="FIG6" s="413"/>
      <c r="FIH6" s="413"/>
      <c r="FII6" s="413"/>
      <c r="FIJ6" s="413"/>
      <c r="FIK6" s="413"/>
      <c r="FIL6" s="413"/>
      <c r="FIM6" s="413"/>
      <c r="FIN6" s="413"/>
      <c r="FIO6" s="413"/>
      <c r="FIP6" s="413"/>
      <c r="FIQ6" s="413"/>
      <c r="FIR6" s="413"/>
      <c r="FIS6" s="413"/>
      <c r="FIT6" s="413"/>
      <c r="FIU6" s="413"/>
      <c r="FIV6" s="413"/>
      <c r="FIW6" s="413"/>
      <c r="FIX6" s="413"/>
      <c r="FIY6" s="413"/>
      <c r="FIZ6" s="413"/>
      <c r="FJA6" s="413"/>
      <c r="FJB6" s="413"/>
      <c r="FJC6" s="413"/>
      <c r="FJD6" s="413"/>
      <c r="FJE6" s="413"/>
      <c r="FJF6" s="413"/>
      <c r="FJG6" s="413"/>
      <c r="FJH6" s="413"/>
      <c r="FJI6" s="413"/>
      <c r="FJJ6" s="413"/>
      <c r="FJK6" s="413"/>
      <c r="FJL6" s="413"/>
      <c r="FJM6" s="413"/>
      <c r="FJN6" s="413"/>
      <c r="FJO6" s="413"/>
      <c r="FJP6" s="413"/>
      <c r="FJQ6" s="413"/>
      <c r="FJR6" s="413"/>
      <c r="FJS6" s="413"/>
      <c r="FJT6" s="413"/>
      <c r="FJU6" s="413"/>
      <c r="FJV6" s="413"/>
      <c r="FJW6" s="413"/>
      <c r="FJX6" s="413"/>
      <c r="FJY6" s="413"/>
      <c r="FJZ6" s="413"/>
      <c r="FKA6" s="413"/>
      <c r="FKB6" s="413"/>
      <c r="FKC6" s="413"/>
      <c r="FKD6" s="413"/>
      <c r="FKE6" s="413"/>
      <c r="FKF6" s="413"/>
      <c r="FKG6" s="413"/>
      <c r="FKH6" s="413"/>
      <c r="FKI6" s="413"/>
      <c r="FKJ6" s="413"/>
      <c r="FKK6" s="413"/>
      <c r="FKL6" s="413"/>
      <c r="FKM6" s="413"/>
      <c r="FKN6" s="413"/>
      <c r="FKO6" s="413"/>
      <c r="FKP6" s="413"/>
      <c r="FKQ6" s="413"/>
      <c r="FKR6" s="413"/>
      <c r="FKS6" s="413"/>
      <c r="FKT6" s="413"/>
      <c r="FKU6" s="413"/>
      <c r="FKV6" s="413"/>
      <c r="FKW6" s="413"/>
      <c r="FKX6" s="413"/>
      <c r="FKY6" s="413"/>
      <c r="FKZ6" s="413"/>
      <c r="FLA6" s="413"/>
      <c r="FLB6" s="413"/>
      <c r="FLC6" s="413"/>
      <c r="FLD6" s="413"/>
      <c r="FLE6" s="413"/>
      <c r="FLF6" s="413"/>
      <c r="FLG6" s="413"/>
      <c r="FLH6" s="413"/>
      <c r="FLI6" s="413"/>
      <c r="FLJ6" s="413"/>
      <c r="FLK6" s="413"/>
      <c r="FLL6" s="413"/>
      <c r="FLM6" s="413"/>
      <c r="FLN6" s="413"/>
      <c r="FLO6" s="413"/>
      <c r="FLP6" s="413"/>
      <c r="FLQ6" s="413"/>
      <c r="FLR6" s="413"/>
      <c r="FLS6" s="413"/>
      <c r="FLT6" s="413"/>
      <c r="FLU6" s="413"/>
      <c r="FLV6" s="413"/>
      <c r="FLW6" s="413"/>
      <c r="FLX6" s="413"/>
      <c r="FLY6" s="413"/>
      <c r="FLZ6" s="413"/>
      <c r="FMA6" s="413"/>
      <c r="FMB6" s="413"/>
      <c r="FMC6" s="413"/>
      <c r="FMD6" s="413"/>
      <c r="FME6" s="413"/>
      <c r="FMF6" s="413"/>
      <c r="FMG6" s="413"/>
      <c r="FMH6" s="413"/>
      <c r="FMI6" s="413"/>
      <c r="FMJ6" s="413"/>
      <c r="FMK6" s="413"/>
      <c r="FML6" s="413"/>
      <c r="FMM6" s="413"/>
      <c r="FMN6" s="413"/>
      <c r="FMO6" s="413"/>
      <c r="FMP6" s="413"/>
      <c r="FMQ6" s="413"/>
      <c r="FMR6" s="413"/>
      <c r="FMS6" s="413"/>
      <c r="FMT6" s="413"/>
      <c r="FMU6" s="413"/>
      <c r="FMV6" s="413"/>
      <c r="FMW6" s="413"/>
      <c r="FMX6" s="413"/>
      <c r="FMY6" s="413"/>
      <c r="FMZ6" s="413"/>
      <c r="FNA6" s="413"/>
      <c r="FNB6" s="413"/>
      <c r="FNC6" s="413"/>
      <c r="FND6" s="413"/>
      <c r="FNE6" s="413"/>
      <c r="FNF6" s="413"/>
      <c r="FNG6" s="413"/>
      <c r="FNH6" s="413"/>
      <c r="FNI6" s="413"/>
      <c r="FNJ6" s="413"/>
      <c r="FNK6" s="413"/>
      <c r="FNL6" s="413"/>
      <c r="FNM6" s="413"/>
      <c r="FNN6" s="413"/>
      <c r="FNO6" s="413"/>
      <c r="FNP6" s="413"/>
      <c r="FNQ6" s="413"/>
      <c r="FNR6" s="413"/>
      <c r="FNS6" s="413"/>
      <c r="FNT6" s="413"/>
      <c r="FNU6" s="413"/>
      <c r="FNV6" s="413"/>
      <c r="FNW6" s="413"/>
      <c r="FNX6" s="413"/>
      <c r="FNY6" s="413"/>
      <c r="FNZ6" s="413"/>
      <c r="FOA6" s="413"/>
      <c r="FOB6" s="413"/>
      <c r="FOC6" s="413"/>
      <c r="FOD6" s="413"/>
      <c r="FOE6" s="413"/>
      <c r="FOF6" s="413"/>
      <c r="FOG6" s="413"/>
      <c r="FOH6" s="413"/>
      <c r="FOI6" s="413"/>
      <c r="FOJ6" s="413"/>
      <c r="FOK6" s="413"/>
      <c r="FOL6" s="413"/>
      <c r="FOM6" s="413"/>
      <c r="FON6" s="413"/>
      <c r="FOO6" s="413"/>
      <c r="FOP6" s="413"/>
      <c r="FOQ6" s="413"/>
      <c r="FOR6" s="413"/>
      <c r="FOS6" s="413"/>
      <c r="FOT6" s="413"/>
      <c r="FOU6" s="413"/>
      <c r="FOV6" s="413"/>
      <c r="FOW6" s="413"/>
      <c r="FOX6" s="413"/>
      <c r="FOY6" s="413"/>
      <c r="FOZ6" s="413"/>
      <c r="FPA6" s="413"/>
      <c r="FPB6" s="413"/>
      <c r="FPC6" s="413"/>
      <c r="FPD6" s="413"/>
      <c r="FPE6" s="413"/>
      <c r="FPF6" s="413"/>
      <c r="FPG6" s="413"/>
      <c r="FPH6" s="413"/>
      <c r="FPI6" s="413"/>
      <c r="FPJ6" s="413"/>
      <c r="FPK6" s="413"/>
      <c r="FPL6" s="413"/>
      <c r="FPM6" s="413"/>
      <c r="FPN6" s="413"/>
      <c r="FPO6" s="413"/>
      <c r="FPP6" s="413"/>
      <c r="FPQ6" s="413"/>
      <c r="FPR6" s="413"/>
      <c r="FPS6" s="413"/>
      <c r="FPT6" s="413"/>
      <c r="FPU6" s="413"/>
      <c r="FPV6" s="413"/>
      <c r="FPW6" s="413"/>
      <c r="FPX6" s="413"/>
      <c r="FPY6" s="413"/>
      <c r="FPZ6" s="413"/>
      <c r="FQA6" s="413"/>
      <c r="FQB6" s="413"/>
      <c r="FQC6" s="413"/>
      <c r="FQD6" s="413"/>
      <c r="FQE6" s="413"/>
      <c r="FQF6" s="413"/>
      <c r="FQG6" s="413"/>
      <c r="FQH6" s="413"/>
      <c r="FQI6" s="413"/>
      <c r="FQJ6" s="413"/>
      <c r="FQK6" s="413"/>
      <c r="FQL6" s="413"/>
      <c r="FQM6" s="413"/>
      <c r="FQN6" s="413"/>
      <c r="FQO6" s="413"/>
      <c r="FQP6" s="413"/>
      <c r="FQQ6" s="413"/>
      <c r="FQR6" s="413"/>
      <c r="FQS6" s="413"/>
      <c r="FQT6" s="413"/>
      <c r="FQU6" s="413"/>
      <c r="FQV6" s="413"/>
      <c r="FQW6" s="413"/>
      <c r="FQX6" s="413"/>
      <c r="FQY6" s="413"/>
      <c r="FQZ6" s="413"/>
      <c r="FRA6" s="413"/>
      <c r="FRB6" s="413"/>
      <c r="FRC6" s="413"/>
      <c r="FRD6" s="413"/>
      <c r="FRE6" s="413"/>
      <c r="FRF6" s="413"/>
      <c r="FRG6" s="413"/>
      <c r="FRH6" s="413"/>
      <c r="FRI6" s="413"/>
      <c r="FRJ6" s="413"/>
      <c r="FRK6" s="413"/>
      <c r="FRL6" s="413"/>
      <c r="FRM6" s="413"/>
      <c r="FRN6" s="413"/>
      <c r="FRO6" s="413"/>
      <c r="FRP6" s="413"/>
      <c r="FRQ6" s="413"/>
      <c r="FRR6" s="413"/>
      <c r="FRS6" s="413"/>
      <c r="FRT6" s="413"/>
      <c r="FRU6" s="413"/>
      <c r="FRV6" s="413"/>
      <c r="FRW6" s="413"/>
      <c r="FRX6" s="413"/>
      <c r="FRY6" s="413"/>
      <c r="FRZ6" s="413"/>
      <c r="FSA6" s="413"/>
      <c r="FSB6" s="413"/>
      <c r="FSC6" s="413"/>
      <c r="FSD6" s="413"/>
      <c r="FSE6" s="413"/>
      <c r="FSF6" s="413"/>
      <c r="FSG6" s="413"/>
      <c r="FSH6" s="413"/>
      <c r="FSI6" s="413"/>
      <c r="FSJ6" s="413"/>
      <c r="FSK6" s="413"/>
      <c r="FSL6" s="413"/>
      <c r="FSM6" s="413"/>
      <c r="FSN6" s="413"/>
      <c r="FSO6" s="413"/>
      <c r="FSP6" s="413"/>
      <c r="FSQ6" s="413"/>
      <c r="FSR6" s="413"/>
      <c r="FSS6" s="413"/>
      <c r="FST6" s="413"/>
      <c r="FSU6" s="413"/>
      <c r="FSV6" s="413"/>
      <c r="FSW6" s="413"/>
      <c r="FSX6" s="413"/>
      <c r="FSY6" s="413"/>
      <c r="FSZ6" s="413"/>
      <c r="FTA6" s="413"/>
      <c r="FTB6" s="413"/>
      <c r="FTC6" s="413"/>
      <c r="FTD6" s="413"/>
      <c r="FTE6" s="413"/>
      <c r="FTF6" s="413"/>
      <c r="FTG6" s="413"/>
      <c r="FTH6" s="413"/>
      <c r="FTI6" s="413"/>
      <c r="FTJ6" s="413"/>
      <c r="FTK6" s="413"/>
      <c r="FTL6" s="413"/>
      <c r="FTM6" s="413"/>
      <c r="FTN6" s="413"/>
      <c r="FTO6" s="413"/>
      <c r="FTP6" s="413"/>
      <c r="FTQ6" s="413"/>
      <c r="FTR6" s="413"/>
      <c r="FTS6" s="413"/>
      <c r="FTT6" s="413"/>
      <c r="FTU6" s="413"/>
      <c r="FTV6" s="413"/>
      <c r="FTW6" s="413"/>
      <c r="FTX6" s="413"/>
      <c r="FTY6" s="413"/>
      <c r="FTZ6" s="413"/>
      <c r="FUA6" s="413"/>
      <c r="FUB6" s="413"/>
      <c r="FUC6" s="413"/>
      <c r="FUD6" s="413"/>
      <c r="FUE6" s="413"/>
      <c r="FUF6" s="413"/>
      <c r="FUG6" s="413"/>
      <c r="FUH6" s="413"/>
      <c r="FUI6" s="413"/>
      <c r="FUJ6" s="413"/>
      <c r="FUK6" s="413"/>
      <c r="FUL6" s="413"/>
      <c r="FUM6" s="413"/>
      <c r="FUN6" s="413"/>
      <c r="FUO6" s="413"/>
      <c r="FUP6" s="413"/>
      <c r="FUQ6" s="413"/>
      <c r="FUR6" s="413"/>
      <c r="FUS6" s="413"/>
      <c r="FUT6" s="413"/>
      <c r="FUU6" s="413"/>
      <c r="FUV6" s="413"/>
      <c r="FUW6" s="413"/>
      <c r="FUX6" s="413"/>
      <c r="FUY6" s="413"/>
      <c r="FUZ6" s="413"/>
      <c r="FVA6" s="413"/>
      <c r="FVB6" s="413"/>
      <c r="FVC6" s="413"/>
      <c r="FVD6" s="413"/>
      <c r="FVE6" s="413"/>
      <c r="FVF6" s="413"/>
      <c r="FVG6" s="413"/>
      <c r="FVH6" s="413"/>
      <c r="FVI6" s="413"/>
      <c r="FVJ6" s="413"/>
      <c r="FVK6" s="413"/>
      <c r="FVL6" s="413"/>
      <c r="FVM6" s="413"/>
      <c r="FVN6" s="413"/>
      <c r="FVO6" s="413"/>
      <c r="FVP6" s="413"/>
      <c r="FVQ6" s="413"/>
      <c r="FVR6" s="413"/>
      <c r="FVS6" s="413"/>
      <c r="FVT6" s="413"/>
      <c r="FVU6" s="413"/>
      <c r="FVV6" s="413"/>
      <c r="FVW6" s="413"/>
      <c r="FVX6" s="413"/>
      <c r="FVY6" s="413"/>
      <c r="FVZ6" s="413"/>
      <c r="FWA6" s="413"/>
      <c r="FWB6" s="413"/>
      <c r="FWC6" s="413"/>
      <c r="FWD6" s="413"/>
      <c r="FWE6" s="413"/>
      <c r="FWF6" s="413"/>
      <c r="FWG6" s="413"/>
      <c r="FWH6" s="413"/>
      <c r="FWI6" s="413"/>
      <c r="FWJ6" s="413"/>
      <c r="FWK6" s="413"/>
      <c r="FWL6" s="413"/>
      <c r="FWM6" s="413"/>
      <c r="FWN6" s="413"/>
      <c r="FWO6" s="413"/>
      <c r="FWP6" s="413"/>
      <c r="FWQ6" s="413"/>
      <c r="FWR6" s="413"/>
      <c r="FWS6" s="413"/>
      <c r="FWT6" s="413"/>
      <c r="FWU6" s="413"/>
      <c r="FWV6" s="413"/>
      <c r="FWW6" s="413"/>
      <c r="FWX6" s="413"/>
      <c r="FWY6" s="413"/>
      <c r="FWZ6" s="413"/>
      <c r="FXA6" s="413"/>
      <c r="FXB6" s="413"/>
      <c r="FXC6" s="413"/>
      <c r="FXD6" s="413"/>
      <c r="FXE6" s="413"/>
      <c r="FXF6" s="413"/>
      <c r="FXG6" s="413"/>
      <c r="FXH6" s="413"/>
      <c r="FXI6" s="413"/>
      <c r="FXJ6" s="413"/>
      <c r="FXK6" s="413"/>
      <c r="FXL6" s="413"/>
      <c r="FXM6" s="413"/>
      <c r="FXN6" s="413"/>
      <c r="FXO6" s="413"/>
      <c r="FXP6" s="413"/>
      <c r="FXQ6" s="413"/>
      <c r="FXR6" s="413"/>
      <c r="FXS6" s="413"/>
      <c r="FXT6" s="413"/>
      <c r="FXU6" s="413"/>
      <c r="FXV6" s="413"/>
      <c r="FXW6" s="413"/>
      <c r="FXX6" s="413"/>
      <c r="FXY6" s="413"/>
      <c r="FXZ6" s="413"/>
      <c r="FYA6" s="413"/>
      <c r="FYB6" s="413"/>
      <c r="FYC6" s="413"/>
      <c r="FYD6" s="413"/>
      <c r="FYE6" s="413"/>
      <c r="FYF6" s="413"/>
      <c r="FYG6" s="413"/>
      <c r="FYH6" s="413"/>
      <c r="FYI6" s="413"/>
      <c r="FYJ6" s="413"/>
      <c r="FYK6" s="413"/>
      <c r="FYL6" s="413"/>
      <c r="FYM6" s="413"/>
      <c r="FYN6" s="413"/>
      <c r="FYO6" s="413"/>
      <c r="FYP6" s="413"/>
      <c r="FYQ6" s="413"/>
      <c r="FYR6" s="413"/>
      <c r="FYS6" s="413"/>
      <c r="FYT6" s="413"/>
      <c r="FYU6" s="413"/>
      <c r="FYV6" s="413"/>
      <c r="FYW6" s="413"/>
      <c r="FYX6" s="413"/>
      <c r="FYY6" s="413"/>
      <c r="FYZ6" s="413"/>
      <c r="FZA6" s="413"/>
      <c r="FZB6" s="413"/>
      <c r="FZC6" s="413"/>
      <c r="FZD6" s="413"/>
      <c r="FZE6" s="413"/>
      <c r="FZF6" s="413"/>
      <c r="FZG6" s="413"/>
      <c r="FZH6" s="413"/>
      <c r="FZI6" s="413"/>
      <c r="FZJ6" s="413"/>
      <c r="FZK6" s="413"/>
      <c r="FZL6" s="413"/>
      <c r="FZM6" s="413"/>
      <c r="FZN6" s="413"/>
      <c r="FZO6" s="413"/>
      <c r="FZP6" s="413"/>
      <c r="FZQ6" s="413"/>
      <c r="FZR6" s="413"/>
      <c r="FZS6" s="413"/>
      <c r="FZT6" s="413"/>
      <c r="FZU6" s="413"/>
      <c r="FZV6" s="413"/>
      <c r="FZW6" s="413"/>
      <c r="FZX6" s="413"/>
      <c r="FZY6" s="413"/>
      <c r="FZZ6" s="413"/>
      <c r="GAA6" s="413"/>
      <c r="GAB6" s="413"/>
      <c r="GAC6" s="413"/>
      <c r="GAD6" s="413"/>
      <c r="GAE6" s="413"/>
      <c r="GAF6" s="413"/>
      <c r="GAG6" s="413"/>
      <c r="GAH6" s="413"/>
      <c r="GAI6" s="413"/>
      <c r="GAJ6" s="413"/>
      <c r="GAK6" s="413"/>
      <c r="GAL6" s="413"/>
      <c r="GAM6" s="413"/>
      <c r="GAN6" s="413"/>
      <c r="GAO6" s="413"/>
      <c r="GAP6" s="413"/>
      <c r="GAQ6" s="413"/>
      <c r="GAR6" s="413"/>
      <c r="GAS6" s="413"/>
      <c r="GAT6" s="413"/>
      <c r="GAU6" s="413"/>
      <c r="GAV6" s="413"/>
      <c r="GAW6" s="413"/>
      <c r="GAX6" s="413"/>
      <c r="GAY6" s="413"/>
      <c r="GAZ6" s="413"/>
      <c r="GBA6" s="413"/>
      <c r="GBB6" s="413"/>
      <c r="GBC6" s="413"/>
      <c r="GBD6" s="413"/>
      <c r="GBE6" s="413"/>
      <c r="GBF6" s="413"/>
      <c r="GBG6" s="413"/>
      <c r="GBH6" s="413"/>
      <c r="GBI6" s="413"/>
      <c r="GBJ6" s="413"/>
      <c r="GBK6" s="413"/>
      <c r="GBL6" s="413"/>
      <c r="GBM6" s="413"/>
      <c r="GBN6" s="413"/>
      <c r="GBO6" s="413"/>
      <c r="GBP6" s="413"/>
      <c r="GBQ6" s="413"/>
      <c r="GBR6" s="413"/>
      <c r="GBS6" s="413"/>
      <c r="GBT6" s="413"/>
      <c r="GBU6" s="413"/>
      <c r="GBV6" s="413"/>
      <c r="GBW6" s="413"/>
      <c r="GBX6" s="413"/>
      <c r="GBY6" s="413"/>
      <c r="GBZ6" s="413"/>
      <c r="GCA6" s="413"/>
      <c r="GCB6" s="413"/>
      <c r="GCC6" s="413"/>
      <c r="GCD6" s="413"/>
      <c r="GCE6" s="413"/>
      <c r="GCF6" s="413"/>
      <c r="GCG6" s="413"/>
      <c r="GCH6" s="413"/>
      <c r="GCI6" s="413"/>
      <c r="GCJ6" s="413"/>
      <c r="GCK6" s="413"/>
      <c r="GCL6" s="413"/>
      <c r="GCM6" s="413"/>
      <c r="GCN6" s="413"/>
      <c r="GCO6" s="413"/>
      <c r="GCP6" s="413"/>
      <c r="GCQ6" s="413"/>
      <c r="GCR6" s="413"/>
      <c r="GCS6" s="413"/>
      <c r="GCT6" s="413"/>
      <c r="GCU6" s="413"/>
      <c r="GCV6" s="413"/>
      <c r="GCW6" s="413"/>
      <c r="GCX6" s="413"/>
      <c r="GCY6" s="413"/>
      <c r="GCZ6" s="413"/>
      <c r="GDA6" s="413"/>
      <c r="GDB6" s="413"/>
      <c r="GDC6" s="413"/>
      <c r="GDD6" s="413"/>
      <c r="GDE6" s="413"/>
      <c r="GDF6" s="413"/>
      <c r="GDG6" s="413"/>
      <c r="GDH6" s="413"/>
      <c r="GDI6" s="413"/>
      <c r="GDJ6" s="413"/>
      <c r="GDK6" s="413"/>
      <c r="GDL6" s="413"/>
      <c r="GDM6" s="413"/>
      <c r="GDN6" s="413"/>
      <c r="GDO6" s="413"/>
      <c r="GDP6" s="413"/>
      <c r="GDQ6" s="413"/>
      <c r="GDR6" s="413"/>
      <c r="GDS6" s="413"/>
      <c r="GDT6" s="413"/>
      <c r="GDU6" s="413"/>
      <c r="GDV6" s="413"/>
      <c r="GDW6" s="413"/>
      <c r="GDX6" s="413"/>
      <c r="GDY6" s="413"/>
      <c r="GDZ6" s="413"/>
      <c r="GEA6" s="413"/>
      <c r="GEB6" s="413"/>
      <c r="GEC6" s="413"/>
      <c r="GED6" s="413"/>
      <c r="GEE6" s="413"/>
      <c r="GEF6" s="413"/>
      <c r="GEG6" s="413"/>
      <c r="GEH6" s="413"/>
      <c r="GEI6" s="413"/>
      <c r="GEJ6" s="413"/>
      <c r="GEK6" s="413"/>
      <c r="GEL6" s="413"/>
      <c r="GEM6" s="413"/>
      <c r="GEN6" s="413"/>
      <c r="GEO6" s="413"/>
      <c r="GEP6" s="413"/>
      <c r="GEQ6" s="413"/>
      <c r="GER6" s="413"/>
      <c r="GES6" s="413"/>
      <c r="GET6" s="413"/>
      <c r="GEU6" s="413"/>
      <c r="GEV6" s="413"/>
      <c r="GEW6" s="413"/>
      <c r="GEX6" s="413"/>
      <c r="GEY6" s="413"/>
      <c r="GEZ6" s="413"/>
      <c r="GFA6" s="413"/>
      <c r="GFB6" s="413"/>
      <c r="GFC6" s="413"/>
      <c r="GFD6" s="413"/>
      <c r="GFE6" s="413"/>
      <c r="GFF6" s="413"/>
      <c r="GFG6" s="413"/>
      <c r="GFH6" s="413"/>
      <c r="GFI6" s="413"/>
      <c r="GFJ6" s="413"/>
      <c r="GFK6" s="413"/>
      <c r="GFL6" s="413"/>
      <c r="GFM6" s="413"/>
      <c r="GFN6" s="413"/>
      <c r="GFO6" s="413"/>
      <c r="GFP6" s="413"/>
      <c r="GFQ6" s="413"/>
      <c r="GFR6" s="413"/>
      <c r="GFS6" s="413"/>
      <c r="GFT6" s="413"/>
      <c r="GFU6" s="413"/>
      <c r="GFV6" s="413"/>
      <c r="GFW6" s="413"/>
      <c r="GFX6" s="413"/>
      <c r="GFY6" s="413"/>
      <c r="GFZ6" s="413"/>
      <c r="GGA6" s="413"/>
      <c r="GGB6" s="413"/>
      <c r="GGC6" s="413"/>
      <c r="GGD6" s="413"/>
      <c r="GGE6" s="413"/>
      <c r="GGF6" s="413"/>
      <c r="GGG6" s="413"/>
      <c r="GGH6" s="413"/>
      <c r="GGI6" s="413"/>
      <c r="GGJ6" s="413"/>
      <c r="GGK6" s="413"/>
      <c r="GGL6" s="413"/>
      <c r="GGM6" s="413"/>
      <c r="GGN6" s="413"/>
      <c r="GGO6" s="413"/>
      <c r="GGP6" s="413"/>
      <c r="GGQ6" s="413"/>
      <c r="GGR6" s="413"/>
      <c r="GGS6" s="413"/>
      <c r="GGT6" s="413"/>
      <c r="GGU6" s="413"/>
      <c r="GGV6" s="413"/>
      <c r="GGW6" s="413"/>
      <c r="GGX6" s="413"/>
      <c r="GGY6" s="413"/>
      <c r="GGZ6" s="413"/>
      <c r="GHA6" s="413"/>
      <c r="GHB6" s="413"/>
      <c r="GHC6" s="413"/>
      <c r="GHD6" s="413"/>
      <c r="GHE6" s="413"/>
      <c r="GHF6" s="413"/>
      <c r="GHG6" s="413"/>
      <c r="GHH6" s="413"/>
      <c r="GHI6" s="413"/>
      <c r="GHJ6" s="413"/>
      <c r="GHK6" s="413"/>
      <c r="GHL6" s="413"/>
      <c r="GHM6" s="413"/>
      <c r="GHN6" s="413"/>
      <c r="GHO6" s="413"/>
      <c r="GHP6" s="413"/>
      <c r="GHQ6" s="413"/>
      <c r="GHR6" s="413"/>
      <c r="GHS6" s="413"/>
      <c r="GHT6" s="413"/>
      <c r="GHU6" s="413"/>
      <c r="GHV6" s="413"/>
      <c r="GHW6" s="413"/>
      <c r="GHX6" s="413"/>
      <c r="GHY6" s="413"/>
      <c r="GHZ6" s="413"/>
      <c r="GIA6" s="413"/>
      <c r="GIB6" s="413"/>
      <c r="GIC6" s="413"/>
      <c r="GID6" s="413"/>
      <c r="GIE6" s="413"/>
      <c r="GIF6" s="413"/>
      <c r="GIG6" s="413"/>
      <c r="GIH6" s="413"/>
      <c r="GII6" s="413"/>
      <c r="GIJ6" s="413"/>
      <c r="GIK6" s="413"/>
      <c r="GIL6" s="413"/>
      <c r="GIM6" s="413"/>
      <c r="GIN6" s="413"/>
      <c r="GIO6" s="413"/>
      <c r="GIP6" s="413"/>
      <c r="GIQ6" s="413"/>
      <c r="GIR6" s="413"/>
      <c r="GIS6" s="413"/>
      <c r="GIT6" s="413"/>
      <c r="GIU6" s="413"/>
      <c r="GIV6" s="413"/>
      <c r="GIW6" s="413"/>
      <c r="GIX6" s="413"/>
      <c r="GIY6" s="413"/>
      <c r="GIZ6" s="413"/>
      <c r="GJA6" s="413"/>
      <c r="GJB6" s="413"/>
      <c r="GJC6" s="413"/>
      <c r="GJD6" s="413"/>
      <c r="GJE6" s="413"/>
      <c r="GJF6" s="413"/>
      <c r="GJG6" s="413"/>
      <c r="GJH6" s="413"/>
      <c r="GJI6" s="413"/>
      <c r="GJJ6" s="413"/>
      <c r="GJK6" s="413"/>
      <c r="GJL6" s="413"/>
      <c r="GJM6" s="413"/>
      <c r="GJN6" s="413"/>
      <c r="GJO6" s="413"/>
      <c r="GJP6" s="413"/>
      <c r="GJQ6" s="413"/>
      <c r="GJR6" s="413"/>
      <c r="GJS6" s="413"/>
      <c r="GJT6" s="413"/>
      <c r="GJU6" s="413"/>
      <c r="GJV6" s="413"/>
      <c r="GJW6" s="413"/>
      <c r="GJX6" s="413"/>
      <c r="GJY6" s="413"/>
      <c r="GJZ6" s="413"/>
      <c r="GKA6" s="413"/>
      <c r="GKB6" s="413"/>
      <c r="GKC6" s="413"/>
      <c r="GKD6" s="413"/>
      <c r="GKE6" s="413"/>
      <c r="GKF6" s="413"/>
      <c r="GKG6" s="413"/>
      <c r="GKH6" s="413"/>
      <c r="GKI6" s="413"/>
      <c r="GKJ6" s="413"/>
      <c r="GKK6" s="413"/>
      <c r="GKL6" s="413"/>
      <c r="GKM6" s="413"/>
      <c r="GKN6" s="413"/>
      <c r="GKO6" s="413"/>
      <c r="GKP6" s="413"/>
      <c r="GKQ6" s="413"/>
      <c r="GKR6" s="413"/>
      <c r="GKS6" s="413"/>
      <c r="GKT6" s="413"/>
      <c r="GKU6" s="413"/>
      <c r="GKV6" s="413"/>
      <c r="GKW6" s="413"/>
      <c r="GKX6" s="413"/>
      <c r="GKY6" s="413"/>
      <c r="GKZ6" s="413"/>
      <c r="GLA6" s="413"/>
      <c r="GLB6" s="413"/>
      <c r="GLC6" s="413"/>
      <c r="GLD6" s="413"/>
      <c r="GLE6" s="413"/>
      <c r="GLF6" s="413"/>
      <c r="GLG6" s="413"/>
      <c r="GLH6" s="413"/>
      <c r="GLI6" s="413"/>
      <c r="GLJ6" s="413"/>
      <c r="GLK6" s="413"/>
      <c r="GLL6" s="413"/>
      <c r="GLM6" s="413"/>
      <c r="GLN6" s="413"/>
      <c r="GLO6" s="413"/>
      <c r="GLP6" s="413"/>
      <c r="GLQ6" s="413"/>
      <c r="GLR6" s="413"/>
      <c r="GLS6" s="413"/>
      <c r="GLT6" s="413"/>
      <c r="GLU6" s="413"/>
      <c r="GLV6" s="413"/>
      <c r="GLW6" s="413"/>
      <c r="GLX6" s="413"/>
      <c r="GLY6" s="413"/>
      <c r="GLZ6" s="413"/>
      <c r="GMA6" s="413"/>
      <c r="GMB6" s="413"/>
      <c r="GMC6" s="413"/>
      <c r="GMD6" s="413"/>
      <c r="GME6" s="413"/>
      <c r="GMF6" s="413"/>
      <c r="GMG6" s="413"/>
      <c r="GMH6" s="413"/>
      <c r="GMI6" s="413"/>
      <c r="GMJ6" s="413"/>
      <c r="GMK6" s="413"/>
      <c r="GML6" s="413"/>
      <c r="GMM6" s="413"/>
      <c r="GMN6" s="413"/>
      <c r="GMO6" s="413"/>
      <c r="GMP6" s="413"/>
      <c r="GMQ6" s="413"/>
      <c r="GMR6" s="413"/>
      <c r="GMS6" s="413"/>
      <c r="GMT6" s="413"/>
      <c r="GMU6" s="413"/>
      <c r="GMV6" s="413"/>
      <c r="GMW6" s="413"/>
      <c r="GMX6" s="413"/>
      <c r="GMY6" s="413"/>
      <c r="GMZ6" s="413"/>
      <c r="GNA6" s="413"/>
      <c r="GNB6" s="413"/>
      <c r="GNC6" s="413"/>
      <c r="GND6" s="413"/>
      <c r="GNE6" s="413"/>
      <c r="GNF6" s="413"/>
      <c r="GNG6" s="413"/>
      <c r="GNH6" s="413"/>
      <c r="GNI6" s="413"/>
      <c r="GNJ6" s="413"/>
      <c r="GNK6" s="413"/>
      <c r="GNL6" s="413"/>
      <c r="GNM6" s="413"/>
      <c r="GNN6" s="413"/>
      <c r="GNO6" s="413"/>
      <c r="GNP6" s="413"/>
      <c r="GNQ6" s="413"/>
      <c r="GNR6" s="413"/>
      <c r="GNS6" s="413"/>
      <c r="GNT6" s="413"/>
      <c r="GNU6" s="413"/>
      <c r="GNV6" s="413"/>
      <c r="GNW6" s="413"/>
      <c r="GNX6" s="413"/>
      <c r="GNY6" s="413"/>
      <c r="GNZ6" s="413"/>
      <c r="GOA6" s="413"/>
      <c r="GOB6" s="413"/>
      <c r="GOC6" s="413"/>
      <c r="GOD6" s="413"/>
      <c r="GOE6" s="413"/>
      <c r="GOF6" s="413"/>
      <c r="GOG6" s="413"/>
      <c r="GOH6" s="413"/>
      <c r="GOI6" s="413"/>
      <c r="GOJ6" s="413"/>
      <c r="GOK6" s="413"/>
      <c r="GOL6" s="413"/>
      <c r="GOM6" s="413"/>
      <c r="GON6" s="413"/>
      <c r="GOO6" s="413"/>
      <c r="GOP6" s="413"/>
      <c r="GOQ6" s="413"/>
      <c r="GOR6" s="413"/>
      <c r="GOS6" s="413"/>
      <c r="GOT6" s="413"/>
      <c r="GOU6" s="413"/>
      <c r="GOV6" s="413"/>
      <c r="GOW6" s="413"/>
      <c r="GOX6" s="413"/>
      <c r="GOY6" s="413"/>
      <c r="GOZ6" s="413"/>
      <c r="GPA6" s="413"/>
      <c r="GPB6" s="413"/>
      <c r="GPC6" s="413"/>
      <c r="GPD6" s="413"/>
      <c r="GPE6" s="413"/>
      <c r="GPF6" s="413"/>
      <c r="GPG6" s="413"/>
      <c r="GPH6" s="413"/>
      <c r="GPI6" s="413"/>
      <c r="GPJ6" s="413"/>
      <c r="GPK6" s="413"/>
      <c r="GPL6" s="413"/>
      <c r="GPM6" s="413"/>
      <c r="GPN6" s="413"/>
      <c r="GPO6" s="413"/>
      <c r="GPP6" s="413"/>
      <c r="GPQ6" s="413"/>
      <c r="GPR6" s="413"/>
      <c r="GPS6" s="413"/>
      <c r="GPT6" s="413"/>
      <c r="GPU6" s="413"/>
      <c r="GPV6" s="413"/>
      <c r="GPW6" s="413"/>
      <c r="GPX6" s="413"/>
      <c r="GPY6" s="413"/>
      <c r="GPZ6" s="413"/>
      <c r="GQA6" s="413"/>
      <c r="GQB6" s="413"/>
      <c r="GQC6" s="413"/>
      <c r="GQD6" s="413"/>
      <c r="GQE6" s="413"/>
      <c r="GQF6" s="413"/>
      <c r="GQG6" s="413"/>
      <c r="GQH6" s="413"/>
      <c r="GQI6" s="413"/>
      <c r="GQJ6" s="413"/>
      <c r="GQK6" s="413"/>
      <c r="GQL6" s="413"/>
      <c r="GQM6" s="413"/>
      <c r="GQN6" s="413"/>
      <c r="GQO6" s="413"/>
      <c r="GQP6" s="413"/>
      <c r="GQQ6" s="413"/>
      <c r="GQR6" s="413"/>
      <c r="GQS6" s="413"/>
      <c r="GQT6" s="413"/>
      <c r="GQU6" s="413"/>
      <c r="GQV6" s="413"/>
      <c r="GQW6" s="413"/>
      <c r="GQX6" s="413"/>
      <c r="GQY6" s="413"/>
      <c r="GQZ6" s="413"/>
      <c r="GRA6" s="413"/>
      <c r="GRB6" s="413"/>
      <c r="GRC6" s="413"/>
      <c r="GRD6" s="413"/>
      <c r="GRE6" s="413"/>
      <c r="GRF6" s="413"/>
      <c r="GRG6" s="413"/>
      <c r="GRH6" s="413"/>
      <c r="GRI6" s="413"/>
      <c r="GRJ6" s="413"/>
      <c r="GRK6" s="413"/>
      <c r="GRL6" s="413"/>
      <c r="GRM6" s="413"/>
      <c r="GRN6" s="413"/>
      <c r="GRO6" s="413"/>
      <c r="GRP6" s="413"/>
      <c r="GRQ6" s="413"/>
      <c r="GRR6" s="413"/>
      <c r="GRS6" s="413"/>
      <c r="GRT6" s="413"/>
      <c r="GRU6" s="413"/>
      <c r="GRV6" s="413"/>
      <c r="GRW6" s="413"/>
      <c r="GRX6" s="413"/>
      <c r="GRY6" s="413"/>
      <c r="GRZ6" s="413"/>
      <c r="GSA6" s="413"/>
      <c r="GSB6" s="413"/>
      <c r="GSC6" s="413"/>
      <c r="GSD6" s="413"/>
      <c r="GSE6" s="413"/>
      <c r="GSF6" s="413"/>
      <c r="GSG6" s="413"/>
      <c r="GSH6" s="413"/>
      <c r="GSI6" s="413"/>
      <c r="GSJ6" s="413"/>
      <c r="GSK6" s="413"/>
      <c r="GSL6" s="413"/>
      <c r="GSM6" s="413"/>
      <c r="GSN6" s="413"/>
      <c r="GSO6" s="413"/>
      <c r="GSP6" s="413"/>
      <c r="GSQ6" s="413"/>
      <c r="GSR6" s="413"/>
      <c r="GSS6" s="413"/>
      <c r="GST6" s="413"/>
      <c r="GSU6" s="413"/>
      <c r="GSV6" s="413"/>
      <c r="GSW6" s="413"/>
      <c r="GSX6" s="413"/>
      <c r="GSY6" s="413"/>
      <c r="GSZ6" s="413"/>
      <c r="GTA6" s="413"/>
      <c r="GTB6" s="413"/>
      <c r="GTC6" s="413"/>
      <c r="GTD6" s="413"/>
      <c r="GTE6" s="413"/>
      <c r="GTF6" s="413"/>
      <c r="GTG6" s="413"/>
      <c r="GTH6" s="413"/>
      <c r="GTI6" s="413"/>
      <c r="GTJ6" s="413"/>
      <c r="GTK6" s="413"/>
      <c r="GTL6" s="413"/>
      <c r="GTM6" s="413"/>
      <c r="GTN6" s="413"/>
      <c r="GTO6" s="413"/>
      <c r="GTP6" s="413"/>
      <c r="GTQ6" s="413"/>
      <c r="GTR6" s="413"/>
      <c r="GTS6" s="413"/>
      <c r="GTT6" s="413"/>
      <c r="GTU6" s="413"/>
      <c r="GTV6" s="413"/>
      <c r="GTW6" s="413"/>
      <c r="GTX6" s="413"/>
      <c r="GTY6" s="413"/>
      <c r="GTZ6" s="413"/>
      <c r="GUA6" s="413"/>
      <c r="GUB6" s="413"/>
      <c r="GUC6" s="413"/>
      <c r="GUD6" s="413"/>
      <c r="GUE6" s="413"/>
      <c r="GUF6" s="413"/>
      <c r="GUG6" s="413"/>
      <c r="GUH6" s="413"/>
      <c r="GUI6" s="413"/>
      <c r="GUJ6" s="413"/>
      <c r="GUK6" s="413"/>
      <c r="GUL6" s="413"/>
      <c r="GUM6" s="413"/>
      <c r="GUN6" s="413"/>
      <c r="GUO6" s="413"/>
      <c r="GUP6" s="413"/>
      <c r="GUQ6" s="413"/>
      <c r="GUR6" s="413"/>
      <c r="GUS6" s="413"/>
      <c r="GUT6" s="413"/>
      <c r="GUU6" s="413"/>
      <c r="GUV6" s="413"/>
      <c r="GUW6" s="413"/>
      <c r="GUX6" s="413"/>
      <c r="GUY6" s="413"/>
      <c r="GUZ6" s="413"/>
      <c r="GVA6" s="413"/>
      <c r="GVB6" s="413"/>
      <c r="GVC6" s="413"/>
      <c r="GVD6" s="413"/>
      <c r="GVE6" s="413"/>
      <c r="GVF6" s="413"/>
      <c r="GVG6" s="413"/>
      <c r="GVH6" s="413"/>
      <c r="GVI6" s="413"/>
      <c r="GVJ6" s="413"/>
      <c r="GVK6" s="413"/>
      <c r="GVL6" s="413"/>
      <c r="GVM6" s="413"/>
      <c r="GVN6" s="413"/>
      <c r="GVO6" s="413"/>
      <c r="GVP6" s="413"/>
      <c r="GVQ6" s="413"/>
      <c r="GVR6" s="413"/>
      <c r="GVS6" s="413"/>
      <c r="GVT6" s="413"/>
      <c r="GVU6" s="413"/>
      <c r="GVV6" s="413"/>
      <c r="GVW6" s="413"/>
      <c r="GVX6" s="413"/>
      <c r="GVY6" s="413"/>
      <c r="GVZ6" s="413"/>
      <c r="GWA6" s="413"/>
      <c r="GWB6" s="413"/>
      <c r="GWC6" s="413"/>
      <c r="GWD6" s="413"/>
      <c r="GWE6" s="413"/>
      <c r="GWF6" s="413"/>
      <c r="GWG6" s="413"/>
      <c r="GWH6" s="413"/>
      <c r="GWI6" s="413"/>
      <c r="GWJ6" s="413"/>
      <c r="GWK6" s="413"/>
      <c r="GWL6" s="413"/>
      <c r="GWM6" s="413"/>
      <c r="GWN6" s="413"/>
      <c r="GWO6" s="413"/>
      <c r="GWP6" s="413"/>
      <c r="GWQ6" s="413"/>
      <c r="GWR6" s="413"/>
      <c r="GWS6" s="413"/>
      <c r="GWT6" s="413"/>
      <c r="GWU6" s="413"/>
      <c r="GWV6" s="413"/>
      <c r="GWW6" s="413"/>
      <c r="GWX6" s="413"/>
      <c r="GWY6" s="413"/>
      <c r="GWZ6" s="413"/>
      <c r="GXA6" s="413"/>
      <c r="GXB6" s="413"/>
      <c r="GXC6" s="413"/>
      <c r="GXD6" s="413"/>
      <c r="GXE6" s="413"/>
      <c r="GXF6" s="413"/>
      <c r="GXG6" s="413"/>
      <c r="GXH6" s="413"/>
      <c r="GXI6" s="413"/>
      <c r="GXJ6" s="413"/>
      <c r="GXK6" s="413"/>
      <c r="GXL6" s="413"/>
      <c r="GXM6" s="413"/>
      <c r="GXN6" s="413"/>
      <c r="GXO6" s="413"/>
      <c r="GXP6" s="413"/>
      <c r="GXQ6" s="413"/>
      <c r="GXR6" s="413"/>
      <c r="GXS6" s="413"/>
      <c r="GXT6" s="413"/>
      <c r="GXU6" s="413"/>
      <c r="GXV6" s="413"/>
      <c r="GXW6" s="413"/>
      <c r="GXX6" s="413"/>
      <c r="GXY6" s="413"/>
      <c r="GXZ6" s="413"/>
      <c r="GYA6" s="413"/>
      <c r="GYB6" s="413"/>
      <c r="GYC6" s="413"/>
      <c r="GYD6" s="413"/>
      <c r="GYE6" s="413"/>
      <c r="GYF6" s="413"/>
      <c r="GYG6" s="413"/>
      <c r="GYH6" s="413"/>
      <c r="GYI6" s="413"/>
      <c r="GYJ6" s="413"/>
      <c r="GYK6" s="413"/>
      <c r="GYL6" s="413"/>
      <c r="GYM6" s="413"/>
      <c r="GYN6" s="413"/>
      <c r="GYO6" s="413"/>
      <c r="GYP6" s="413"/>
      <c r="GYQ6" s="413"/>
      <c r="GYR6" s="413"/>
      <c r="GYS6" s="413"/>
      <c r="GYT6" s="413"/>
      <c r="GYU6" s="413"/>
      <c r="GYV6" s="413"/>
      <c r="GYW6" s="413"/>
      <c r="GYX6" s="413"/>
      <c r="GYY6" s="413"/>
      <c r="GYZ6" s="413"/>
      <c r="GZA6" s="413"/>
      <c r="GZB6" s="413"/>
      <c r="GZC6" s="413"/>
      <c r="GZD6" s="413"/>
      <c r="GZE6" s="413"/>
      <c r="GZF6" s="413"/>
      <c r="GZG6" s="413"/>
      <c r="GZH6" s="413"/>
      <c r="GZI6" s="413"/>
      <c r="GZJ6" s="413"/>
      <c r="GZK6" s="413"/>
      <c r="GZL6" s="413"/>
      <c r="GZM6" s="413"/>
      <c r="GZN6" s="413"/>
      <c r="GZO6" s="413"/>
      <c r="GZP6" s="413"/>
      <c r="GZQ6" s="413"/>
      <c r="GZR6" s="413"/>
      <c r="GZS6" s="413"/>
      <c r="GZT6" s="413"/>
      <c r="GZU6" s="413"/>
      <c r="GZV6" s="413"/>
      <c r="GZW6" s="413"/>
      <c r="GZX6" s="413"/>
      <c r="GZY6" s="413"/>
      <c r="GZZ6" s="413"/>
      <c r="HAA6" s="413"/>
      <c r="HAB6" s="413"/>
      <c r="HAC6" s="413"/>
      <c r="HAD6" s="413"/>
      <c r="HAE6" s="413"/>
      <c r="HAF6" s="413"/>
      <c r="HAG6" s="413"/>
      <c r="HAH6" s="413"/>
      <c r="HAI6" s="413"/>
      <c r="HAJ6" s="413"/>
      <c r="HAK6" s="413"/>
      <c r="HAL6" s="413"/>
      <c r="HAM6" s="413"/>
      <c r="HAN6" s="413"/>
      <c r="HAO6" s="413"/>
      <c r="HAP6" s="413"/>
      <c r="HAQ6" s="413"/>
      <c r="HAR6" s="413"/>
      <c r="HAS6" s="413"/>
      <c r="HAT6" s="413"/>
      <c r="HAU6" s="413"/>
      <c r="HAV6" s="413"/>
      <c r="HAW6" s="413"/>
      <c r="HAX6" s="413"/>
      <c r="HAY6" s="413"/>
      <c r="HAZ6" s="413"/>
      <c r="HBA6" s="413"/>
      <c r="HBB6" s="413"/>
      <c r="HBC6" s="413"/>
      <c r="HBD6" s="413"/>
      <c r="HBE6" s="413"/>
      <c r="HBF6" s="413"/>
      <c r="HBG6" s="413"/>
      <c r="HBH6" s="413"/>
      <c r="HBI6" s="413"/>
      <c r="HBJ6" s="413"/>
      <c r="HBK6" s="413"/>
      <c r="HBL6" s="413"/>
      <c r="HBM6" s="413"/>
      <c r="HBN6" s="413"/>
      <c r="HBO6" s="413"/>
      <c r="HBP6" s="413"/>
      <c r="HBQ6" s="413"/>
      <c r="HBR6" s="413"/>
      <c r="HBS6" s="413"/>
      <c r="HBT6" s="413"/>
      <c r="HBU6" s="413"/>
      <c r="HBV6" s="413"/>
      <c r="HBW6" s="413"/>
      <c r="HBX6" s="413"/>
      <c r="HBY6" s="413"/>
      <c r="HBZ6" s="413"/>
      <c r="HCA6" s="413"/>
      <c r="HCB6" s="413"/>
      <c r="HCC6" s="413"/>
      <c r="HCD6" s="413"/>
      <c r="HCE6" s="413"/>
      <c r="HCF6" s="413"/>
      <c r="HCG6" s="413"/>
      <c r="HCH6" s="413"/>
      <c r="HCI6" s="413"/>
      <c r="HCJ6" s="413"/>
      <c r="HCK6" s="413"/>
      <c r="HCL6" s="413"/>
      <c r="HCM6" s="413"/>
      <c r="HCN6" s="413"/>
      <c r="HCO6" s="413"/>
      <c r="HCP6" s="413"/>
      <c r="HCQ6" s="413"/>
      <c r="HCR6" s="413"/>
      <c r="HCS6" s="413"/>
      <c r="HCT6" s="413"/>
      <c r="HCU6" s="413"/>
      <c r="HCV6" s="413"/>
      <c r="HCW6" s="413"/>
      <c r="HCX6" s="413"/>
      <c r="HCY6" s="413"/>
      <c r="HCZ6" s="413"/>
      <c r="HDA6" s="413"/>
      <c r="HDB6" s="413"/>
      <c r="HDC6" s="413"/>
      <c r="HDD6" s="413"/>
      <c r="HDE6" s="413"/>
      <c r="HDF6" s="413"/>
      <c r="HDG6" s="413"/>
      <c r="HDH6" s="413"/>
      <c r="HDI6" s="413"/>
      <c r="HDJ6" s="413"/>
      <c r="HDK6" s="413"/>
      <c r="HDL6" s="413"/>
      <c r="HDM6" s="413"/>
      <c r="HDN6" s="413"/>
      <c r="HDO6" s="413"/>
      <c r="HDP6" s="413"/>
      <c r="HDQ6" s="413"/>
      <c r="HDR6" s="413"/>
      <c r="HDS6" s="413"/>
      <c r="HDT6" s="413"/>
      <c r="HDU6" s="413"/>
      <c r="HDV6" s="413"/>
      <c r="HDW6" s="413"/>
      <c r="HDX6" s="413"/>
      <c r="HDY6" s="413"/>
      <c r="HDZ6" s="413"/>
      <c r="HEA6" s="413"/>
      <c r="HEB6" s="413"/>
      <c r="HEC6" s="413"/>
      <c r="HED6" s="413"/>
      <c r="HEE6" s="413"/>
      <c r="HEF6" s="413"/>
      <c r="HEG6" s="413"/>
      <c r="HEH6" s="413"/>
      <c r="HEI6" s="413"/>
      <c r="HEJ6" s="413"/>
      <c r="HEK6" s="413"/>
      <c r="HEL6" s="413"/>
      <c r="HEM6" s="413"/>
      <c r="HEN6" s="413"/>
      <c r="HEO6" s="413"/>
      <c r="HEP6" s="413"/>
      <c r="HEQ6" s="413"/>
      <c r="HER6" s="413"/>
      <c r="HES6" s="413"/>
      <c r="HET6" s="413"/>
      <c r="HEU6" s="413"/>
      <c r="HEV6" s="413"/>
      <c r="HEW6" s="413"/>
      <c r="HEX6" s="413"/>
      <c r="HEY6" s="413"/>
      <c r="HEZ6" s="413"/>
      <c r="HFA6" s="413"/>
      <c r="HFB6" s="413"/>
      <c r="HFC6" s="413"/>
      <c r="HFD6" s="413"/>
      <c r="HFE6" s="413"/>
      <c r="HFF6" s="413"/>
      <c r="HFG6" s="413"/>
      <c r="HFH6" s="413"/>
      <c r="HFI6" s="413"/>
      <c r="HFJ6" s="413"/>
      <c r="HFK6" s="413"/>
      <c r="HFL6" s="413"/>
      <c r="HFM6" s="413"/>
      <c r="HFN6" s="413"/>
      <c r="HFO6" s="413"/>
      <c r="HFP6" s="413"/>
      <c r="HFQ6" s="413"/>
      <c r="HFR6" s="413"/>
      <c r="HFS6" s="413"/>
      <c r="HFT6" s="413"/>
      <c r="HFU6" s="413"/>
      <c r="HFV6" s="413"/>
      <c r="HFW6" s="413"/>
      <c r="HFX6" s="413"/>
      <c r="HFY6" s="413"/>
      <c r="HFZ6" s="413"/>
      <c r="HGA6" s="413"/>
      <c r="HGB6" s="413"/>
      <c r="HGC6" s="413"/>
      <c r="HGD6" s="413"/>
      <c r="HGE6" s="413"/>
      <c r="HGF6" s="413"/>
      <c r="HGG6" s="413"/>
      <c r="HGH6" s="413"/>
      <c r="HGI6" s="413"/>
      <c r="HGJ6" s="413"/>
      <c r="HGK6" s="413"/>
      <c r="HGL6" s="413"/>
      <c r="HGM6" s="413"/>
      <c r="HGN6" s="413"/>
      <c r="HGO6" s="413"/>
      <c r="HGP6" s="413"/>
      <c r="HGQ6" s="413"/>
      <c r="HGR6" s="413"/>
      <c r="HGS6" s="413"/>
      <c r="HGT6" s="413"/>
      <c r="HGU6" s="413"/>
      <c r="HGV6" s="413"/>
      <c r="HGW6" s="413"/>
      <c r="HGX6" s="413"/>
      <c r="HGY6" s="413"/>
      <c r="HGZ6" s="413"/>
      <c r="HHA6" s="413"/>
      <c r="HHB6" s="413"/>
      <c r="HHC6" s="413"/>
      <c r="HHD6" s="413"/>
      <c r="HHE6" s="413"/>
      <c r="HHF6" s="413"/>
      <c r="HHG6" s="413"/>
      <c r="HHH6" s="413"/>
      <c r="HHI6" s="413"/>
      <c r="HHJ6" s="413"/>
      <c r="HHK6" s="413"/>
      <c r="HHL6" s="413"/>
      <c r="HHM6" s="413"/>
      <c r="HHN6" s="413"/>
      <c r="HHO6" s="413"/>
      <c r="HHP6" s="413"/>
      <c r="HHQ6" s="413"/>
      <c r="HHR6" s="413"/>
      <c r="HHS6" s="413"/>
      <c r="HHT6" s="413"/>
      <c r="HHU6" s="413"/>
      <c r="HHV6" s="413"/>
      <c r="HHW6" s="413"/>
      <c r="HHX6" s="413"/>
      <c r="HHY6" s="413"/>
      <c r="HHZ6" s="413"/>
      <c r="HIA6" s="413"/>
      <c r="HIB6" s="413"/>
      <c r="HIC6" s="413"/>
      <c r="HID6" s="413"/>
      <c r="HIE6" s="413"/>
      <c r="HIF6" s="413"/>
      <c r="HIG6" s="413"/>
      <c r="HIH6" s="413"/>
      <c r="HII6" s="413"/>
      <c r="HIJ6" s="413"/>
      <c r="HIK6" s="413"/>
      <c r="HIL6" s="413"/>
      <c r="HIM6" s="413"/>
      <c r="HIN6" s="413"/>
      <c r="HIO6" s="413"/>
      <c r="HIP6" s="413"/>
      <c r="HIQ6" s="413"/>
      <c r="HIR6" s="413"/>
      <c r="HIS6" s="413"/>
      <c r="HIT6" s="413"/>
      <c r="HIU6" s="413"/>
      <c r="HIV6" s="413"/>
      <c r="HIW6" s="413"/>
      <c r="HIX6" s="413"/>
      <c r="HIY6" s="413"/>
      <c r="HIZ6" s="413"/>
      <c r="HJA6" s="413"/>
      <c r="HJB6" s="413"/>
      <c r="HJC6" s="413"/>
      <c r="HJD6" s="413"/>
      <c r="HJE6" s="413"/>
      <c r="HJF6" s="413"/>
      <c r="HJG6" s="413"/>
      <c r="HJH6" s="413"/>
      <c r="HJI6" s="413"/>
      <c r="HJJ6" s="413"/>
      <c r="HJK6" s="413"/>
      <c r="HJL6" s="413"/>
      <c r="HJM6" s="413"/>
      <c r="HJN6" s="413"/>
      <c r="HJO6" s="413"/>
      <c r="HJP6" s="413"/>
      <c r="HJQ6" s="413"/>
      <c r="HJR6" s="413"/>
      <c r="HJS6" s="413"/>
      <c r="HJT6" s="413"/>
      <c r="HJU6" s="413"/>
      <c r="HJV6" s="413"/>
      <c r="HJW6" s="413"/>
      <c r="HJX6" s="413"/>
      <c r="HJY6" s="413"/>
      <c r="HJZ6" s="413"/>
      <c r="HKA6" s="413"/>
      <c r="HKB6" s="413"/>
      <c r="HKC6" s="413"/>
      <c r="HKD6" s="413"/>
      <c r="HKE6" s="413"/>
      <c r="HKF6" s="413"/>
      <c r="HKG6" s="413"/>
      <c r="HKH6" s="413"/>
      <c r="HKI6" s="413"/>
      <c r="HKJ6" s="413"/>
      <c r="HKK6" s="413"/>
      <c r="HKL6" s="413"/>
      <c r="HKM6" s="413"/>
      <c r="HKN6" s="413"/>
      <c r="HKO6" s="413"/>
      <c r="HKP6" s="413"/>
      <c r="HKQ6" s="413"/>
      <c r="HKR6" s="413"/>
      <c r="HKS6" s="413"/>
      <c r="HKT6" s="413"/>
      <c r="HKU6" s="413"/>
      <c r="HKV6" s="413"/>
      <c r="HKW6" s="413"/>
      <c r="HKX6" s="413"/>
      <c r="HKY6" s="413"/>
      <c r="HKZ6" s="413"/>
      <c r="HLA6" s="413"/>
      <c r="HLB6" s="413"/>
      <c r="HLC6" s="413"/>
      <c r="HLD6" s="413"/>
      <c r="HLE6" s="413"/>
      <c r="HLF6" s="413"/>
      <c r="HLG6" s="413"/>
      <c r="HLH6" s="413"/>
      <c r="HLI6" s="413"/>
      <c r="HLJ6" s="413"/>
      <c r="HLK6" s="413"/>
      <c r="HLL6" s="413"/>
      <c r="HLM6" s="413"/>
      <c r="HLN6" s="413"/>
      <c r="HLO6" s="413"/>
      <c r="HLP6" s="413"/>
      <c r="HLQ6" s="413"/>
      <c r="HLR6" s="413"/>
      <c r="HLS6" s="413"/>
      <c r="HLT6" s="413"/>
      <c r="HLU6" s="413"/>
      <c r="HLV6" s="413"/>
      <c r="HLW6" s="413"/>
      <c r="HLX6" s="413"/>
      <c r="HLY6" s="413"/>
      <c r="HLZ6" s="413"/>
      <c r="HMA6" s="413"/>
      <c r="HMB6" s="413"/>
      <c r="HMC6" s="413"/>
      <c r="HMD6" s="413"/>
      <c r="HME6" s="413"/>
      <c r="HMF6" s="413"/>
      <c r="HMG6" s="413"/>
      <c r="HMH6" s="413"/>
      <c r="HMI6" s="413"/>
      <c r="HMJ6" s="413"/>
      <c r="HMK6" s="413"/>
      <c r="HML6" s="413"/>
      <c r="HMM6" s="413"/>
      <c r="HMN6" s="413"/>
      <c r="HMO6" s="413"/>
      <c r="HMP6" s="413"/>
      <c r="HMQ6" s="413"/>
      <c r="HMR6" s="413"/>
      <c r="HMS6" s="413"/>
      <c r="HMT6" s="413"/>
      <c r="HMU6" s="413"/>
      <c r="HMV6" s="413"/>
      <c r="HMW6" s="413"/>
      <c r="HMX6" s="413"/>
      <c r="HMY6" s="413"/>
      <c r="HMZ6" s="413"/>
      <c r="HNA6" s="413"/>
      <c r="HNB6" s="413"/>
      <c r="HNC6" s="413"/>
      <c r="HND6" s="413"/>
      <c r="HNE6" s="413"/>
      <c r="HNF6" s="413"/>
      <c r="HNG6" s="413"/>
      <c r="HNH6" s="413"/>
      <c r="HNI6" s="413"/>
      <c r="HNJ6" s="413"/>
      <c r="HNK6" s="413"/>
      <c r="HNL6" s="413"/>
      <c r="HNM6" s="413"/>
      <c r="HNN6" s="413"/>
      <c r="HNO6" s="413"/>
      <c r="HNP6" s="413"/>
      <c r="HNQ6" s="413"/>
      <c r="HNR6" s="413"/>
      <c r="HNS6" s="413"/>
      <c r="HNT6" s="413"/>
      <c r="HNU6" s="413"/>
      <c r="HNV6" s="413"/>
      <c r="HNW6" s="413"/>
      <c r="HNX6" s="413"/>
      <c r="HNY6" s="413"/>
      <c r="HNZ6" s="413"/>
      <c r="HOA6" s="413"/>
      <c r="HOB6" s="413"/>
      <c r="HOC6" s="413"/>
      <c r="HOD6" s="413"/>
      <c r="HOE6" s="413"/>
      <c r="HOF6" s="413"/>
      <c r="HOG6" s="413"/>
      <c r="HOH6" s="413"/>
      <c r="HOI6" s="413"/>
      <c r="HOJ6" s="413"/>
      <c r="HOK6" s="413"/>
      <c r="HOL6" s="413"/>
      <c r="HOM6" s="413"/>
      <c r="HON6" s="413"/>
      <c r="HOO6" s="413"/>
      <c r="HOP6" s="413"/>
      <c r="HOQ6" s="413"/>
      <c r="HOR6" s="413"/>
      <c r="HOS6" s="413"/>
      <c r="HOT6" s="413"/>
      <c r="HOU6" s="413"/>
      <c r="HOV6" s="413"/>
      <c r="HOW6" s="413"/>
      <c r="HOX6" s="413"/>
      <c r="HOY6" s="413"/>
      <c r="HOZ6" s="413"/>
      <c r="HPA6" s="413"/>
      <c r="HPB6" s="413"/>
      <c r="HPC6" s="413"/>
      <c r="HPD6" s="413"/>
      <c r="HPE6" s="413"/>
      <c r="HPF6" s="413"/>
      <c r="HPG6" s="413"/>
      <c r="HPH6" s="413"/>
      <c r="HPI6" s="413"/>
      <c r="HPJ6" s="413"/>
      <c r="HPK6" s="413"/>
      <c r="HPL6" s="413"/>
      <c r="HPM6" s="413"/>
      <c r="HPN6" s="413"/>
      <c r="HPO6" s="413"/>
      <c r="HPP6" s="413"/>
      <c r="HPQ6" s="413"/>
      <c r="HPR6" s="413"/>
      <c r="HPS6" s="413"/>
      <c r="HPT6" s="413"/>
      <c r="HPU6" s="413"/>
      <c r="HPV6" s="413"/>
      <c r="HPW6" s="413"/>
      <c r="HPX6" s="413"/>
      <c r="HPY6" s="413"/>
      <c r="HPZ6" s="413"/>
      <c r="HQA6" s="413"/>
      <c r="HQB6" s="413"/>
      <c r="HQC6" s="413"/>
      <c r="HQD6" s="413"/>
      <c r="HQE6" s="413"/>
      <c r="HQF6" s="413"/>
      <c r="HQG6" s="413"/>
      <c r="HQH6" s="413"/>
      <c r="HQI6" s="413"/>
      <c r="HQJ6" s="413"/>
      <c r="HQK6" s="413"/>
      <c r="HQL6" s="413"/>
      <c r="HQM6" s="413"/>
      <c r="HQN6" s="413"/>
      <c r="HQO6" s="413"/>
      <c r="HQP6" s="413"/>
      <c r="HQQ6" s="413"/>
      <c r="HQR6" s="413"/>
      <c r="HQS6" s="413"/>
      <c r="HQT6" s="413"/>
      <c r="HQU6" s="413"/>
      <c r="HQV6" s="413"/>
      <c r="HQW6" s="413"/>
      <c r="HQX6" s="413"/>
      <c r="HQY6" s="413"/>
      <c r="HQZ6" s="413"/>
      <c r="HRA6" s="413"/>
      <c r="HRB6" s="413"/>
      <c r="HRC6" s="413"/>
      <c r="HRD6" s="413"/>
      <c r="HRE6" s="413"/>
      <c r="HRF6" s="413"/>
      <c r="HRG6" s="413"/>
      <c r="HRH6" s="413"/>
      <c r="HRI6" s="413"/>
      <c r="HRJ6" s="413"/>
      <c r="HRK6" s="413"/>
      <c r="HRL6" s="413"/>
      <c r="HRM6" s="413"/>
      <c r="HRN6" s="413"/>
      <c r="HRO6" s="413"/>
      <c r="HRP6" s="413"/>
      <c r="HRQ6" s="413"/>
      <c r="HRR6" s="413"/>
      <c r="HRS6" s="413"/>
      <c r="HRT6" s="413"/>
      <c r="HRU6" s="413"/>
      <c r="HRV6" s="413"/>
      <c r="HRW6" s="413"/>
      <c r="HRX6" s="413"/>
      <c r="HRY6" s="413"/>
      <c r="HRZ6" s="413"/>
      <c r="HSA6" s="413"/>
      <c r="HSB6" s="413"/>
      <c r="HSC6" s="413"/>
      <c r="HSD6" s="413"/>
      <c r="HSE6" s="413"/>
      <c r="HSF6" s="413"/>
      <c r="HSG6" s="413"/>
      <c r="HSH6" s="413"/>
      <c r="HSI6" s="413"/>
      <c r="HSJ6" s="413"/>
      <c r="HSK6" s="413"/>
      <c r="HSL6" s="413"/>
      <c r="HSM6" s="413"/>
      <c r="HSN6" s="413"/>
      <c r="HSO6" s="413"/>
      <c r="HSP6" s="413"/>
      <c r="HSQ6" s="413"/>
      <c r="HSR6" s="413"/>
      <c r="HSS6" s="413"/>
      <c r="HST6" s="413"/>
      <c r="HSU6" s="413"/>
      <c r="HSV6" s="413"/>
      <c r="HSW6" s="413"/>
      <c r="HSX6" s="413"/>
      <c r="HSY6" s="413"/>
      <c r="HSZ6" s="413"/>
      <c r="HTA6" s="413"/>
      <c r="HTB6" s="413"/>
      <c r="HTC6" s="413"/>
      <c r="HTD6" s="413"/>
      <c r="HTE6" s="413"/>
      <c r="HTF6" s="413"/>
      <c r="HTG6" s="413"/>
      <c r="HTH6" s="413"/>
      <c r="HTI6" s="413"/>
      <c r="HTJ6" s="413"/>
      <c r="HTK6" s="413"/>
      <c r="HTL6" s="413"/>
      <c r="HTM6" s="413"/>
      <c r="HTN6" s="413"/>
      <c r="HTO6" s="413"/>
      <c r="HTP6" s="413"/>
      <c r="HTQ6" s="413"/>
      <c r="HTR6" s="413"/>
      <c r="HTS6" s="413"/>
      <c r="HTT6" s="413"/>
      <c r="HTU6" s="413"/>
      <c r="HTV6" s="413"/>
      <c r="HTW6" s="413"/>
      <c r="HTX6" s="413"/>
      <c r="HTY6" s="413"/>
      <c r="HTZ6" s="413"/>
      <c r="HUA6" s="413"/>
      <c r="HUB6" s="413"/>
      <c r="HUC6" s="413"/>
      <c r="HUD6" s="413"/>
      <c r="HUE6" s="413"/>
      <c r="HUF6" s="413"/>
      <c r="HUG6" s="413"/>
      <c r="HUH6" s="413"/>
      <c r="HUI6" s="413"/>
      <c r="HUJ6" s="413"/>
      <c r="HUK6" s="413"/>
      <c r="HUL6" s="413"/>
      <c r="HUM6" s="413"/>
      <c r="HUN6" s="413"/>
      <c r="HUO6" s="413"/>
      <c r="HUP6" s="413"/>
      <c r="HUQ6" s="413"/>
      <c r="HUR6" s="413"/>
      <c r="HUS6" s="413"/>
      <c r="HUT6" s="413"/>
      <c r="HUU6" s="413"/>
      <c r="HUV6" s="413"/>
      <c r="HUW6" s="413"/>
      <c r="HUX6" s="413"/>
      <c r="HUY6" s="413"/>
      <c r="HUZ6" s="413"/>
      <c r="HVA6" s="413"/>
      <c r="HVB6" s="413"/>
      <c r="HVC6" s="413"/>
      <c r="HVD6" s="413"/>
      <c r="HVE6" s="413"/>
      <c r="HVF6" s="413"/>
      <c r="HVG6" s="413"/>
      <c r="HVH6" s="413"/>
      <c r="HVI6" s="413"/>
      <c r="HVJ6" s="413"/>
      <c r="HVK6" s="413"/>
      <c r="HVL6" s="413"/>
      <c r="HVM6" s="413"/>
      <c r="HVN6" s="413"/>
      <c r="HVO6" s="413"/>
      <c r="HVP6" s="413"/>
      <c r="HVQ6" s="413"/>
      <c r="HVR6" s="413"/>
      <c r="HVS6" s="413"/>
      <c r="HVT6" s="413"/>
      <c r="HVU6" s="413"/>
      <c r="HVV6" s="413"/>
      <c r="HVW6" s="413"/>
      <c r="HVX6" s="413"/>
      <c r="HVY6" s="413"/>
      <c r="HVZ6" s="413"/>
      <c r="HWA6" s="413"/>
      <c r="HWB6" s="413"/>
      <c r="HWC6" s="413"/>
      <c r="HWD6" s="413"/>
      <c r="HWE6" s="413"/>
      <c r="HWF6" s="413"/>
      <c r="HWG6" s="413"/>
      <c r="HWH6" s="413"/>
      <c r="HWI6" s="413"/>
      <c r="HWJ6" s="413"/>
      <c r="HWK6" s="413"/>
      <c r="HWL6" s="413"/>
      <c r="HWM6" s="413"/>
      <c r="HWN6" s="413"/>
      <c r="HWO6" s="413"/>
      <c r="HWP6" s="413"/>
      <c r="HWQ6" s="413"/>
      <c r="HWR6" s="413"/>
      <c r="HWS6" s="413"/>
      <c r="HWT6" s="413"/>
      <c r="HWU6" s="413"/>
      <c r="HWV6" s="413"/>
      <c r="HWW6" s="413"/>
      <c r="HWX6" s="413"/>
      <c r="HWY6" s="413"/>
      <c r="HWZ6" s="413"/>
      <c r="HXA6" s="413"/>
      <c r="HXB6" s="413"/>
      <c r="HXC6" s="413"/>
      <c r="HXD6" s="413"/>
      <c r="HXE6" s="413"/>
      <c r="HXF6" s="413"/>
      <c r="HXG6" s="413"/>
      <c r="HXH6" s="413"/>
      <c r="HXI6" s="413"/>
      <c r="HXJ6" s="413"/>
      <c r="HXK6" s="413"/>
      <c r="HXL6" s="413"/>
      <c r="HXM6" s="413"/>
      <c r="HXN6" s="413"/>
      <c r="HXO6" s="413"/>
      <c r="HXP6" s="413"/>
      <c r="HXQ6" s="413"/>
      <c r="HXR6" s="413"/>
      <c r="HXS6" s="413"/>
      <c r="HXT6" s="413"/>
      <c r="HXU6" s="413"/>
      <c r="HXV6" s="413"/>
      <c r="HXW6" s="413"/>
      <c r="HXX6" s="413"/>
      <c r="HXY6" s="413"/>
      <c r="HXZ6" s="413"/>
      <c r="HYA6" s="413"/>
      <c r="HYB6" s="413"/>
      <c r="HYC6" s="413"/>
      <c r="HYD6" s="413"/>
      <c r="HYE6" s="413"/>
      <c r="HYF6" s="413"/>
      <c r="HYG6" s="413"/>
      <c r="HYH6" s="413"/>
      <c r="HYI6" s="413"/>
      <c r="HYJ6" s="413"/>
      <c r="HYK6" s="413"/>
      <c r="HYL6" s="413"/>
      <c r="HYM6" s="413"/>
      <c r="HYN6" s="413"/>
      <c r="HYO6" s="413"/>
      <c r="HYP6" s="413"/>
      <c r="HYQ6" s="413"/>
      <c r="HYR6" s="413"/>
      <c r="HYS6" s="413"/>
      <c r="HYT6" s="413"/>
      <c r="HYU6" s="413"/>
      <c r="HYV6" s="413"/>
      <c r="HYW6" s="413"/>
      <c r="HYX6" s="413"/>
      <c r="HYY6" s="413"/>
      <c r="HYZ6" s="413"/>
      <c r="HZA6" s="413"/>
      <c r="HZB6" s="413"/>
      <c r="HZC6" s="413"/>
      <c r="HZD6" s="413"/>
      <c r="HZE6" s="413"/>
      <c r="HZF6" s="413"/>
      <c r="HZG6" s="413"/>
      <c r="HZH6" s="413"/>
      <c r="HZI6" s="413"/>
      <c r="HZJ6" s="413"/>
      <c r="HZK6" s="413"/>
      <c r="HZL6" s="413"/>
      <c r="HZM6" s="413"/>
      <c r="HZN6" s="413"/>
      <c r="HZO6" s="413"/>
      <c r="HZP6" s="413"/>
      <c r="HZQ6" s="413"/>
      <c r="HZR6" s="413"/>
      <c r="HZS6" s="413"/>
      <c r="HZT6" s="413"/>
      <c r="HZU6" s="413"/>
      <c r="HZV6" s="413"/>
      <c r="HZW6" s="413"/>
      <c r="HZX6" s="413"/>
      <c r="HZY6" s="413"/>
      <c r="HZZ6" s="413"/>
      <c r="IAA6" s="413"/>
      <c r="IAB6" s="413"/>
      <c r="IAC6" s="413"/>
      <c r="IAD6" s="413"/>
      <c r="IAE6" s="413"/>
      <c r="IAF6" s="413"/>
      <c r="IAG6" s="413"/>
      <c r="IAH6" s="413"/>
      <c r="IAI6" s="413"/>
      <c r="IAJ6" s="413"/>
      <c r="IAK6" s="413"/>
      <c r="IAL6" s="413"/>
      <c r="IAM6" s="413"/>
      <c r="IAN6" s="413"/>
      <c r="IAO6" s="413"/>
      <c r="IAP6" s="413"/>
      <c r="IAQ6" s="413"/>
      <c r="IAR6" s="413"/>
      <c r="IAS6" s="413"/>
      <c r="IAT6" s="413"/>
      <c r="IAU6" s="413"/>
      <c r="IAV6" s="413"/>
      <c r="IAW6" s="413"/>
      <c r="IAX6" s="413"/>
      <c r="IAY6" s="413"/>
      <c r="IAZ6" s="413"/>
      <c r="IBA6" s="413"/>
      <c r="IBB6" s="413"/>
      <c r="IBC6" s="413"/>
      <c r="IBD6" s="413"/>
      <c r="IBE6" s="413"/>
      <c r="IBF6" s="413"/>
      <c r="IBG6" s="413"/>
      <c r="IBH6" s="413"/>
      <c r="IBI6" s="413"/>
      <c r="IBJ6" s="413"/>
      <c r="IBK6" s="413"/>
      <c r="IBL6" s="413"/>
      <c r="IBM6" s="413"/>
      <c r="IBN6" s="413"/>
      <c r="IBO6" s="413"/>
      <c r="IBP6" s="413"/>
      <c r="IBQ6" s="413"/>
      <c r="IBR6" s="413"/>
      <c r="IBS6" s="413"/>
      <c r="IBT6" s="413"/>
      <c r="IBU6" s="413"/>
      <c r="IBV6" s="413"/>
      <c r="IBW6" s="413"/>
      <c r="IBX6" s="413"/>
      <c r="IBY6" s="413"/>
      <c r="IBZ6" s="413"/>
      <c r="ICA6" s="413"/>
      <c r="ICB6" s="413"/>
      <c r="ICC6" s="413"/>
      <c r="ICD6" s="413"/>
      <c r="ICE6" s="413"/>
      <c r="ICF6" s="413"/>
      <c r="ICG6" s="413"/>
      <c r="ICH6" s="413"/>
      <c r="ICI6" s="413"/>
      <c r="ICJ6" s="413"/>
      <c r="ICK6" s="413"/>
      <c r="ICL6" s="413"/>
      <c r="ICM6" s="413"/>
      <c r="ICN6" s="413"/>
      <c r="ICO6" s="413"/>
      <c r="ICP6" s="413"/>
      <c r="ICQ6" s="413"/>
      <c r="ICR6" s="413"/>
      <c r="ICS6" s="413"/>
      <c r="ICT6" s="413"/>
      <c r="ICU6" s="413"/>
      <c r="ICV6" s="413"/>
      <c r="ICW6" s="413"/>
      <c r="ICX6" s="413"/>
      <c r="ICY6" s="413"/>
      <c r="ICZ6" s="413"/>
      <c r="IDA6" s="413"/>
      <c r="IDB6" s="413"/>
      <c r="IDC6" s="413"/>
      <c r="IDD6" s="413"/>
      <c r="IDE6" s="413"/>
      <c r="IDF6" s="413"/>
      <c r="IDG6" s="413"/>
      <c r="IDH6" s="413"/>
      <c r="IDI6" s="413"/>
      <c r="IDJ6" s="413"/>
      <c r="IDK6" s="413"/>
      <c r="IDL6" s="413"/>
      <c r="IDM6" s="413"/>
      <c r="IDN6" s="413"/>
      <c r="IDO6" s="413"/>
      <c r="IDP6" s="413"/>
      <c r="IDQ6" s="413"/>
      <c r="IDR6" s="413"/>
      <c r="IDS6" s="413"/>
      <c r="IDT6" s="413"/>
      <c r="IDU6" s="413"/>
      <c r="IDV6" s="413"/>
      <c r="IDW6" s="413"/>
      <c r="IDX6" s="413"/>
      <c r="IDY6" s="413"/>
      <c r="IDZ6" s="413"/>
      <c r="IEA6" s="413"/>
      <c r="IEB6" s="413"/>
      <c r="IEC6" s="413"/>
      <c r="IED6" s="413"/>
      <c r="IEE6" s="413"/>
      <c r="IEF6" s="413"/>
      <c r="IEG6" s="413"/>
      <c r="IEH6" s="413"/>
      <c r="IEI6" s="413"/>
      <c r="IEJ6" s="413"/>
      <c r="IEK6" s="413"/>
      <c r="IEL6" s="413"/>
      <c r="IEM6" s="413"/>
      <c r="IEN6" s="413"/>
      <c r="IEO6" s="413"/>
      <c r="IEP6" s="413"/>
      <c r="IEQ6" s="413"/>
      <c r="IER6" s="413"/>
      <c r="IES6" s="413"/>
      <c r="IET6" s="413"/>
      <c r="IEU6" s="413"/>
      <c r="IEV6" s="413"/>
      <c r="IEW6" s="413"/>
      <c r="IEX6" s="413"/>
      <c r="IEY6" s="413"/>
      <c r="IEZ6" s="413"/>
      <c r="IFA6" s="413"/>
      <c r="IFB6" s="413"/>
      <c r="IFC6" s="413"/>
      <c r="IFD6" s="413"/>
      <c r="IFE6" s="413"/>
      <c r="IFF6" s="413"/>
      <c r="IFG6" s="413"/>
      <c r="IFH6" s="413"/>
      <c r="IFI6" s="413"/>
      <c r="IFJ6" s="413"/>
      <c r="IFK6" s="413"/>
      <c r="IFL6" s="413"/>
      <c r="IFM6" s="413"/>
      <c r="IFN6" s="413"/>
      <c r="IFO6" s="413"/>
      <c r="IFP6" s="413"/>
      <c r="IFQ6" s="413"/>
      <c r="IFR6" s="413"/>
      <c r="IFS6" s="413"/>
      <c r="IFT6" s="413"/>
      <c r="IFU6" s="413"/>
      <c r="IFV6" s="413"/>
      <c r="IFW6" s="413"/>
      <c r="IFX6" s="413"/>
      <c r="IFY6" s="413"/>
      <c r="IFZ6" s="413"/>
      <c r="IGA6" s="413"/>
      <c r="IGB6" s="413"/>
      <c r="IGC6" s="413"/>
      <c r="IGD6" s="413"/>
      <c r="IGE6" s="413"/>
      <c r="IGF6" s="413"/>
      <c r="IGG6" s="413"/>
      <c r="IGH6" s="413"/>
      <c r="IGI6" s="413"/>
      <c r="IGJ6" s="413"/>
      <c r="IGK6" s="413"/>
      <c r="IGL6" s="413"/>
      <c r="IGM6" s="413"/>
      <c r="IGN6" s="413"/>
      <c r="IGO6" s="413"/>
      <c r="IGP6" s="413"/>
      <c r="IGQ6" s="413"/>
      <c r="IGR6" s="413"/>
      <c r="IGS6" s="413"/>
      <c r="IGT6" s="413"/>
      <c r="IGU6" s="413"/>
      <c r="IGV6" s="413"/>
      <c r="IGW6" s="413"/>
      <c r="IGX6" s="413"/>
      <c r="IGY6" s="413"/>
      <c r="IGZ6" s="413"/>
      <c r="IHA6" s="413"/>
      <c r="IHB6" s="413"/>
      <c r="IHC6" s="413"/>
      <c r="IHD6" s="413"/>
      <c r="IHE6" s="413"/>
      <c r="IHF6" s="413"/>
      <c r="IHG6" s="413"/>
      <c r="IHH6" s="413"/>
      <c r="IHI6" s="413"/>
      <c r="IHJ6" s="413"/>
      <c r="IHK6" s="413"/>
      <c r="IHL6" s="413"/>
      <c r="IHM6" s="413"/>
      <c r="IHN6" s="413"/>
      <c r="IHO6" s="413"/>
      <c r="IHP6" s="413"/>
      <c r="IHQ6" s="413"/>
      <c r="IHR6" s="413"/>
      <c r="IHS6" s="413"/>
      <c r="IHT6" s="413"/>
      <c r="IHU6" s="413"/>
      <c r="IHV6" s="413"/>
      <c r="IHW6" s="413"/>
      <c r="IHX6" s="413"/>
      <c r="IHY6" s="413"/>
      <c r="IHZ6" s="413"/>
      <c r="IIA6" s="413"/>
      <c r="IIB6" s="413"/>
      <c r="IIC6" s="413"/>
      <c r="IID6" s="413"/>
      <c r="IIE6" s="413"/>
      <c r="IIF6" s="413"/>
      <c r="IIG6" s="413"/>
      <c r="IIH6" s="413"/>
      <c r="III6" s="413"/>
      <c r="IIJ6" s="413"/>
      <c r="IIK6" s="413"/>
      <c r="IIL6" s="413"/>
      <c r="IIM6" s="413"/>
      <c r="IIN6" s="413"/>
      <c r="IIO6" s="413"/>
      <c r="IIP6" s="413"/>
      <c r="IIQ6" s="413"/>
      <c r="IIR6" s="413"/>
      <c r="IIS6" s="413"/>
      <c r="IIT6" s="413"/>
      <c r="IIU6" s="413"/>
      <c r="IIV6" s="413"/>
      <c r="IIW6" s="413"/>
      <c r="IIX6" s="413"/>
      <c r="IIY6" s="413"/>
      <c r="IIZ6" s="413"/>
      <c r="IJA6" s="413"/>
      <c r="IJB6" s="413"/>
      <c r="IJC6" s="413"/>
      <c r="IJD6" s="413"/>
      <c r="IJE6" s="413"/>
      <c r="IJF6" s="413"/>
      <c r="IJG6" s="413"/>
      <c r="IJH6" s="413"/>
      <c r="IJI6" s="413"/>
      <c r="IJJ6" s="413"/>
      <c r="IJK6" s="413"/>
      <c r="IJL6" s="413"/>
      <c r="IJM6" s="413"/>
      <c r="IJN6" s="413"/>
      <c r="IJO6" s="413"/>
      <c r="IJP6" s="413"/>
      <c r="IJQ6" s="413"/>
      <c r="IJR6" s="413"/>
      <c r="IJS6" s="413"/>
      <c r="IJT6" s="413"/>
      <c r="IJU6" s="413"/>
      <c r="IJV6" s="413"/>
      <c r="IJW6" s="413"/>
      <c r="IJX6" s="413"/>
      <c r="IJY6" s="413"/>
      <c r="IJZ6" s="413"/>
      <c r="IKA6" s="413"/>
      <c r="IKB6" s="413"/>
      <c r="IKC6" s="413"/>
      <c r="IKD6" s="413"/>
      <c r="IKE6" s="413"/>
      <c r="IKF6" s="413"/>
      <c r="IKG6" s="413"/>
      <c r="IKH6" s="413"/>
      <c r="IKI6" s="413"/>
      <c r="IKJ6" s="413"/>
      <c r="IKK6" s="413"/>
      <c r="IKL6" s="413"/>
      <c r="IKM6" s="413"/>
      <c r="IKN6" s="413"/>
      <c r="IKO6" s="413"/>
      <c r="IKP6" s="413"/>
      <c r="IKQ6" s="413"/>
      <c r="IKR6" s="413"/>
      <c r="IKS6" s="413"/>
      <c r="IKT6" s="413"/>
      <c r="IKU6" s="413"/>
      <c r="IKV6" s="413"/>
      <c r="IKW6" s="413"/>
      <c r="IKX6" s="413"/>
      <c r="IKY6" s="413"/>
      <c r="IKZ6" s="413"/>
      <c r="ILA6" s="413"/>
      <c r="ILB6" s="413"/>
      <c r="ILC6" s="413"/>
      <c r="ILD6" s="413"/>
      <c r="ILE6" s="413"/>
      <c r="ILF6" s="413"/>
      <c r="ILG6" s="413"/>
      <c r="ILH6" s="413"/>
      <c r="ILI6" s="413"/>
      <c r="ILJ6" s="413"/>
      <c r="ILK6" s="413"/>
      <c r="ILL6" s="413"/>
      <c r="ILM6" s="413"/>
      <c r="ILN6" s="413"/>
      <c r="ILO6" s="413"/>
      <c r="ILP6" s="413"/>
      <c r="ILQ6" s="413"/>
      <c r="ILR6" s="413"/>
      <c r="ILS6" s="413"/>
      <c r="ILT6" s="413"/>
      <c r="ILU6" s="413"/>
      <c r="ILV6" s="413"/>
      <c r="ILW6" s="413"/>
      <c r="ILX6" s="413"/>
      <c r="ILY6" s="413"/>
      <c r="ILZ6" s="413"/>
      <c r="IMA6" s="413"/>
      <c r="IMB6" s="413"/>
      <c r="IMC6" s="413"/>
      <c r="IMD6" s="413"/>
      <c r="IME6" s="413"/>
      <c r="IMF6" s="413"/>
      <c r="IMG6" s="413"/>
      <c r="IMH6" s="413"/>
      <c r="IMI6" s="413"/>
      <c r="IMJ6" s="413"/>
      <c r="IMK6" s="413"/>
      <c r="IML6" s="413"/>
      <c r="IMM6" s="413"/>
      <c r="IMN6" s="413"/>
      <c r="IMO6" s="413"/>
      <c r="IMP6" s="413"/>
      <c r="IMQ6" s="413"/>
      <c r="IMR6" s="413"/>
      <c r="IMS6" s="413"/>
      <c r="IMT6" s="413"/>
      <c r="IMU6" s="413"/>
      <c r="IMV6" s="413"/>
      <c r="IMW6" s="413"/>
      <c r="IMX6" s="413"/>
      <c r="IMY6" s="413"/>
      <c r="IMZ6" s="413"/>
      <c r="INA6" s="413"/>
      <c r="INB6" s="413"/>
      <c r="INC6" s="413"/>
      <c r="IND6" s="413"/>
      <c r="INE6" s="413"/>
      <c r="INF6" s="413"/>
      <c r="ING6" s="413"/>
      <c r="INH6" s="413"/>
      <c r="INI6" s="413"/>
      <c r="INJ6" s="413"/>
      <c r="INK6" s="413"/>
      <c r="INL6" s="413"/>
      <c r="INM6" s="413"/>
      <c r="INN6" s="413"/>
      <c r="INO6" s="413"/>
      <c r="INP6" s="413"/>
      <c r="INQ6" s="413"/>
      <c r="INR6" s="413"/>
      <c r="INS6" s="413"/>
      <c r="INT6" s="413"/>
      <c r="INU6" s="413"/>
      <c r="INV6" s="413"/>
      <c r="INW6" s="413"/>
      <c r="INX6" s="413"/>
      <c r="INY6" s="413"/>
      <c r="INZ6" s="413"/>
      <c r="IOA6" s="413"/>
      <c r="IOB6" s="413"/>
      <c r="IOC6" s="413"/>
      <c r="IOD6" s="413"/>
      <c r="IOE6" s="413"/>
      <c r="IOF6" s="413"/>
      <c r="IOG6" s="413"/>
      <c r="IOH6" s="413"/>
      <c r="IOI6" s="413"/>
      <c r="IOJ6" s="413"/>
      <c r="IOK6" s="413"/>
      <c r="IOL6" s="413"/>
      <c r="IOM6" s="413"/>
      <c r="ION6" s="413"/>
      <c r="IOO6" s="413"/>
      <c r="IOP6" s="413"/>
      <c r="IOQ6" s="413"/>
      <c r="IOR6" s="413"/>
      <c r="IOS6" s="413"/>
      <c r="IOT6" s="413"/>
      <c r="IOU6" s="413"/>
      <c r="IOV6" s="413"/>
      <c r="IOW6" s="413"/>
      <c r="IOX6" s="413"/>
      <c r="IOY6" s="413"/>
      <c r="IOZ6" s="413"/>
      <c r="IPA6" s="413"/>
      <c r="IPB6" s="413"/>
      <c r="IPC6" s="413"/>
      <c r="IPD6" s="413"/>
      <c r="IPE6" s="413"/>
      <c r="IPF6" s="413"/>
      <c r="IPG6" s="413"/>
      <c r="IPH6" s="413"/>
      <c r="IPI6" s="413"/>
      <c r="IPJ6" s="413"/>
      <c r="IPK6" s="413"/>
      <c r="IPL6" s="413"/>
      <c r="IPM6" s="413"/>
      <c r="IPN6" s="413"/>
      <c r="IPO6" s="413"/>
      <c r="IPP6" s="413"/>
      <c r="IPQ6" s="413"/>
      <c r="IPR6" s="413"/>
      <c r="IPS6" s="413"/>
      <c r="IPT6" s="413"/>
      <c r="IPU6" s="413"/>
      <c r="IPV6" s="413"/>
      <c r="IPW6" s="413"/>
      <c r="IPX6" s="413"/>
      <c r="IPY6" s="413"/>
      <c r="IPZ6" s="413"/>
      <c r="IQA6" s="413"/>
      <c r="IQB6" s="413"/>
      <c r="IQC6" s="413"/>
      <c r="IQD6" s="413"/>
      <c r="IQE6" s="413"/>
      <c r="IQF6" s="413"/>
      <c r="IQG6" s="413"/>
      <c r="IQH6" s="413"/>
      <c r="IQI6" s="413"/>
      <c r="IQJ6" s="413"/>
      <c r="IQK6" s="413"/>
      <c r="IQL6" s="413"/>
      <c r="IQM6" s="413"/>
      <c r="IQN6" s="413"/>
      <c r="IQO6" s="413"/>
      <c r="IQP6" s="413"/>
      <c r="IQQ6" s="413"/>
      <c r="IQR6" s="413"/>
      <c r="IQS6" s="413"/>
      <c r="IQT6" s="413"/>
      <c r="IQU6" s="413"/>
      <c r="IQV6" s="413"/>
      <c r="IQW6" s="413"/>
      <c r="IQX6" s="413"/>
      <c r="IQY6" s="413"/>
      <c r="IQZ6" s="413"/>
      <c r="IRA6" s="413"/>
      <c r="IRB6" s="413"/>
      <c r="IRC6" s="413"/>
      <c r="IRD6" s="413"/>
      <c r="IRE6" s="413"/>
      <c r="IRF6" s="413"/>
      <c r="IRG6" s="413"/>
      <c r="IRH6" s="413"/>
      <c r="IRI6" s="413"/>
      <c r="IRJ6" s="413"/>
      <c r="IRK6" s="413"/>
      <c r="IRL6" s="413"/>
      <c r="IRM6" s="413"/>
      <c r="IRN6" s="413"/>
      <c r="IRO6" s="413"/>
      <c r="IRP6" s="413"/>
      <c r="IRQ6" s="413"/>
      <c r="IRR6" s="413"/>
      <c r="IRS6" s="413"/>
      <c r="IRT6" s="413"/>
      <c r="IRU6" s="413"/>
      <c r="IRV6" s="413"/>
      <c r="IRW6" s="413"/>
      <c r="IRX6" s="413"/>
      <c r="IRY6" s="413"/>
      <c r="IRZ6" s="413"/>
      <c r="ISA6" s="413"/>
      <c r="ISB6" s="413"/>
      <c r="ISC6" s="413"/>
      <c r="ISD6" s="413"/>
      <c r="ISE6" s="413"/>
      <c r="ISF6" s="413"/>
      <c r="ISG6" s="413"/>
      <c r="ISH6" s="413"/>
      <c r="ISI6" s="413"/>
      <c r="ISJ6" s="413"/>
      <c r="ISK6" s="413"/>
      <c r="ISL6" s="413"/>
      <c r="ISM6" s="413"/>
      <c r="ISN6" s="413"/>
      <c r="ISO6" s="413"/>
      <c r="ISP6" s="413"/>
      <c r="ISQ6" s="413"/>
      <c r="ISR6" s="413"/>
      <c r="ISS6" s="413"/>
      <c r="IST6" s="413"/>
      <c r="ISU6" s="413"/>
      <c r="ISV6" s="413"/>
      <c r="ISW6" s="413"/>
      <c r="ISX6" s="413"/>
      <c r="ISY6" s="413"/>
      <c r="ISZ6" s="413"/>
      <c r="ITA6" s="413"/>
      <c r="ITB6" s="413"/>
      <c r="ITC6" s="413"/>
      <c r="ITD6" s="413"/>
      <c r="ITE6" s="413"/>
      <c r="ITF6" s="413"/>
      <c r="ITG6" s="413"/>
      <c r="ITH6" s="413"/>
      <c r="ITI6" s="413"/>
      <c r="ITJ6" s="413"/>
      <c r="ITK6" s="413"/>
      <c r="ITL6" s="413"/>
      <c r="ITM6" s="413"/>
      <c r="ITN6" s="413"/>
      <c r="ITO6" s="413"/>
      <c r="ITP6" s="413"/>
      <c r="ITQ6" s="413"/>
      <c r="ITR6" s="413"/>
      <c r="ITS6" s="413"/>
      <c r="ITT6" s="413"/>
      <c r="ITU6" s="413"/>
      <c r="ITV6" s="413"/>
      <c r="ITW6" s="413"/>
      <c r="ITX6" s="413"/>
      <c r="ITY6" s="413"/>
      <c r="ITZ6" s="413"/>
      <c r="IUA6" s="413"/>
      <c r="IUB6" s="413"/>
      <c r="IUC6" s="413"/>
      <c r="IUD6" s="413"/>
      <c r="IUE6" s="413"/>
      <c r="IUF6" s="413"/>
      <c r="IUG6" s="413"/>
      <c r="IUH6" s="413"/>
      <c r="IUI6" s="413"/>
      <c r="IUJ6" s="413"/>
      <c r="IUK6" s="413"/>
      <c r="IUL6" s="413"/>
      <c r="IUM6" s="413"/>
      <c r="IUN6" s="413"/>
      <c r="IUO6" s="413"/>
      <c r="IUP6" s="413"/>
      <c r="IUQ6" s="413"/>
      <c r="IUR6" s="413"/>
      <c r="IUS6" s="413"/>
      <c r="IUT6" s="413"/>
      <c r="IUU6" s="413"/>
      <c r="IUV6" s="413"/>
      <c r="IUW6" s="413"/>
      <c r="IUX6" s="413"/>
      <c r="IUY6" s="413"/>
      <c r="IUZ6" s="413"/>
      <c r="IVA6" s="413"/>
      <c r="IVB6" s="413"/>
      <c r="IVC6" s="413"/>
      <c r="IVD6" s="413"/>
      <c r="IVE6" s="413"/>
      <c r="IVF6" s="413"/>
      <c r="IVG6" s="413"/>
      <c r="IVH6" s="413"/>
      <c r="IVI6" s="413"/>
      <c r="IVJ6" s="413"/>
      <c r="IVK6" s="413"/>
      <c r="IVL6" s="413"/>
      <c r="IVM6" s="413"/>
      <c r="IVN6" s="413"/>
      <c r="IVO6" s="413"/>
      <c r="IVP6" s="413"/>
      <c r="IVQ6" s="413"/>
      <c r="IVR6" s="413"/>
      <c r="IVS6" s="413"/>
      <c r="IVT6" s="413"/>
      <c r="IVU6" s="413"/>
      <c r="IVV6" s="413"/>
      <c r="IVW6" s="413"/>
      <c r="IVX6" s="413"/>
      <c r="IVY6" s="413"/>
      <c r="IVZ6" s="413"/>
      <c r="IWA6" s="413"/>
      <c r="IWB6" s="413"/>
      <c r="IWC6" s="413"/>
      <c r="IWD6" s="413"/>
      <c r="IWE6" s="413"/>
      <c r="IWF6" s="413"/>
      <c r="IWG6" s="413"/>
      <c r="IWH6" s="413"/>
      <c r="IWI6" s="413"/>
      <c r="IWJ6" s="413"/>
      <c r="IWK6" s="413"/>
      <c r="IWL6" s="413"/>
      <c r="IWM6" s="413"/>
      <c r="IWN6" s="413"/>
      <c r="IWO6" s="413"/>
      <c r="IWP6" s="413"/>
      <c r="IWQ6" s="413"/>
      <c r="IWR6" s="413"/>
      <c r="IWS6" s="413"/>
      <c r="IWT6" s="413"/>
      <c r="IWU6" s="413"/>
      <c r="IWV6" s="413"/>
      <c r="IWW6" s="413"/>
      <c r="IWX6" s="413"/>
      <c r="IWY6" s="413"/>
      <c r="IWZ6" s="413"/>
      <c r="IXA6" s="413"/>
      <c r="IXB6" s="413"/>
      <c r="IXC6" s="413"/>
      <c r="IXD6" s="413"/>
      <c r="IXE6" s="413"/>
      <c r="IXF6" s="413"/>
      <c r="IXG6" s="413"/>
      <c r="IXH6" s="413"/>
      <c r="IXI6" s="413"/>
      <c r="IXJ6" s="413"/>
      <c r="IXK6" s="413"/>
      <c r="IXL6" s="413"/>
      <c r="IXM6" s="413"/>
      <c r="IXN6" s="413"/>
      <c r="IXO6" s="413"/>
      <c r="IXP6" s="413"/>
      <c r="IXQ6" s="413"/>
      <c r="IXR6" s="413"/>
      <c r="IXS6" s="413"/>
      <c r="IXT6" s="413"/>
      <c r="IXU6" s="413"/>
      <c r="IXV6" s="413"/>
      <c r="IXW6" s="413"/>
      <c r="IXX6" s="413"/>
      <c r="IXY6" s="413"/>
      <c r="IXZ6" s="413"/>
      <c r="IYA6" s="413"/>
      <c r="IYB6" s="413"/>
      <c r="IYC6" s="413"/>
      <c r="IYD6" s="413"/>
      <c r="IYE6" s="413"/>
      <c r="IYF6" s="413"/>
      <c r="IYG6" s="413"/>
      <c r="IYH6" s="413"/>
      <c r="IYI6" s="413"/>
      <c r="IYJ6" s="413"/>
      <c r="IYK6" s="413"/>
      <c r="IYL6" s="413"/>
      <c r="IYM6" s="413"/>
      <c r="IYN6" s="413"/>
      <c r="IYO6" s="413"/>
      <c r="IYP6" s="413"/>
      <c r="IYQ6" s="413"/>
      <c r="IYR6" s="413"/>
      <c r="IYS6" s="413"/>
      <c r="IYT6" s="413"/>
      <c r="IYU6" s="413"/>
      <c r="IYV6" s="413"/>
      <c r="IYW6" s="413"/>
      <c r="IYX6" s="413"/>
      <c r="IYY6" s="413"/>
      <c r="IYZ6" s="413"/>
      <c r="IZA6" s="413"/>
      <c r="IZB6" s="413"/>
      <c r="IZC6" s="413"/>
      <c r="IZD6" s="413"/>
      <c r="IZE6" s="413"/>
      <c r="IZF6" s="413"/>
      <c r="IZG6" s="413"/>
      <c r="IZH6" s="413"/>
      <c r="IZI6" s="413"/>
      <c r="IZJ6" s="413"/>
      <c r="IZK6" s="413"/>
      <c r="IZL6" s="413"/>
      <c r="IZM6" s="413"/>
      <c r="IZN6" s="413"/>
      <c r="IZO6" s="413"/>
      <c r="IZP6" s="413"/>
      <c r="IZQ6" s="413"/>
      <c r="IZR6" s="413"/>
      <c r="IZS6" s="413"/>
      <c r="IZT6" s="413"/>
      <c r="IZU6" s="413"/>
      <c r="IZV6" s="413"/>
      <c r="IZW6" s="413"/>
      <c r="IZX6" s="413"/>
      <c r="IZY6" s="413"/>
      <c r="IZZ6" s="413"/>
      <c r="JAA6" s="413"/>
      <c r="JAB6" s="413"/>
      <c r="JAC6" s="413"/>
      <c r="JAD6" s="413"/>
      <c r="JAE6" s="413"/>
      <c r="JAF6" s="413"/>
      <c r="JAG6" s="413"/>
      <c r="JAH6" s="413"/>
      <c r="JAI6" s="413"/>
      <c r="JAJ6" s="413"/>
      <c r="JAK6" s="413"/>
      <c r="JAL6" s="413"/>
      <c r="JAM6" s="413"/>
      <c r="JAN6" s="413"/>
      <c r="JAO6" s="413"/>
      <c r="JAP6" s="413"/>
      <c r="JAQ6" s="413"/>
      <c r="JAR6" s="413"/>
      <c r="JAS6" s="413"/>
      <c r="JAT6" s="413"/>
      <c r="JAU6" s="413"/>
      <c r="JAV6" s="413"/>
      <c r="JAW6" s="413"/>
      <c r="JAX6" s="413"/>
      <c r="JAY6" s="413"/>
      <c r="JAZ6" s="413"/>
      <c r="JBA6" s="413"/>
      <c r="JBB6" s="413"/>
      <c r="JBC6" s="413"/>
      <c r="JBD6" s="413"/>
      <c r="JBE6" s="413"/>
      <c r="JBF6" s="413"/>
      <c r="JBG6" s="413"/>
      <c r="JBH6" s="413"/>
      <c r="JBI6" s="413"/>
      <c r="JBJ6" s="413"/>
      <c r="JBK6" s="413"/>
      <c r="JBL6" s="413"/>
      <c r="JBM6" s="413"/>
      <c r="JBN6" s="413"/>
      <c r="JBO6" s="413"/>
      <c r="JBP6" s="413"/>
      <c r="JBQ6" s="413"/>
      <c r="JBR6" s="413"/>
      <c r="JBS6" s="413"/>
      <c r="JBT6" s="413"/>
      <c r="JBU6" s="413"/>
      <c r="JBV6" s="413"/>
      <c r="JBW6" s="413"/>
      <c r="JBX6" s="413"/>
      <c r="JBY6" s="413"/>
      <c r="JBZ6" s="413"/>
      <c r="JCA6" s="413"/>
      <c r="JCB6" s="413"/>
      <c r="JCC6" s="413"/>
      <c r="JCD6" s="413"/>
      <c r="JCE6" s="413"/>
      <c r="JCF6" s="413"/>
      <c r="JCG6" s="413"/>
      <c r="JCH6" s="413"/>
      <c r="JCI6" s="413"/>
      <c r="JCJ6" s="413"/>
      <c r="JCK6" s="413"/>
      <c r="JCL6" s="413"/>
      <c r="JCM6" s="413"/>
      <c r="JCN6" s="413"/>
      <c r="JCO6" s="413"/>
      <c r="JCP6" s="413"/>
      <c r="JCQ6" s="413"/>
      <c r="JCR6" s="413"/>
      <c r="JCS6" s="413"/>
      <c r="JCT6" s="413"/>
      <c r="JCU6" s="413"/>
      <c r="JCV6" s="413"/>
      <c r="JCW6" s="413"/>
      <c r="JCX6" s="413"/>
      <c r="JCY6" s="413"/>
      <c r="JCZ6" s="413"/>
      <c r="JDA6" s="413"/>
      <c r="JDB6" s="413"/>
      <c r="JDC6" s="413"/>
      <c r="JDD6" s="413"/>
      <c r="JDE6" s="413"/>
      <c r="JDF6" s="413"/>
      <c r="JDG6" s="413"/>
      <c r="JDH6" s="413"/>
      <c r="JDI6" s="413"/>
      <c r="JDJ6" s="413"/>
      <c r="JDK6" s="413"/>
      <c r="JDL6" s="413"/>
      <c r="JDM6" s="413"/>
      <c r="JDN6" s="413"/>
      <c r="JDO6" s="413"/>
      <c r="JDP6" s="413"/>
      <c r="JDQ6" s="413"/>
      <c r="JDR6" s="413"/>
      <c r="JDS6" s="413"/>
      <c r="JDT6" s="413"/>
      <c r="JDU6" s="413"/>
      <c r="JDV6" s="413"/>
      <c r="JDW6" s="413"/>
      <c r="JDX6" s="413"/>
      <c r="JDY6" s="413"/>
      <c r="JDZ6" s="413"/>
      <c r="JEA6" s="413"/>
      <c r="JEB6" s="413"/>
      <c r="JEC6" s="413"/>
      <c r="JED6" s="413"/>
      <c r="JEE6" s="413"/>
      <c r="JEF6" s="413"/>
      <c r="JEG6" s="413"/>
      <c r="JEH6" s="413"/>
      <c r="JEI6" s="413"/>
      <c r="JEJ6" s="413"/>
      <c r="JEK6" s="413"/>
      <c r="JEL6" s="413"/>
      <c r="JEM6" s="413"/>
      <c r="JEN6" s="413"/>
      <c r="JEO6" s="413"/>
      <c r="JEP6" s="413"/>
      <c r="JEQ6" s="413"/>
      <c r="JER6" s="413"/>
      <c r="JES6" s="413"/>
      <c r="JET6" s="413"/>
      <c r="JEU6" s="413"/>
      <c r="JEV6" s="413"/>
      <c r="JEW6" s="413"/>
      <c r="JEX6" s="413"/>
      <c r="JEY6" s="413"/>
      <c r="JEZ6" s="413"/>
      <c r="JFA6" s="413"/>
      <c r="JFB6" s="413"/>
      <c r="JFC6" s="413"/>
      <c r="JFD6" s="413"/>
      <c r="JFE6" s="413"/>
      <c r="JFF6" s="413"/>
      <c r="JFG6" s="413"/>
      <c r="JFH6" s="413"/>
      <c r="JFI6" s="413"/>
      <c r="JFJ6" s="413"/>
      <c r="JFK6" s="413"/>
      <c r="JFL6" s="413"/>
      <c r="JFM6" s="413"/>
      <c r="JFN6" s="413"/>
      <c r="JFO6" s="413"/>
      <c r="JFP6" s="413"/>
      <c r="JFQ6" s="413"/>
      <c r="JFR6" s="413"/>
      <c r="JFS6" s="413"/>
      <c r="JFT6" s="413"/>
      <c r="JFU6" s="413"/>
      <c r="JFV6" s="413"/>
      <c r="JFW6" s="413"/>
      <c r="JFX6" s="413"/>
      <c r="JFY6" s="413"/>
      <c r="JFZ6" s="413"/>
      <c r="JGA6" s="413"/>
      <c r="JGB6" s="413"/>
      <c r="JGC6" s="413"/>
      <c r="JGD6" s="413"/>
      <c r="JGE6" s="413"/>
      <c r="JGF6" s="413"/>
      <c r="JGG6" s="413"/>
      <c r="JGH6" s="413"/>
      <c r="JGI6" s="413"/>
      <c r="JGJ6" s="413"/>
      <c r="JGK6" s="413"/>
      <c r="JGL6" s="413"/>
      <c r="JGM6" s="413"/>
      <c r="JGN6" s="413"/>
      <c r="JGO6" s="413"/>
      <c r="JGP6" s="413"/>
      <c r="JGQ6" s="413"/>
      <c r="JGR6" s="413"/>
      <c r="JGS6" s="413"/>
      <c r="JGT6" s="413"/>
      <c r="JGU6" s="413"/>
      <c r="JGV6" s="413"/>
      <c r="JGW6" s="413"/>
      <c r="JGX6" s="413"/>
      <c r="JGY6" s="413"/>
      <c r="JGZ6" s="413"/>
      <c r="JHA6" s="413"/>
      <c r="JHB6" s="413"/>
      <c r="JHC6" s="413"/>
      <c r="JHD6" s="413"/>
      <c r="JHE6" s="413"/>
      <c r="JHF6" s="413"/>
      <c r="JHG6" s="413"/>
      <c r="JHH6" s="413"/>
      <c r="JHI6" s="413"/>
      <c r="JHJ6" s="413"/>
      <c r="JHK6" s="413"/>
      <c r="JHL6" s="413"/>
      <c r="JHM6" s="413"/>
      <c r="JHN6" s="413"/>
      <c r="JHO6" s="413"/>
      <c r="JHP6" s="413"/>
      <c r="JHQ6" s="413"/>
      <c r="JHR6" s="413"/>
      <c r="JHS6" s="413"/>
      <c r="JHT6" s="413"/>
      <c r="JHU6" s="413"/>
      <c r="JHV6" s="413"/>
      <c r="JHW6" s="413"/>
      <c r="JHX6" s="413"/>
      <c r="JHY6" s="413"/>
      <c r="JHZ6" s="413"/>
      <c r="JIA6" s="413"/>
      <c r="JIB6" s="413"/>
      <c r="JIC6" s="413"/>
      <c r="JID6" s="413"/>
      <c r="JIE6" s="413"/>
      <c r="JIF6" s="413"/>
      <c r="JIG6" s="413"/>
      <c r="JIH6" s="413"/>
      <c r="JII6" s="413"/>
      <c r="JIJ6" s="413"/>
      <c r="JIK6" s="413"/>
      <c r="JIL6" s="413"/>
      <c r="JIM6" s="413"/>
      <c r="JIN6" s="413"/>
      <c r="JIO6" s="413"/>
      <c r="JIP6" s="413"/>
      <c r="JIQ6" s="413"/>
      <c r="JIR6" s="413"/>
      <c r="JIS6" s="413"/>
      <c r="JIT6" s="413"/>
      <c r="JIU6" s="413"/>
      <c r="JIV6" s="413"/>
      <c r="JIW6" s="413"/>
      <c r="JIX6" s="413"/>
      <c r="JIY6" s="413"/>
      <c r="JIZ6" s="413"/>
      <c r="JJA6" s="413"/>
      <c r="JJB6" s="413"/>
      <c r="JJC6" s="413"/>
      <c r="JJD6" s="413"/>
      <c r="JJE6" s="413"/>
      <c r="JJF6" s="413"/>
      <c r="JJG6" s="413"/>
      <c r="JJH6" s="413"/>
      <c r="JJI6" s="413"/>
      <c r="JJJ6" s="413"/>
      <c r="JJK6" s="413"/>
      <c r="JJL6" s="413"/>
      <c r="JJM6" s="413"/>
      <c r="JJN6" s="413"/>
      <c r="JJO6" s="413"/>
      <c r="JJP6" s="413"/>
      <c r="JJQ6" s="413"/>
      <c r="JJR6" s="413"/>
      <c r="JJS6" s="413"/>
      <c r="JJT6" s="413"/>
      <c r="JJU6" s="413"/>
      <c r="JJV6" s="413"/>
      <c r="JJW6" s="413"/>
      <c r="JJX6" s="413"/>
      <c r="JJY6" s="413"/>
      <c r="JJZ6" s="413"/>
      <c r="JKA6" s="413"/>
      <c r="JKB6" s="413"/>
      <c r="JKC6" s="413"/>
      <c r="JKD6" s="413"/>
      <c r="JKE6" s="413"/>
      <c r="JKF6" s="413"/>
      <c r="JKG6" s="413"/>
      <c r="JKH6" s="413"/>
      <c r="JKI6" s="413"/>
      <c r="JKJ6" s="413"/>
      <c r="JKK6" s="413"/>
      <c r="JKL6" s="413"/>
      <c r="JKM6" s="413"/>
      <c r="JKN6" s="413"/>
      <c r="JKO6" s="413"/>
      <c r="JKP6" s="413"/>
      <c r="JKQ6" s="413"/>
      <c r="JKR6" s="413"/>
      <c r="JKS6" s="413"/>
      <c r="JKT6" s="413"/>
      <c r="JKU6" s="413"/>
      <c r="JKV6" s="413"/>
      <c r="JKW6" s="413"/>
      <c r="JKX6" s="413"/>
      <c r="JKY6" s="413"/>
      <c r="JKZ6" s="413"/>
      <c r="JLA6" s="413"/>
      <c r="JLB6" s="413"/>
      <c r="JLC6" s="413"/>
      <c r="JLD6" s="413"/>
      <c r="JLE6" s="413"/>
      <c r="JLF6" s="413"/>
      <c r="JLG6" s="413"/>
      <c r="JLH6" s="413"/>
      <c r="JLI6" s="413"/>
      <c r="JLJ6" s="413"/>
      <c r="JLK6" s="413"/>
      <c r="JLL6" s="413"/>
      <c r="JLM6" s="413"/>
      <c r="JLN6" s="413"/>
      <c r="JLO6" s="413"/>
      <c r="JLP6" s="413"/>
      <c r="JLQ6" s="413"/>
      <c r="JLR6" s="413"/>
      <c r="JLS6" s="413"/>
      <c r="JLT6" s="413"/>
      <c r="JLU6" s="413"/>
      <c r="JLV6" s="413"/>
      <c r="JLW6" s="413"/>
      <c r="JLX6" s="413"/>
      <c r="JLY6" s="413"/>
      <c r="JLZ6" s="413"/>
      <c r="JMA6" s="413"/>
      <c r="JMB6" s="413"/>
      <c r="JMC6" s="413"/>
      <c r="JMD6" s="413"/>
      <c r="JME6" s="413"/>
      <c r="JMF6" s="413"/>
      <c r="JMG6" s="413"/>
      <c r="JMH6" s="413"/>
      <c r="JMI6" s="413"/>
      <c r="JMJ6" s="413"/>
      <c r="JMK6" s="413"/>
      <c r="JML6" s="413"/>
      <c r="JMM6" s="413"/>
      <c r="JMN6" s="413"/>
      <c r="JMO6" s="413"/>
      <c r="JMP6" s="413"/>
      <c r="JMQ6" s="413"/>
      <c r="JMR6" s="413"/>
      <c r="JMS6" s="413"/>
      <c r="JMT6" s="413"/>
      <c r="JMU6" s="413"/>
      <c r="JMV6" s="413"/>
      <c r="JMW6" s="413"/>
      <c r="JMX6" s="413"/>
      <c r="JMY6" s="413"/>
      <c r="JMZ6" s="413"/>
      <c r="JNA6" s="413"/>
      <c r="JNB6" s="413"/>
      <c r="JNC6" s="413"/>
      <c r="JND6" s="413"/>
      <c r="JNE6" s="413"/>
      <c r="JNF6" s="413"/>
      <c r="JNG6" s="413"/>
      <c r="JNH6" s="413"/>
      <c r="JNI6" s="413"/>
      <c r="JNJ6" s="413"/>
      <c r="JNK6" s="413"/>
      <c r="JNL6" s="413"/>
      <c r="JNM6" s="413"/>
      <c r="JNN6" s="413"/>
      <c r="JNO6" s="413"/>
      <c r="JNP6" s="413"/>
      <c r="JNQ6" s="413"/>
      <c r="JNR6" s="413"/>
      <c r="JNS6" s="413"/>
      <c r="JNT6" s="413"/>
      <c r="JNU6" s="413"/>
      <c r="JNV6" s="413"/>
      <c r="JNW6" s="413"/>
      <c r="JNX6" s="413"/>
      <c r="JNY6" s="413"/>
      <c r="JNZ6" s="413"/>
      <c r="JOA6" s="413"/>
      <c r="JOB6" s="413"/>
      <c r="JOC6" s="413"/>
      <c r="JOD6" s="413"/>
      <c r="JOE6" s="413"/>
      <c r="JOF6" s="413"/>
      <c r="JOG6" s="413"/>
      <c r="JOH6" s="413"/>
      <c r="JOI6" s="413"/>
      <c r="JOJ6" s="413"/>
      <c r="JOK6" s="413"/>
      <c r="JOL6" s="413"/>
      <c r="JOM6" s="413"/>
      <c r="JON6" s="413"/>
      <c r="JOO6" s="413"/>
      <c r="JOP6" s="413"/>
      <c r="JOQ6" s="413"/>
      <c r="JOR6" s="413"/>
      <c r="JOS6" s="413"/>
      <c r="JOT6" s="413"/>
      <c r="JOU6" s="413"/>
      <c r="JOV6" s="413"/>
      <c r="JOW6" s="413"/>
      <c r="JOX6" s="413"/>
      <c r="JOY6" s="413"/>
      <c r="JOZ6" s="413"/>
      <c r="JPA6" s="413"/>
      <c r="JPB6" s="413"/>
      <c r="JPC6" s="413"/>
      <c r="JPD6" s="413"/>
      <c r="JPE6" s="413"/>
      <c r="JPF6" s="413"/>
      <c r="JPG6" s="413"/>
      <c r="JPH6" s="413"/>
      <c r="JPI6" s="413"/>
      <c r="JPJ6" s="413"/>
      <c r="JPK6" s="413"/>
      <c r="JPL6" s="413"/>
      <c r="JPM6" s="413"/>
      <c r="JPN6" s="413"/>
      <c r="JPO6" s="413"/>
      <c r="JPP6" s="413"/>
      <c r="JPQ6" s="413"/>
      <c r="JPR6" s="413"/>
      <c r="JPS6" s="413"/>
      <c r="JPT6" s="413"/>
      <c r="JPU6" s="413"/>
      <c r="JPV6" s="413"/>
      <c r="JPW6" s="413"/>
      <c r="JPX6" s="413"/>
      <c r="JPY6" s="413"/>
      <c r="JPZ6" s="413"/>
      <c r="JQA6" s="413"/>
      <c r="JQB6" s="413"/>
      <c r="JQC6" s="413"/>
      <c r="JQD6" s="413"/>
      <c r="JQE6" s="413"/>
      <c r="JQF6" s="413"/>
      <c r="JQG6" s="413"/>
      <c r="JQH6" s="413"/>
      <c r="JQI6" s="413"/>
      <c r="JQJ6" s="413"/>
      <c r="JQK6" s="413"/>
      <c r="JQL6" s="413"/>
      <c r="JQM6" s="413"/>
      <c r="JQN6" s="413"/>
      <c r="JQO6" s="413"/>
      <c r="JQP6" s="413"/>
      <c r="JQQ6" s="413"/>
      <c r="JQR6" s="413"/>
      <c r="JQS6" s="413"/>
      <c r="JQT6" s="413"/>
      <c r="JQU6" s="413"/>
      <c r="JQV6" s="413"/>
      <c r="JQW6" s="413"/>
      <c r="JQX6" s="413"/>
      <c r="JQY6" s="413"/>
      <c r="JQZ6" s="413"/>
      <c r="JRA6" s="413"/>
      <c r="JRB6" s="413"/>
      <c r="JRC6" s="413"/>
      <c r="JRD6" s="413"/>
      <c r="JRE6" s="413"/>
      <c r="JRF6" s="413"/>
      <c r="JRG6" s="413"/>
      <c r="JRH6" s="413"/>
      <c r="JRI6" s="413"/>
      <c r="JRJ6" s="413"/>
      <c r="JRK6" s="413"/>
      <c r="JRL6" s="413"/>
      <c r="JRM6" s="413"/>
      <c r="JRN6" s="413"/>
      <c r="JRO6" s="413"/>
      <c r="JRP6" s="413"/>
      <c r="JRQ6" s="413"/>
      <c r="JRR6" s="413"/>
      <c r="JRS6" s="413"/>
      <c r="JRT6" s="413"/>
      <c r="JRU6" s="413"/>
      <c r="JRV6" s="413"/>
      <c r="JRW6" s="413"/>
      <c r="JRX6" s="413"/>
      <c r="JRY6" s="413"/>
      <c r="JRZ6" s="413"/>
      <c r="JSA6" s="413"/>
      <c r="JSB6" s="413"/>
      <c r="JSC6" s="413"/>
      <c r="JSD6" s="413"/>
      <c r="JSE6" s="413"/>
      <c r="JSF6" s="413"/>
      <c r="JSG6" s="413"/>
      <c r="JSH6" s="413"/>
      <c r="JSI6" s="413"/>
      <c r="JSJ6" s="413"/>
      <c r="JSK6" s="413"/>
      <c r="JSL6" s="413"/>
      <c r="JSM6" s="413"/>
      <c r="JSN6" s="413"/>
      <c r="JSO6" s="413"/>
      <c r="JSP6" s="413"/>
      <c r="JSQ6" s="413"/>
      <c r="JSR6" s="413"/>
      <c r="JSS6" s="413"/>
      <c r="JST6" s="413"/>
      <c r="JSU6" s="413"/>
      <c r="JSV6" s="413"/>
      <c r="JSW6" s="413"/>
      <c r="JSX6" s="413"/>
      <c r="JSY6" s="413"/>
      <c r="JSZ6" s="413"/>
      <c r="JTA6" s="413"/>
      <c r="JTB6" s="413"/>
      <c r="JTC6" s="413"/>
      <c r="JTD6" s="413"/>
      <c r="JTE6" s="413"/>
      <c r="JTF6" s="413"/>
      <c r="JTG6" s="413"/>
      <c r="JTH6" s="413"/>
      <c r="JTI6" s="413"/>
      <c r="JTJ6" s="413"/>
      <c r="JTK6" s="413"/>
      <c r="JTL6" s="413"/>
      <c r="JTM6" s="413"/>
      <c r="JTN6" s="413"/>
      <c r="JTO6" s="413"/>
      <c r="JTP6" s="413"/>
      <c r="JTQ6" s="413"/>
      <c r="JTR6" s="413"/>
      <c r="JTS6" s="413"/>
      <c r="JTT6" s="413"/>
      <c r="JTU6" s="413"/>
      <c r="JTV6" s="413"/>
      <c r="JTW6" s="413"/>
      <c r="JTX6" s="413"/>
      <c r="JTY6" s="413"/>
      <c r="JTZ6" s="413"/>
      <c r="JUA6" s="413"/>
      <c r="JUB6" s="413"/>
      <c r="JUC6" s="413"/>
      <c r="JUD6" s="413"/>
      <c r="JUE6" s="413"/>
      <c r="JUF6" s="413"/>
      <c r="JUG6" s="413"/>
      <c r="JUH6" s="413"/>
      <c r="JUI6" s="413"/>
      <c r="JUJ6" s="413"/>
      <c r="JUK6" s="413"/>
      <c r="JUL6" s="413"/>
      <c r="JUM6" s="413"/>
      <c r="JUN6" s="413"/>
      <c r="JUO6" s="413"/>
      <c r="JUP6" s="413"/>
      <c r="JUQ6" s="413"/>
      <c r="JUR6" s="413"/>
      <c r="JUS6" s="413"/>
      <c r="JUT6" s="413"/>
      <c r="JUU6" s="413"/>
      <c r="JUV6" s="413"/>
      <c r="JUW6" s="413"/>
      <c r="JUX6" s="413"/>
      <c r="JUY6" s="413"/>
      <c r="JUZ6" s="413"/>
      <c r="JVA6" s="413"/>
      <c r="JVB6" s="413"/>
      <c r="JVC6" s="413"/>
      <c r="JVD6" s="413"/>
      <c r="JVE6" s="413"/>
      <c r="JVF6" s="413"/>
      <c r="JVG6" s="413"/>
      <c r="JVH6" s="413"/>
      <c r="JVI6" s="413"/>
      <c r="JVJ6" s="413"/>
      <c r="JVK6" s="413"/>
      <c r="JVL6" s="413"/>
      <c r="JVM6" s="413"/>
      <c r="JVN6" s="413"/>
      <c r="JVO6" s="413"/>
      <c r="JVP6" s="413"/>
      <c r="JVQ6" s="413"/>
      <c r="JVR6" s="413"/>
      <c r="JVS6" s="413"/>
      <c r="JVT6" s="413"/>
      <c r="JVU6" s="413"/>
      <c r="JVV6" s="413"/>
      <c r="JVW6" s="413"/>
      <c r="JVX6" s="413"/>
      <c r="JVY6" s="413"/>
      <c r="JVZ6" s="413"/>
      <c r="JWA6" s="413"/>
      <c r="JWB6" s="413"/>
      <c r="JWC6" s="413"/>
      <c r="JWD6" s="413"/>
      <c r="JWE6" s="413"/>
      <c r="JWF6" s="413"/>
      <c r="JWG6" s="413"/>
      <c r="JWH6" s="413"/>
      <c r="JWI6" s="413"/>
      <c r="JWJ6" s="413"/>
      <c r="JWK6" s="413"/>
      <c r="JWL6" s="413"/>
      <c r="JWM6" s="413"/>
      <c r="JWN6" s="413"/>
      <c r="JWO6" s="413"/>
      <c r="JWP6" s="413"/>
      <c r="JWQ6" s="413"/>
      <c r="JWR6" s="413"/>
      <c r="JWS6" s="413"/>
      <c r="JWT6" s="413"/>
      <c r="JWU6" s="413"/>
      <c r="JWV6" s="413"/>
      <c r="JWW6" s="413"/>
      <c r="JWX6" s="413"/>
      <c r="JWY6" s="413"/>
      <c r="JWZ6" s="413"/>
      <c r="JXA6" s="413"/>
      <c r="JXB6" s="413"/>
      <c r="JXC6" s="413"/>
      <c r="JXD6" s="413"/>
      <c r="JXE6" s="413"/>
      <c r="JXF6" s="413"/>
      <c r="JXG6" s="413"/>
      <c r="JXH6" s="413"/>
      <c r="JXI6" s="413"/>
      <c r="JXJ6" s="413"/>
      <c r="JXK6" s="413"/>
      <c r="JXL6" s="413"/>
      <c r="JXM6" s="413"/>
      <c r="JXN6" s="413"/>
      <c r="JXO6" s="413"/>
      <c r="JXP6" s="413"/>
      <c r="JXQ6" s="413"/>
      <c r="JXR6" s="413"/>
      <c r="JXS6" s="413"/>
      <c r="JXT6" s="413"/>
      <c r="JXU6" s="413"/>
      <c r="JXV6" s="413"/>
      <c r="JXW6" s="413"/>
      <c r="JXX6" s="413"/>
      <c r="JXY6" s="413"/>
      <c r="JXZ6" s="413"/>
      <c r="JYA6" s="413"/>
      <c r="JYB6" s="413"/>
      <c r="JYC6" s="413"/>
      <c r="JYD6" s="413"/>
      <c r="JYE6" s="413"/>
      <c r="JYF6" s="413"/>
      <c r="JYG6" s="413"/>
      <c r="JYH6" s="413"/>
      <c r="JYI6" s="413"/>
      <c r="JYJ6" s="413"/>
      <c r="JYK6" s="413"/>
      <c r="JYL6" s="413"/>
      <c r="JYM6" s="413"/>
      <c r="JYN6" s="413"/>
      <c r="JYO6" s="413"/>
      <c r="JYP6" s="413"/>
      <c r="JYQ6" s="413"/>
      <c r="JYR6" s="413"/>
      <c r="JYS6" s="413"/>
      <c r="JYT6" s="413"/>
      <c r="JYU6" s="413"/>
      <c r="JYV6" s="413"/>
      <c r="JYW6" s="413"/>
      <c r="JYX6" s="413"/>
      <c r="JYY6" s="413"/>
      <c r="JYZ6" s="413"/>
      <c r="JZA6" s="413"/>
      <c r="JZB6" s="413"/>
      <c r="JZC6" s="413"/>
      <c r="JZD6" s="413"/>
      <c r="JZE6" s="413"/>
      <c r="JZF6" s="413"/>
      <c r="JZG6" s="413"/>
      <c r="JZH6" s="413"/>
      <c r="JZI6" s="413"/>
      <c r="JZJ6" s="413"/>
      <c r="JZK6" s="413"/>
      <c r="JZL6" s="413"/>
      <c r="JZM6" s="413"/>
      <c r="JZN6" s="413"/>
      <c r="JZO6" s="413"/>
      <c r="JZP6" s="413"/>
      <c r="JZQ6" s="413"/>
      <c r="JZR6" s="413"/>
      <c r="JZS6" s="413"/>
      <c r="JZT6" s="413"/>
      <c r="JZU6" s="413"/>
      <c r="JZV6" s="413"/>
      <c r="JZW6" s="413"/>
      <c r="JZX6" s="413"/>
      <c r="JZY6" s="413"/>
      <c r="JZZ6" s="413"/>
      <c r="KAA6" s="413"/>
      <c r="KAB6" s="413"/>
      <c r="KAC6" s="413"/>
      <c r="KAD6" s="413"/>
      <c r="KAE6" s="413"/>
      <c r="KAF6" s="413"/>
      <c r="KAG6" s="413"/>
      <c r="KAH6" s="413"/>
      <c r="KAI6" s="413"/>
      <c r="KAJ6" s="413"/>
      <c r="KAK6" s="413"/>
      <c r="KAL6" s="413"/>
      <c r="KAM6" s="413"/>
      <c r="KAN6" s="413"/>
      <c r="KAO6" s="413"/>
      <c r="KAP6" s="413"/>
      <c r="KAQ6" s="413"/>
      <c r="KAR6" s="413"/>
      <c r="KAS6" s="413"/>
      <c r="KAT6" s="413"/>
      <c r="KAU6" s="413"/>
      <c r="KAV6" s="413"/>
      <c r="KAW6" s="413"/>
      <c r="KAX6" s="413"/>
      <c r="KAY6" s="413"/>
      <c r="KAZ6" s="413"/>
      <c r="KBA6" s="413"/>
      <c r="KBB6" s="413"/>
      <c r="KBC6" s="413"/>
      <c r="KBD6" s="413"/>
      <c r="KBE6" s="413"/>
      <c r="KBF6" s="413"/>
      <c r="KBG6" s="413"/>
      <c r="KBH6" s="413"/>
      <c r="KBI6" s="413"/>
      <c r="KBJ6" s="413"/>
      <c r="KBK6" s="413"/>
      <c r="KBL6" s="413"/>
      <c r="KBM6" s="413"/>
      <c r="KBN6" s="413"/>
      <c r="KBO6" s="413"/>
      <c r="KBP6" s="413"/>
      <c r="KBQ6" s="413"/>
      <c r="KBR6" s="413"/>
      <c r="KBS6" s="413"/>
      <c r="KBT6" s="413"/>
      <c r="KBU6" s="413"/>
      <c r="KBV6" s="413"/>
      <c r="KBW6" s="413"/>
      <c r="KBX6" s="413"/>
      <c r="KBY6" s="413"/>
      <c r="KBZ6" s="413"/>
      <c r="KCA6" s="413"/>
      <c r="KCB6" s="413"/>
      <c r="KCC6" s="413"/>
      <c r="KCD6" s="413"/>
      <c r="KCE6" s="413"/>
      <c r="KCF6" s="413"/>
      <c r="KCG6" s="413"/>
      <c r="KCH6" s="413"/>
      <c r="KCI6" s="413"/>
      <c r="KCJ6" s="413"/>
      <c r="KCK6" s="413"/>
      <c r="KCL6" s="413"/>
      <c r="KCM6" s="413"/>
      <c r="KCN6" s="413"/>
      <c r="KCO6" s="413"/>
      <c r="KCP6" s="413"/>
      <c r="KCQ6" s="413"/>
      <c r="KCR6" s="413"/>
      <c r="KCS6" s="413"/>
      <c r="KCT6" s="413"/>
      <c r="KCU6" s="413"/>
      <c r="KCV6" s="413"/>
      <c r="KCW6" s="413"/>
      <c r="KCX6" s="413"/>
      <c r="KCY6" s="413"/>
      <c r="KCZ6" s="413"/>
      <c r="KDA6" s="413"/>
      <c r="KDB6" s="413"/>
      <c r="KDC6" s="413"/>
      <c r="KDD6" s="413"/>
      <c r="KDE6" s="413"/>
      <c r="KDF6" s="413"/>
      <c r="KDG6" s="413"/>
      <c r="KDH6" s="413"/>
      <c r="KDI6" s="413"/>
      <c r="KDJ6" s="413"/>
      <c r="KDK6" s="413"/>
      <c r="KDL6" s="413"/>
      <c r="KDM6" s="413"/>
      <c r="KDN6" s="413"/>
      <c r="KDO6" s="413"/>
      <c r="KDP6" s="413"/>
      <c r="KDQ6" s="413"/>
      <c r="KDR6" s="413"/>
      <c r="KDS6" s="413"/>
      <c r="KDT6" s="413"/>
      <c r="KDU6" s="413"/>
      <c r="KDV6" s="413"/>
      <c r="KDW6" s="413"/>
      <c r="KDX6" s="413"/>
      <c r="KDY6" s="413"/>
      <c r="KDZ6" s="413"/>
      <c r="KEA6" s="413"/>
      <c r="KEB6" s="413"/>
      <c r="KEC6" s="413"/>
      <c r="KED6" s="413"/>
      <c r="KEE6" s="413"/>
      <c r="KEF6" s="413"/>
      <c r="KEG6" s="413"/>
      <c r="KEH6" s="413"/>
      <c r="KEI6" s="413"/>
      <c r="KEJ6" s="413"/>
      <c r="KEK6" s="413"/>
      <c r="KEL6" s="413"/>
      <c r="KEM6" s="413"/>
      <c r="KEN6" s="413"/>
      <c r="KEO6" s="413"/>
      <c r="KEP6" s="413"/>
      <c r="KEQ6" s="413"/>
      <c r="KER6" s="413"/>
      <c r="KES6" s="413"/>
      <c r="KET6" s="413"/>
      <c r="KEU6" s="413"/>
      <c r="KEV6" s="413"/>
      <c r="KEW6" s="413"/>
      <c r="KEX6" s="413"/>
      <c r="KEY6" s="413"/>
      <c r="KEZ6" s="413"/>
      <c r="KFA6" s="413"/>
      <c r="KFB6" s="413"/>
      <c r="KFC6" s="413"/>
      <c r="KFD6" s="413"/>
      <c r="KFE6" s="413"/>
      <c r="KFF6" s="413"/>
      <c r="KFG6" s="413"/>
      <c r="KFH6" s="413"/>
      <c r="KFI6" s="413"/>
      <c r="KFJ6" s="413"/>
      <c r="KFK6" s="413"/>
      <c r="KFL6" s="413"/>
      <c r="KFM6" s="413"/>
      <c r="KFN6" s="413"/>
      <c r="KFO6" s="413"/>
      <c r="KFP6" s="413"/>
      <c r="KFQ6" s="413"/>
      <c r="KFR6" s="413"/>
      <c r="KFS6" s="413"/>
      <c r="KFT6" s="413"/>
      <c r="KFU6" s="413"/>
      <c r="KFV6" s="413"/>
      <c r="KFW6" s="413"/>
      <c r="KFX6" s="413"/>
      <c r="KFY6" s="413"/>
      <c r="KFZ6" s="413"/>
      <c r="KGA6" s="413"/>
      <c r="KGB6" s="413"/>
      <c r="KGC6" s="413"/>
      <c r="KGD6" s="413"/>
      <c r="KGE6" s="413"/>
      <c r="KGF6" s="413"/>
      <c r="KGG6" s="413"/>
      <c r="KGH6" s="413"/>
      <c r="KGI6" s="413"/>
      <c r="KGJ6" s="413"/>
      <c r="KGK6" s="413"/>
      <c r="KGL6" s="413"/>
      <c r="KGM6" s="413"/>
      <c r="KGN6" s="413"/>
      <c r="KGO6" s="413"/>
      <c r="KGP6" s="413"/>
      <c r="KGQ6" s="413"/>
      <c r="KGR6" s="413"/>
      <c r="KGS6" s="413"/>
      <c r="KGT6" s="413"/>
      <c r="KGU6" s="413"/>
      <c r="KGV6" s="413"/>
      <c r="KGW6" s="413"/>
      <c r="KGX6" s="413"/>
      <c r="KGY6" s="413"/>
      <c r="KGZ6" s="413"/>
      <c r="KHA6" s="413"/>
      <c r="KHB6" s="413"/>
      <c r="KHC6" s="413"/>
      <c r="KHD6" s="413"/>
      <c r="KHE6" s="413"/>
      <c r="KHF6" s="413"/>
      <c r="KHG6" s="413"/>
      <c r="KHH6" s="413"/>
      <c r="KHI6" s="413"/>
      <c r="KHJ6" s="413"/>
      <c r="KHK6" s="413"/>
      <c r="KHL6" s="413"/>
      <c r="KHM6" s="413"/>
      <c r="KHN6" s="413"/>
      <c r="KHO6" s="413"/>
      <c r="KHP6" s="413"/>
      <c r="KHQ6" s="413"/>
      <c r="KHR6" s="413"/>
      <c r="KHS6" s="413"/>
      <c r="KHT6" s="413"/>
      <c r="KHU6" s="413"/>
      <c r="KHV6" s="413"/>
      <c r="KHW6" s="413"/>
      <c r="KHX6" s="413"/>
      <c r="KHY6" s="413"/>
      <c r="KHZ6" s="413"/>
      <c r="KIA6" s="413"/>
      <c r="KIB6" s="413"/>
      <c r="KIC6" s="413"/>
      <c r="KID6" s="413"/>
      <c r="KIE6" s="413"/>
      <c r="KIF6" s="413"/>
      <c r="KIG6" s="413"/>
      <c r="KIH6" s="413"/>
      <c r="KII6" s="413"/>
      <c r="KIJ6" s="413"/>
      <c r="KIK6" s="413"/>
      <c r="KIL6" s="413"/>
      <c r="KIM6" s="413"/>
      <c r="KIN6" s="413"/>
      <c r="KIO6" s="413"/>
      <c r="KIP6" s="413"/>
      <c r="KIQ6" s="413"/>
      <c r="KIR6" s="413"/>
      <c r="KIS6" s="413"/>
      <c r="KIT6" s="413"/>
      <c r="KIU6" s="413"/>
      <c r="KIV6" s="413"/>
      <c r="KIW6" s="413"/>
      <c r="KIX6" s="413"/>
      <c r="KIY6" s="413"/>
      <c r="KIZ6" s="413"/>
      <c r="KJA6" s="413"/>
      <c r="KJB6" s="413"/>
      <c r="KJC6" s="413"/>
      <c r="KJD6" s="413"/>
      <c r="KJE6" s="413"/>
      <c r="KJF6" s="413"/>
      <c r="KJG6" s="413"/>
      <c r="KJH6" s="413"/>
      <c r="KJI6" s="413"/>
      <c r="KJJ6" s="413"/>
      <c r="KJK6" s="413"/>
      <c r="KJL6" s="413"/>
      <c r="KJM6" s="413"/>
      <c r="KJN6" s="413"/>
      <c r="KJO6" s="413"/>
      <c r="KJP6" s="413"/>
      <c r="KJQ6" s="413"/>
      <c r="KJR6" s="413"/>
      <c r="KJS6" s="413"/>
      <c r="KJT6" s="413"/>
      <c r="KJU6" s="413"/>
      <c r="KJV6" s="413"/>
      <c r="KJW6" s="413"/>
      <c r="KJX6" s="413"/>
      <c r="KJY6" s="413"/>
      <c r="KJZ6" s="413"/>
      <c r="KKA6" s="413"/>
      <c r="KKB6" s="413"/>
      <c r="KKC6" s="413"/>
      <c r="KKD6" s="413"/>
      <c r="KKE6" s="413"/>
      <c r="KKF6" s="413"/>
      <c r="KKG6" s="413"/>
      <c r="KKH6" s="413"/>
      <c r="KKI6" s="413"/>
      <c r="KKJ6" s="413"/>
      <c r="KKK6" s="413"/>
      <c r="KKL6" s="413"/>
      <c r="KKM6" s="413"/>
      <c r="KKN6" s="413"/>
      <c r="KKO6" s="413"/>
      <c r="KKP6" s="413"/>
      <c r="KKQ6" s="413"/>
      <c r="KKR6" s="413"/>
      <c r="KKS6" s="413"/>
      <c r="KKT6" s="413"/>
      <c r="KKU6" s="413"/>
      <c r="KKV6" s="413"/>
      <c r="KKW6" s="413"/>
      <c r="KKX6" s="413"/>
      <c r="KKY6" s="413"/>
      <c r="KKZ6" s="413"/>
      <c r="KLA6" s="413"/>
      <c r="KLB6" s="413"/>
      <c r="KLC6" s="413"/>
      <c r="KLD6" s="413"/>
      <c r="KLE6" s="413"/>
      <c r="KLF6" s="413"/>
      <c r="KLG6" s="413"/>
      <c r="KLH6" s="413"/>
      <c r="KLI6" s="413"/>
      <c r="KLJ6" s="413"/>
      <c r="KLK6" s="413"/>
      <c r="KLL6" s="413"/>
      <c r="KLM6" s="413"/>
      <c r="KLN6" s="413"/>
      <c r="KLO6" s="413"/>
      <c r="KLP6" s="413"/>
      <c r="KLQ6" s="413"/>
      <c r="KLR6" s="413"/>
      <c r="KLS6" s="413"/>
      <c r="KLT6" s="413"/>
      <c r="KLU6" s="413"/>
      <c r="KLV6" s="413"/>
      <c r="KLW6" s="413"/>
      <c r="KLX6" s="413"/>
      <c r="KLY6" s="413"/>
      <c r="KLZ6" s="413"/>
      <c r="KMA6" s="413"/>
      <c r="KMB6" s="413"/>
      <c r="KMC6" s="413"/>
      <c r="KMD6" s="413"/>
      <c r="KME6" s="413"/>
      <c r="KMF6" s="413"/>
      <c r="KMG6" s="413"/>
      <c r="KMH6" s="413"/>
      <c r="KMI6" s="413"/>
      <c r="KMJ6" s="413"/>
      <c r="KMK6" s="413"/>
      <c r="KML6" s="413"/>
      <c r="KMM6" s="413"/>
      <c r="KMN6" s="413"/>
      <c r="KMO6" s="413"/>
      <c r="KMP6" s="413"/>
      <c r="KMQ6" s="413"/>
      <c r="KMR6" s="413"/>
      <c r="KMS6" s="413"/>
      <c r="KMT6" s="413"/>
      <c r="KMU6" s="413"/>
      <c r="KMV6" s="413"/>
      <c r="KMW6" s="413"/>
      <c r="KMX6" s="413"/>
      <c r="KMY6" s="413"/>
      <c r="KMZ6" s="413"/>
      <c r="KNA6" s="413"/>
      <c r="KNB6" s="413"/>
      <c r="KNC6" s="413"/>
      <c r="KND6" s="413"/>
      <c r="KNE6" s="413"/>
      <c r="KNF6" s="413"/>
      <c r="KNG6" s="413"/>
      <c r="KNH6" s="413"/>
      <c r="KNI6" s="413"/>
      <c r="KNJ6" s="413"/>
      <c r="KNK6" s="413"/>
      <c r="KNL6" s="413"/>
      <c r="KNM6" s="413"/>
      <c r="KNN6" s="413"/>
      <c r="KNO6" s="413"/>
      <c r="KNP6" s="413"/>
      <c r="KNQ6" s="413"/>
      <c r="KNR6" s="413"/>
      <c r="KNS6" s="413"/>
      <c r="KNT6" s="413"/>
      <c r="KNU6" s="413"/>
      <c r="KNV6" s="413"/>
      <c r="KNW6" s="413"/>
      <c r="KNX6" s="413"/>
      <c r="KNY6" s="413"/>
      <c r="KNZ6" s="413"/>
      <c r="KOA6" s="413"/>
      <c r="KOB6" s="413"/>
      <c r="KOC6" s="413"/>
      <c r="KOD6" s="413"/>
      <c r="KOE6" s="413"/>
      <c r="KOF6" s="413"/>
      <c r="KOG6" s="413"/>
      <c r="KOH6" s="413"/>
      <c r="KOI6" s="413"/>
      <c r="KOJ6" s="413"/>
      <c r="KOK6" s="413"/>
      <c r="KOL6" s="413"/>
      <c r="KOM6" s="413"/>
      <c r="KON6" s="413"/>
      <c r="KOO6" s="413"/>
      <c r="KOP6" s="413"/>
      <c r="KOQ6" s="413"/>
      <c r="KOR6" s="413"/>
      <c r="KOS6" s="413"/>
      <c r="KOT6" s="413"/>
      <c r="KOU6" s="413"/>
      <c r="KOV6" s="413"/>
      <c r="KOW6" s="413"/>
      <c r="KOX6" s="413"/>
      <c r="KOY6" s="413"/>
      <c r="KOZ6" s="413"/>
      <c r="KPA6" s="413"/>
      <c r="KPB6" s="413"/>
      <c r="KPC6" s="413"/>
      <c r="KPD6" s="413"/>
      <c r="KPE6" s="413"/>
      <c r="KPF6" s="413"/>
      <c r="KPG6" s="413"/>
      <c r="KPH6" s="413"/>
      <c r="KPI6" s="413"/>
      <c r="KPJ6" s="413"/>
      <c r="KPK6" s="413"/>
      <c r="KPL6" s="413"/>
      <c r="KPM6" s="413"/>
      <c r="KPN6" s="413"/>
      <c r="KPO6" s="413"/>
      <c r="KPP6" s="413"/>
      <c r="KPQ6" s="413"/>
      <c r="KPR6" s="413"/>
      <c r="KPS6" s="413"/>
      <c r="KPT6" s="413"/>
      <c r="KPU6" s="413"/>
      <c r="KPV6" s="413"/>
      <c r="KPW6" s="413"/>
      <c r="KPX6" s="413"/>
      <c r="KPY6" s="413"/>
      <c r="KPZ6" s="413"/>
      <c r="KQA6" s="413"/>
      <c r="KQB6" s="413"/>
      <c r="KQC6" s="413"/>
      <c r="KQD6" s="413"/>
      <c r="KQE6" s="413"/>
      <c r="KQF6" s="413"/>
      <c r="KQG6" s="413"/>
      <c r="KQH6" s="413"/>
      <c r="KQI6" s="413"/>
      <c r="KQJ6" s="413"/>
      <c r="KQK6" s="413"/>
      <c r="KQL6" s="413"/>
      <c r="KQM6" s="413"/>
      <c r="KQN6" s="413"/>
      <c r="KQO6" s="413"/>
      <c r="KQP6" s="413"/>
      <c r="KQQ6" s="413"/>
      <c r="KQR6" s="413"/>
      <c r="KQS6" s="413"/>
      <c r="KQT6" s="413"/>
      <c r="KQU6" s="413"/>
      <c r="KQV6" s="413"/>
      <c r="KQW6" s="413"/>
      <c r="KQX6" s="413"/>
      <c r="KQY6" s="413"/>
      <c r="KQZ6" s="413"/>
      <c r="KRA6" s="413"/>
      <c r="KRB6" s="413"/>
      <c r="KRC6" s="413"/>
      <c r="KRD6" s="413"/>
      <c r="KRE6" s="413"/>
      <c r="KRF6" s="413"/>
      <c r="KRG6" s="413"/>
      <c r="KRH6" s="413"/>
      <c r="KRI6" s="413"/>
      <c r="KRJ6" s="413"/>
      <c r="KRK6" s="413"/>
      <c r="KRL6" s="413"/>
      <c r="KRM6" s="413"/>
      <c r="KRN6" s="413"/>
      <c r="KRO6" s="413"/>
      <c r="KRP6" s="413"/>
      <c r="KRQ6" s="413"/>
      <c r="KRR6" s="413"/>
      <c r="KRS6" s="413"/>
      <c r="KRT6" s="413"/>
      <c r="KRU6" s="413"/>
      <c r="KRV6" s="413"/>
      <c r="KRW6" s="413"/>
      <c r="KRX6" s="413"/>
      <c r="KRY6" s="413"/>
      <c r="KRZ6" s="413"/>
      <c r="KSA6" s="413"/>
      <c r="KSB6" s="413"/>
      <c r="KSC6" s="413"/>
      <c r="KSD6" s="413"/>
      <c r="KSE6" s="413"/>
      <c r="KSF6" s="413"/>
      <c r="KSG6" s="413"/>
      <c r="KSH6" s="413"/>
      <c r="KSI6" s="413"/>
      <c r="KSJ6" s="413"/>
      <c r="KSK6" s="413"/>
      <c r="KSL6" s="413"/>
      <c r="KSM6" s="413"/>
      <c r="KSN6" s="413"/>
      <c r="KSO6" s="413"/>
      <c r="KSP6" s="413"/>
      <c r="KSQ6" s="413"/>
      <c r="KSR6" s="413"/>
      <c r="KSS6" s="413"/>
      <c r="KST6" s="413"/>
      <c r="KSU6" s="413"/>
      <c r="KSV6" s="413"/>
      <c r="KSW6" s="413"/>
      <c r="KSX6" s="413"/>
      <c r="KSY6" s="413"/>
      <c r="KSZ6" s="413"/>
      <c r="KTA6" s="413"/>
      <c r="KTB6" s="413"/>
      <c r="KTC6" s="413"/>
      <c r="KTD6" s="413"/>
      <c r="KTE6" s="413"/>
      <c r="KTF6" s="413"/>
      <c r="KTG6" s="413"/>
      <c r="KTH6" s="413"/>
      <c r="KTI6" s="413"/>
      <c r="KTJ6" s="413"/>
      <c r="KTK6" s="413"/>
      <c r="KTL6" s="413"/>
      <c r="KTM6" s="413"/>
      <c r="KTN6" s="413"/>
      <c r="KTO6" s="413"/>
      <c r="KTP6" s="413"/>
      <c r="KTQ6" s="413"/>
      <c r="KTR6" s="413"/>
      <c r="KTS6" s="413"/>
      <c r="KTT6" s="413"/>
      <c r="KTU6" s="413"/>
      <c r="KTV6" s="413"/>
      <c r="KTW6" s="413"/>
      <c r="KTX6" s="413"/>
      <c r="KTY6" s="413"/>
      <c r="KTZ6" s="413"/>
      <c r="KUA6" s="413"/>
      <c r="KUB6" s="413"/>
      <c r="KUC6" s="413"/>
      <c r="KUD6" s="413"/>
      <c r="KUE6" s="413"/>
      <c r="KUF6" s="413"/>
      <c r="KUG6" s="413"/>
      <c r="KUH6" s="413"/>
      <c r="KUI6" s="413"/>
      <c r="KUJ6" s="413"/>
      <c r="KUK6" s="413"/>
      <c r="KUL6" s="413"/>
      <c r="KUM6" s="413"/>
      <c r="KUN6" s="413"/>
      <c r="KUO6" s="413"/>
      <c r="KUP6" s="413"/>
      <c r="KUQ6" s="413"/>
      <c r="KUR6" s="413"/>
      <c r="KUS6" s="413"/>
      <c r="KUT6" s="413"/>
      <c r="KUU6" s="413"/>
      <c r="KUV6" s="413"/>
      <c r="KUW6" s="413"/>
      <c r="KUX6" s="413"/>
      <c r="KUY6" s="413"/>
      <c r="KUZ6" s="413"/>
      <c r="KVA6" s="413"/>
      <c r="KVB6" s="413"/>
      <c r="KVC6" s="413"/>
      <c r="KVD6" s="413"/>
      <c r="KVE6" s="413"/>
      <c r="KVF6" s="413"/>
      <c r="KVG6" s="413"/>
      <c r="KVH6" s="413"/>
      <c r="KVI6" s="413"/>
      <c r="KVJ6" s="413"/>
      <c r="KVK6" s="413"/>
      <c r="KVL6" s="413"/>
      <c r="KVM6" s="413"/>
      <c r="KVN6" s="413"/>
      <c r="KVO6" s="413"/>
      <c r="KVP6" s="413"/>
      <c r="KVQ6" s="413"/>
      <c r="KVR6" s="413"/>
      <c r="KVS6" s="413"/>
      <c r="KVT6" s="413"/>
      <c r="KVU6" s="413"/>
      <c r="KVV6" s="413"/>
      <c r="KVW6" s="413"/>
      <c r="KVX6" s="413"/>
      <c r="KVY6" s="413"/>
      <c r="KVZ6" s="413"/>
      <c r="KWA6" s="413"/>
      <c r="KWB6" s="413"/>
      <c r="KWC6" s="413"/>
      <c r="KWD6" s="413"/>
      <c r="KWE6" s="413"/>
      <c r="KWF6" s="413"/>
      <c r="KWG6" s="413"/>
      <c r="KWH6" s="413"/>
      <c r="KWI6" s="413"/>
      <c r="KWJ6" s="413"/>
      <c r="KWK6" s="413"/>
      <c r="KWL6" s="413"/>
      <c r="KWM6" s="413"/>
      <c r="KWN6" s="413"/>
      <c r="KWO6" s="413"/>
      <c r="KWP6" s="413"/>
      <c r="KWQ6" s="413"/>
      <c r="KWR6" s="413"/>
      <c r="KWS6" s="413"/>
      <c r="KWT6" s="413"/>
      <c r="KWU6" s="413"/>
      <c r="KWV6" s="413"/>
      <c r="KWW6" s="413"/>
      <c r="KWX6" s="413"/>
      <c r="KWY6" s="413"/>
      <c r="KWZ6" s="413"/>
      <c r="KXA6" s="413"/>
      <c r="KXB6" s="413"/>
      <c r="KXC6" s="413"/>
      <c r="KXD6" s="413"/>
      <c r="KXE6" s="413"/>
      <c r="KXF6" s="413"/>
      <c r="KXG6" s="413"/>
      <c r="KXH6" s="413"/>
      <c r="KXI6" s="413"/>
      <c r="KXJ6" s="413"/>
      <c r="KXK6" s="413"/>
      <c r="KXL6" s="413"/>
      <c r="KXM6" s="413"/>
      <c r="KXN6" s="413"/>
      <c r="KXO6" s="413"/>
      <c r="KXP6" s="413"/>
      <c r="KXQ6" s="413"/>
      <c r="KXR6" s="413"/>
      <c r="KXS6" s="413"/>
      <c r="KXT6" s="413"/>
      <c r="KXU6" s="413"/>
      <c r="KXV6" s="413"/>
      <c r="KXW6" s="413"/>
      <c r="KXX6" s="413"/>
      <c r="KXY6" s="413"/>
      <c r="KXZ6" s="413"/>
      <c r="KYA6" s="413"/>
      <c r="KYB6" s="413"/>
      <c r="KYC6" s="413"/>
      <c r="KYD6" s="413"/>
      <c r="KYE6" s="413"/>
      <c r="KYF6" s="413"/>
      <c r="KYG6" s="413"/>
      <c r="KYH6" s="413"/>
      <c r="KYI6" s="413"/>
      <c r="KYJ6" s="413"/>
      <c r="KYK6" s="413"/>
      <c r="KYL6" s="413"/>
      <c r="KYM6" s="413"/>
      <c r="KYN6" s="413"/>
      <c r="KYO6" s="413"/>
      <c r="KYP6" s="413"/>
      <c r="KYQ6" s="413"/>
      <c r="KYR6" s="413"/>
      <c r="KYS6" s="413"/>
      <c r="KYT6" s="413"/>
      <c r="KYU6" s="413"/>
      <c r="KYV6" s="413"/>
      <c r="KYW6" s="413"/>
      <c r="KYX6" s="413"/>
      <c r="KYY6" s="413"/>
      <c r="KYZ6" s="413"/>
      <c r="KZA6" s="413"/>
      <c r="KZB6" s="413"/>
      <c r="KZC6" s="413"/>
      <c r="KZD6" s="413"/>
      <c r="KZE6" s="413"/>
      <c r="KZF6" s="413"/>
      <c r="KZG6" s="413"/>
      <c r="KZH6" s="413"/>
      <c r="KZI6" s="413"/>
      <c r="KZJ6" s="413"/>
      <c r="KZK6" s="413"/>
      <c r="KZL6" s="413"/>
      <c r="KZM6" s="413"/>
      <c r="KZN6" s="413"/>
      <c r="KZO6" s="413"/>
      <c r="KZP6" s="413"/>
      <c r="KZQ6" s="413"/>
      <c r="KZR6" s="413"/>
      <c r="KZS6" s="413"/>
      <c r="KZT6" s="413"/>
      <c r="KZU6" s="413"/>
      <c r="KZV6" s="413"/>
      <c r="KZW6" s="413"/>
      <c r="KZX6" s="413"/>
      <c r="KZY6" s="413"/>
      <c r="KZZ6" s="413"/>
      <c r="LAA6" s="413"/>
      <c r="LAB6" s="413"/>
      <c r="LAC6" s="413"/>
      <c r="LAD6" s="413"/>
      <c r="LAE6" s="413"/>
      <c r="LAF6" s="413"/>
      <c r="LAG6" s="413"/>
      <c r="LAH6" s="413"/>
      <c r="LAI6" s="413"/>
      <c r="LAJ6" s="413"/>
      <c r="LAK6" s="413"/>
      <c r="LAL6" s="413"/>
      <c r="LAM6" s="413"/>
      <c r="LAN6" s="413"/>
      <c r="LAO6" s="413"/>
      <c r="LAP6" s="413"/>
      <c r="LAQ6" s="413"/>
      <c r="LAR6" s="413"/>
      <c r="LAS6" s="413"/>
      <c r="LAT6" s="413"/>
      <c r="LAU6" s="413"/>
      <c r="LAV6" s="413"/>
      <c r="LAW6" s="413"/>
      <c r="LAX6" s="413"/>
      <c r="LAY6" s="413"/>
      <c r="LAZ6" s="413"/>
      <c r="LBA6" s="413"/>
      <c r="LBB6" s="413"/>
      <c r="LBC6" s="413"/>
      <c r="LBD6" s="413"/>
      <c r="LBE6" s="413"/>
      <c r="LBF6" s="413"/>
      <c r="LBG6" s="413"/>
      <c r="LBH6" s="413"/>
      <c r="LBI6" s="413"/>
      <c r="LBJ6" s="413"/>
      <c r="LBK6" s="413"/>
      <c r="LBL6" s="413"/>
      <c r="LBM6" s="413"/>
      <c r="LBN6" s="413"/>
      <c r="LBO6" s="413"/>
      <c r="LBP6" s="413"/>
      <c r="LBQ6" s="413"/>
      <c r="LBR6" s="413"/>
      <c r="LBS6" s="413"/>
      <c r="LBT6" s="413"/>
      <c r="LBU6" s="413"/>
      <c r="LBV6" s="413"/>
      <c r="LBW6" s="413"/>
      <c r="LBX6" s="413"/>
      <c r="LBY6" s="413"/>
      <c r="LBZ6" s="413"/>
      <c r="LCA6" s="413"/>
      <c r="LCB6" s="413"/>
      <c r="LCC6" s="413"/>
      <c r="LCD6" s="413"/>
      <c r="LCE6" s="413"/>
      <c r="LCF6" s="413"/>
      <c r="LCG6" s="413"/>
      <c r="LCH6" s="413"/>
      <c r="LCI6" s="413"/>
      <c r="LCJ6" s="413"/>
      <c r="LCK6" s="413"/>
      <c r="LCL6" s="413"/>
      <c r="LCM6" s="413"/>
      <c r="LCN6" s="413"/>
      <c r="LCO6" s="413"/>
      <c r="LCP6" s="413"/>
      <c r="LCQ6" s="413"/>
      <c r="LCR6" s="413"/>
      <c r="LCS6" s="413"/>
      <c r="LCT6" s="413"/>
      <c r="LCU6" s="413"/>
      <c r="LCV6" s="413"/>
      <c r="LCW6" s="413"/>
      <c r="LCX6" s="413"/>
      <c r="LCY6" s="413"/>
      <c r="LCZ6" s="413"/>
      <c r="LDA6" s="413"/>
      <c r="LDB6" s="413"/>
      <c r="LDC6" s="413"/>
      <c r="LDD6" s="413"/>
      <c r="LDE6" s="413"/>
      <c r="LDF6" s="413"/>
      <c r="LDG6" s="413"/>
      <c r="LDH6" s="413"/>
      <c r="LDI6" s="413"/>
      <c r="LDJ6" s="413"/>
      <c r="LDK6" s="413"/>
      <c r="LDL6" s="413"/>
      <c r="LDM6" s="413"/>
      <c r="LDN6" s="413"/>
      <c r="LDO6" s="413"/>
      <c r="LDP6" s="413"/>
      <c r="LDQ6" s="413"/>
      <c r="LDR6" s="413"/>
      <c r="LDS6" s="413"/>
      <c r="LDT6" s="413"/>
      <c r="LDU6" s="413"/>
      <c r="LDV6" s="413"/>
      <c r="LDW6" s="413"/>
      <c r="LDX6" s="413"/>
      <c r="LDY6" s="413"/>
      <c r="LDZ6" s="413"/>
      <c r="LEA6" s="413"/>
      <c r="LEB6" s="413"/>
      <c r="LEC6" s="413"/>
      <c r="LED6" s="413"/>
      <c r="LEE6" s="413"/>
      <c r="LEF6" s="413"/>
      <c r="LEG6" s="413"/>
      <c r="LEH6" s="413"/>
      <c r="LEI6" s="413"/>
      <c r="LEJ6" s="413"/>
      <c r="LEK6" s="413"/>
      <c r="LEL6" s="413"/>
      <c r="LEM6" s="413"/>
      <c r="LEN6" s="413"/>
      <c r="LEO6" s="413"/>
      <c r="LEP6" s="413"/>
      <c r="LEQ6" s="413"/>
      <c r="LER6" s="413"/>
      <c r="LES6" s="413"/>
      <c r="LET6" s="413"/>
      <c r="LEU6" s="413"/>
      <c r="LEV6" s="413"/>
      <c r="LEW6" s="413"/>
      <c r="LEX6" s="413"/>
      <c r="LEY6" s="413"/>
      <c r="LEZ6" s="413"/>
      <c r="LFA6" s="413"/>
      <c r="LFB6" s="413"/>
      <c r="LFC6" s="413"/>
      <c r="LFD6" s="413"/>
      <c r="LFE6" s="413"/>
      <c r="LFF6" s="413"/>
      <c r="LFG6" s="413"/>
      <c r="LFH6" s="413"/>
      <c r="LFI6" s="413"/>
      <c r="LFJ6" s="413"/>
      <c r="LFK6" s="413"/>
      <c r="LFL6" s="413"/>
      <c r="LFM6" s="413"/>
      <c r="LFN6" s="413"/>
      <c r="LFO6" s="413"/>
      <c r="LFP6" s="413"/>
      <c r="LFQ6" s="413"/>
      <c r="LFR6" s="413"/>
      <c r="LFS6" s="413"/>
      <c r="LFT6" s="413"/>
      <c r="LFU6" s="413"/>
      <c r="LFV6" s="413"/>
      <c r="LFW6" s="413"/>
      <c r="LFX6" s="413"/>
      <c r="LFY6" s="413"/>
      <c r="LFZ6" s="413"/>
      <c r="LGA6" s="413"/>
      <c r="LGB6" s="413"/>
      <c r="LGC6" s="413"/>
      <c r="LGD6" s="413"/>
      <c r="LGE6" s="413"/>
      <c r="LGF6" s="413"/>
      <c r="LGG6" s="413"/>
      <c r="LGH6" s="413"/>
      <c r="LGI6" s="413"/>
      <c r="LGJ6" s="413"/>
      <c r="LGK6" s="413"/>
      <c r="LGL6" s="413"/>
      <c r="LGM6" s="413"/>
      <c r="LGN6" s="413"/>
      <c r="LGO6" s="413"/>
      <c r="LGP6" s="413"/>
      <c r="LGQ6" s="413"/>
      <c r="LGR6" s="413"/>
      <c r="LGS6" s="413"/>
      <c r="LGT6" s="413"/>
      <c r="LGU6" s="413"/>
      <c r="LGV6" s="413"/>
      <c r="LGW6" s="413"/>
      <c r="LGX6" s="413"/>
      <c r="LGY6" s="413"/>
      <c r="LGZ6" s="413"/>
      <c r="LHA6" s="413"/>
      <c r="LHB6" s="413"/>
      <c r="LHC6" s="413"/>
      <c r="LHD6" s="413"/>
      <c r="LHE6" s="413"/>
      <c r="LHF6" s="413"/>
      <c r="LHG6" s="413"/>
      <c r="LHH6" s="413"/>
      <c r="LHI6" s="413"/>
      <c r="LHJ6" s="413"/>
      <c r="LHK6" s="413"/>
      <c r="LHL6" s="413"/>
      <c r="LHM6" s="413"/>
      <c r="LHN6" s="413"/>
      <c r="LHO6" s="413"/>
      <c r="LHP6" s="413"/>
      <c r="LHQ6" s="413"/>
      <c r="LHR6" s="413"/>
      <c r="LHS6" s="413"/>
      <c r="LHT6" s="413"/>
      <c r="LHU6" s="413"/>
      <c r="LHV6" s="413"/>
      <c r="LHW6" s="413"/>
      <c r="LHX6" s="413"/>
      <c r="LHY6" s="413"/>
      <c r="LHZ6" s="413"/>
      <c r="LIA6" s="413"/>
      <c r="LIB6" s="413"/>
      <c r="LIC6" s="413"/>
      <c r="LID6" s="413"/>
      <c r="LIE6" s="413"/>
      <c r="LIF6" s="413"/>
      <c r="LIG6" s="413"/>
      <c r="LIH6" s="413"/>
      <c r="LII6" s="413"/>
      <c r="LIJ6" s="413"/>
      <c r="LIK6" s="413"/>
      <c r="LIL6" s="413"/>
      <c r="LIM6" s="413"/>
      <c r="LIN6" s="413"/>
      <c r="LIO6" s="413"/>
      <c r="LIP6" s="413"/>
      <c r="LIQ6" s="413"/>
      <c r="LIR6" s="413"/>
      <c r="LIS6" s="413"/>
      <c r="LIT6" s="413"/>
      <c r="LIU6" s="413"/>
      <c r="LIV6" s="413"/>
      <c r="LIW6" s="413"/>
      <c r="LIX6" s="413"/>
      <c r="LIY6" s="413"/>
      <c r="LIZ6" s="413"/>
      <c r="LJA6" s="413"/>
      <c r="LJB6" s="413"/>
      <c r="LJC6" s="413"/>
      <c r="LJD6" s="413"/>
      <c r="LJE6" s="413"/>
      <c r="LJF6" s="413"/>
      <c r="LJG6" s="413"/>
      <c r="LJH6" s="413"/>
      <c r="LJI6" s="413"/>
      <c r="LJJ6" s="413"/>
      <c r="LJK6" s="413"/>
      <c r="LJL6" s="413"/>
      <c r="LJM6" s="413"/>
      <c r="LJN6" s="413"/>
      <c r="LJO6" s="413"/>
      <c r="LJP6" s="413"/>
      <c r="LJQ6" s="413"/>
      <c r="LJR6" s="413"/>
      <c r="LJS6" s="413"/>
      <c r="LJT6" s="413"/>
      <c r="LJU6" s="413"/>
      <c r="LJV6" s="413"/>
      <c r="LJW6" s="413"/>
      <c r="LJX6" s="413"/>
      <c r="LJY6" s="413"/>
      <c r="LJZ6" s="413"/>
      <c r="LKA6" s="413"/>
      <c r="LKB6" s="413"/>
      <c r="LKC6" s="413"/>
      <c r="LKD6" s="413"/>
      <c r="LKE6" s="413"/>
      <c r="LKF6" s="413"/>
      <c r="LKG6" s="413"/>
      <c r="LKH6" s="413"/>
      <c r="LKI6" s="413"/>
      <c r="LKJ6" s="413"/>
      <c r="LKK6" s="413"/>
      <c r="LKL6" s="413"/>
      <c r="LKM6" s="413"/>
      <c r="LKN6" s="413"/>
      <c r="LKO6" s="413"/>
      <c r="LKP6" s="413"/>
      <c r="LKQ6" s="413"/>
      <c r="LKR6" s="413"/>
      <c r="LKS6" s="413"/>
      <c r="LKT6" s="413"/>
      <c r="LKU6" s="413"/>
      <c r="LKV6" s="413"/>
      <c r="LKW6" s="413"/>
      <c r="LKX6" s="413"/>
      <c r="LKY6" s="413"/>
      <c r="LKZ6" s="413"/>
      <c r="LLA6" s="413"/>
      <c r="LLB6" s="413"/>
      <c r="LLC6" s="413"/>
      <c r="LLD6" s="413"/>
      <c r="LLE6" s="413"/>
      <c r="LLF6" s="413"/>
      <c r="LLG6" s="413"/>
      <c r="LLH6" s="413"/>
      <c r="LLI6" s="413"/>
      <c r="LLJ6" s="413"/>
      <c r="LLK6" s="413"/>
      <c r="LLL6" s="413"/>
      <c r="LLM6" s="413"/>
      <c r="LLN6" s="413"/>
      <c r="LLO6" s="413"/>
      <c r="LLP6" s="413"/>
      <c r="LLQ6" s="413"/>
      <c r="LLR6" s="413"/>
      <c r="LLS6" s="413"/>
      <c r="LLT6" s="413"/>
      <c r="LLU6" s="413"/>
      <c r="LLV6" s="413"/>
      <c r="LLW6" s="413"/>
      <c r="LLX6" s="413"/>
      <c r="LLY6" s="413"/>
      <c r="LLZ6" s="413"/>
      <c r="LMA6" s="413"/>
      <c r="LMB6" s="413"/>
      <c r="LMC6" s="413"/>
      <c r="LMD6" s="413"/>
      <c r="LME6" s="413"/>
      <c r="LMF6" s="413"/>
      <c r="LMG6" s="413"/>
      <c r="LMH6" s="413"/>
      <c r="LMI6" s="413"/>
      <c r="LMJ6" s="413"/>
      <c r="LMK6" s="413"/>
      <c r="LML6" s="413"/>
      <c r="LMM6" s="413"/>
      <c r="LMN6" s="413"/>
      <c r="LMO6" s="413"/>
      <c r="LMP6" s="413"/>
      <c r="LMQ6" s="413"/>
      <c r="LMR6" s="413"/>
      <c r="LMS6" s="413"/>
      <c r="LMT6" s="413"/>
      <c r="LMU6" s="413"/>
      <c r="LMV6" s="413"/>
      <c r="LMW6" s="413"/>
      <c r="LMX6" s="413"/>
      <c r="LMY6" s="413"/>
      <c r="LMZ6" s="413"/>
      <c r="LNA6" s="413"/>
      <c r="LNB6" s="413"/>
      <c r="LNC6" s="413"/>
      <c r="LND6" s="413"/>
      <c r="LNE6" s="413"/>
      <c r="LNF6" s="413"/>
      <c r="LNG6" s="413"/>
      <c r="LNH6" s="413"/>
      <c r="LNI6" s="413"/>
      <c r="LNJ6" s="413"/>
      <c r="LNK6" s="413"/>
      <c r="LNL6" s="413"/>
      <c r="LNM6" s="413"/>
      <c r="LNN6" s="413"/>
      <c r="LNO6" s="413"/>
      <c r="LNP6" s="413"/>
      <c r="LNQ6" s="413"/>
      <c r="LNR6" s="413"/>
      <c r="LNS6" s="413"/>
      <c r="LNT6" s="413"/>
      <c r="LNU6" s="413"/>
      <c r="LNV6" s="413"/>
      <c r="LNW6" s="413"/>
      <c r="LNX6" s="413"/>
      <c r="LNY6" s="413"/>
      <c r="LNZ6" s="413"/>
      <c r="LOA6" s="413"/>
      <c r="LOB6" s="413"/>
      <c r="LOC6" s="413"/>
      <c r="LOD6" s="413"/>
      <c r="LOE6" s="413"/>
      <c r="LOF6" s="413"/>
      <c r="LOG6" s="413"/>
      <c r="LOH6" s="413"/>
      <c r="LOI6" s="413"/>
      <c r="LOJ6" s="413"/>
      <c r="LOK6" s="413"/>
      <c r="LOL6" s="413"/>
      <c r="LOM6" s="413"/>
      <c r="LON6" s="413"/>
      <c r="LOO6" s="413"/>
      <c r="LOP6" s="413"/>
      <c r="LOQ6" s="413"/>
      <c r="LOR6" s="413"/>
      <c r="LOS6" s="413"/>
      <c r="LOT6" s="413"/>
      <c r="LOU6" s="413"/>
      <c r="LOV6" s="413"/>
      <c r="LOW6" s="413"/>
      <c r="LOX6" s="413"/>
      <c r="LOY6" s="413"/>
      <c r="LOZ6" s="413"/>
      <c r="LPA6" s="413"/>
      <c r="LPB6" s="413"/>
      <c r="LPC6" s="413"/>
      <c r="LPD6" s="413"/>
      <c r="LPE6" s="413"/>
      <c r="LPF6" s="413"/>
      <c r="LPG6" s="413"/>
      <c r="LPH6" s="413"/>
      <c r="LPI6" s="413"/>
      <c r="LPJ6" s="413"/>
      <c r="LPK6" s="413"/>
      <c r="LPL6" s="413"/>
      <c r="LPM6" s="413"/>
      <c r="LPN6" s="413"/>
      <c r="LPO6" s="413"/>
      <c r="LPP6" s="413"/>
      <c r="LPQ6" s="413"/>
      <c r="LPR6" s="413"/>
      <c r="LPS6" s="413"/>
      <c r="LPT6" s="413"/>
      <c r="LPU6" s="413"/>
      <c r="LPV6" s="413"/>
      <c r="LPW6" s="413"/>
      <c r="LPX6" s="413"/>
      <c r="LPY6" s="413"/>
      <c r="LPZ6" s="413"/>
      <c r="LQA6" s="413"/>
      <c r="LQB6" s="413"/>
      <c r="LQC6" s="413"/>
      <c r="LQD6" s="413"/>
      <c r="LQE6" s="413"/>
      <c r="LQF6" s="413"/>
      <c r="LQG6" s="413"/>
      <c r="LQH6" s="413"/>
      <c r="LQI6" s="413"/>
      <c r="LQJ6" s="413"/>
      <c r="LQK6" s="413"/>
      <c r="LQL6" s="413"/>
      <c r="LQM6" s="413"/>
      <c r="LQN6" s="413"/>
      <c r="LQO6" s="413"/>
      <c r="LQP6" s="413"/>
      <c r="LQQ6" s="413"/>
      <c r="LQR6" s="413"/>
      <c r="LQS6" s="413"/>
      <c r="LQT6" s="413"/>
      <c r="LQU6" s="413"/>
      <c r="LQV6" s="413"/>
      <c r="LQW6" s="413"/>
      <c r="LQX6" s="413"/>
      <c r="LQY6" s="413"/>
      <c r="LQZ6" s="413"/>
      <c r="LRA6" s="413"/>
      <c r="LRB6" s="413"/>
      <c r="LRC6" s="413"/>
      <c r="LRD6" s="413"/>
      <c r="LRE6" s="413"/>
      <c r="LRF6" s="413"/>
      <c r="LRG6" s="413"/>
      <c r="LRH6" s="413"/>
      <c r="LRI6" s="413"/>
      <c r="LRJ6" s="413"/>
      <c r="LRK6" s="413"/>
      <c r="LRL6" s="413"/>
      <c r="LRM6" s="413"/>
      <c r="LRN6" s="413"/>
      <c r="LRO6" s="413"/>
      <c r="LRP6" s="413"/>
      <c r="LRQ6" s="413"/>
      <c r="LRR6" s="413"/>
      <c r="LRS6" s="413"/>
      <c r="LRT6" s="413"/>
      <c r="LRU6" s="413"/>
      <c r="LRV6" s="413"/>
      <c r="LRW6" s="413"/>
      <c r="LRX6" s="413"/>
      <c r="LRY6" s="413"/>
      <c r="LRZ6" s="413"/>
      <c r="LSA6" s="413"/>
      <c r="LSB6" s="413"/>
      <c r="LSC6" s="413"/>
      <c r="LSD6" s="413"/>
      <c r="LSE6" s="413"/>
      <c r="LSF6" s="413"/>
      <c r="LSG6" s="413"/>
      <c r="LSH6" s="413"/>
      <c r="LSI6" s="413"/>
      <c r="LSJ6" s="413"/>
      <c r="LSK6" s="413"/>
      <c r="LSL6" s="413"/>
      <c r="LSM6" s="413"/>
      <c r="LSN6" s="413"/>
      <c r="LSO6" s="413"/>
      <c r="LSP6" s="413"/>
      <c r="LSQ6" s="413"/>
      <c r="LSR6" s="413"/>
      <c r="LSS6" s="413"/>
      <c r="LST6" s="413"/>
      <c r="LSU6" s="413"/>
      <c r="LSV6" s="413"/>
      <c r="LSW6" s="413"/>
      <c r="LSX6" s="413"/>
      <c r="LSY6" s="413"/>
      <c r="LSZ6" s="413"/>
      <c r="LTA6" s="413"/>
      <c r="LTB6" s="413"/>
      <c r="LTC6" s="413"/>
      <c r="LTD6" s="413"/>
      <c r="LTE6" s="413"/>
      <c r="LTF6" s="413"/>
      <c r="LTG6" s="413"/>
      <c r="LTH6" s="413"/>
      <c r="LTI6" s="413"/>
      <c r="LTJ6" s="413"/>
      <c r="LTK6" s="413"/>
      <c r="LTL6" s="413"/>
      <c r="LTM6" s="413"/>
      <c r="LTN6" s="413"/>
      <c r="LTO6" s="413"/>
      <c r="LTP6" s="413"/>
      <c r="LTQ6" s="413"/>
      <c r="LTR6" s="413"/>
      <c r="LTS6" s="413"/>
      <c r="LTT6" s="413"/>
      <c r="LTU6" s="413"/>
      <c r="LTV6" s="413"/>
      <c r="LTW6" s="413"/>
      <c r="LTX6" s="413"/>
      <c r="LTY6" s="413"/>
      <c r="LTZ6" s="413"/>
      <c r="LUA6" s="413"/>
      <c r="LUB6" s="413"/>
      <c r="LUC6" s="413"/>
      <c r="LUD6" s="413"/>
      <c r="LUE6" s="413"/>
      <c r="LUF6" s="413"/>
      <c r="LUG6" s="413"/>
      <c r="LUH6" s="413"/>
      <c r="LUI6" s="413"/>
      <c r="LUJ6" s="413"/>
      <c r="LUK6" s="413"/>
      <c r="LUL6" s="413"/>
      <c r="LUM6" s="413"/>
      <c r="LUN6" s="413"/>
      <c r="LUO6" s="413"/>
      <c r="LUP6" s="413"/>
      <c r="LUQ6" s="413"/>
      <c r="LUR6" s="413"/>
      <c r="LUS6" s="413"/>
      <c r="LUT6" s="413"/>
      <c r="LUU6" s="413"/>
      <c r="LUV6" s="413"/>
      <c r="LUW6" s="413"/>
      <c r="LUX6" s="413"/>
      <c r="LUY6" s="413"/>
      <c r="LUZ6" s="413"/>
      <c r="LVA6" s="413"/>
      <c r="LVB6" s="413"/>
      <c r="LVC6" s="413"/>
      <c r="LVD6" s="413"/>
      <c r="LVE6" s="413"/>
      <c r="LVF6" s="413"/>
      <c r="LVG6" s="413"/>
      <c r="LVH6" s="413"/>
      <c r="LVI6" s="413"/>
      <c r="LVJ6" s="413"/>
      <c r="LVK6" s="413"/>
      <c r="LVL6" s="413"/>
      <c r="LVM6" s="413"/>
      <c r="LVN6" s="413"/>
      <c r="LVO6" s="413"/>
      <c r="LVP6" s="413"/>
      <c r="LVQ6" s="413"/>
      <c r="LVR6" s="413"/>
      <c r="LVS6" s="413"/>
      <c r="LVT6" s="413"/>
      <c r="LVU6" s="413"/>
      <c r="LVV6" s="413"/>
      <c r="LVW6" s="413"/>
      <c r="LVX6" s="413"/>
      <c r="LVY6" s="413"/>
      <c r="LVZ6" s="413"/>
      <c r="LWA6" s="413"/>
      <c r="LWB6" s="413"/>
      <c r="LWC6" s="413"/>
      <c r="LWD6" s="413"/>
      <c r="LWE6" s="413"/>
      <c r="LWF6" s="413"/>
      <c r="LWG6" s="413"/>
      <c r="LWH6" s="413"/>
      <c r="LWI6" s="413"/>
      <c r="LWJ6" s="413"/>
      <c r="LWK6" s="413"/>
      <c r="LWL6" s="413"/>
      <c r="LWM6" s="413"/>
      <c r="LWN6" s="413"/>
      <c r="LWO6" s="413"/>
      <c r="LWP6" s="413"/>
      <c r="LWQ6" s="413"/>
      <c r="LWR6" s="413"/>
      <c r="LWS6" s="413"/>
      <c r="LWT6" s="413"/>
      <c r="LWU6" s="413"/>
      <c r="LWV6" s="413"/>
      <c r="LWW6" s="413"/>
      <c r="LWX6" s="413"/>
      <c r="LWY6" s="413"/>
      <c r="LWZ6" s="413"/>
      <c r="LXA6" s="413"/>
      <c r="LXB6" s="413"/>
      <c r="LXC6" s="413"/>
      <c r="LXD6" s="413"/>
      <c r="LXE6" s="413"/>
      <c r="LXF6" s="413"/>
      <c r="LXG6" s="413"/>
      <c r="LXH6" s="413"/>
      <c r="LXI6" s="413"/>
      <c r="LXJ6" s="413"/>
      <c r="LXK6" s="413"/>
      <c r="LXL6" s="413"/>
      <c r="LXM6" s="413"/>
      <c r="LXN6" s="413"/>
      <c r="LXO6" s="413"/>
      <c r="LXP6" s="413"/>
      <c r="LXQ6" s="413"/>
      <c r="LXR6" s="413"/>
      <c r="LXS6" s="413"/>
      <c r="LXT6" s="413"/>
      <c r="LXU6" s="413"/>
      <c r="LXV6" s="413"/>
      <c r="LXW6" s="413"/>
      <c r="LXX6" s="413"/>
      <c r="LXY6" s="413"/>
      <c r="LXZ6" s="413"/>
      <c r="LYA6" s="413"/>
      <c r="LYB6" s="413"/>
      <c r="LYC6" s="413"/>
      <c r="LYD6" s="413"/>
      <c r="LYE6" s="413"/>
      <c r="LYF6" s="413"/>
      <c r="LYG6" s="413"/>
      <c r="LYH6" s="413"/>
      <c r="LYI6" s="413"/>
      <c r="LYJ6" s="413"/>
      <c r="LYK6" s="413"/>
      <c r="LYL6" s="413"/>
      <c r="LYM6" s="413"/>
      <c r="LYN6" s="413"/>
      <c r="LYO6" s="413"/>
      <c r="LYP6" s="413"/>
      <c r="LYQ6" s="413"/>
      <c r="LYR6" s="413"/>
      <c r="LYS6" s="413"/>
      <c r="LYT6" s="413"/>
      <c r="LYU6" s="413"/>
      <c r="LYV6" s="413"/>
      <c r="LYW6" s="413"/>
      <c r="LYX6" s="413"/>
      <c r="LYY6" s="413"/>
      <c r="LYZ6" s="413"/>
      <c r="LZA6" s="413"/>
      <c r="LZB6" s="413"/>
      <c r="LZC6" s="413"/>
      <c r="LZD6" s="413"/>
      <c r="LZE6" s="413"/>
      <c r="LZF6" s="413"/>
      <c r="LZG6" s="413"/>
      <c r="LZH6" s="413"/>
      <c r="LZI6" s="413"/>
      <c r="LZJ6" s="413"/>
      <c r="LZK6" s="413"/>
      <c r="LZL6" s="413"/>
      <c r="LZM6" s="413"/>
      <c r="LZN6" s="413"/>
      <c r="LZO6" s="413"/>
      <c r="LZP6" s="413"/>
      <c r="LZQ6" s="413"/>
      <c r="LZR6" s="413"/>
      <c r="LZS6" s="413"/>
      <c r="LZT6" s="413"/>
      <c r="LZU6" s="413"/>
      <c r="LZV6" s="413"/>
      <c r="LZW6" s="413"/>
      <c r="LZX6" s="413"/>
      <c r="LZY6" s="413"/>
      <c r="LZZ6" s="413"/>
      <c r="MAA6" s="413"/>
      <c r="MAB6" s="413"/>
      <c r="MAC6" s="413"/>
      <c r="MAD6" s="413"/>
      <c r="MAE6" s="413"/>
      <c r="MAF6" s="413"/>
      <c r="MAG6" s="413"/>
      <c r="MAH6" s="413"/>
      <c r="MAI6" s="413"/>
      <c r="MAJ6" s="413"/>
      <c r="MAK6" s="413"/>
      <c r="MAL6" s="413"/>
      <c r="MAM6" s="413"/>
      <c r="MAN6" s="413"/>
      <c r="MAO6" s="413"/>
      <c r="MAP6" s="413"/>
      <c r="MAQ6" s="413"/>
      <c r="MAR6" s="413"/>
      <c r="MAS6" s="413"/>
      <c r="MAT6" s="413"/>
      <c r="MAU6" s="413"/>
      <c r="MAV6" s="413"/>
      <c r="MAW6" s="413"/>
      <c r="MAX6" s="413"/>
      <c r="MAY6" s="413"/>
      <c r="MAZ6" s="413"/>
      <c r="MBA6" s="413"/>
      <c r="MBB6" s="413"/>
      <c r="MBC6" s="413"/>
      <c r="MBD6" s="413"/>
      <c r="MBE6" s="413"/>
      <c r="MBF6" s="413"/>
      <c r="MBG6" s="413"/>
      <c r="MBH6" s="413"/>
      <c r="MBI6" s="413"/>
      <c r="MBJ6" s="413"/>
      <c r="MBK6" s="413"/>
      <c r="MBL6" s="413"/>
      <c r="MBM6" s="413"/>
      <c r="MBN6" s="413"/>
      <c r="MBO6" s="413"/>
      <c r="MBP6" s="413"/>
      <c r="MBQ6" s="413"/>
      <c r="MBR6" s="413"/>
      <c r="MBS6" s="413"/>
      <c r="MBT6" s="413"/>
      <c r="MBU6" s="413"/>
      <c r="MBV6" s="413"/>
      <c r="MBW6" s="413"/>
      <c r="MBX6" s="413"/>
      <c r="MBY6" s="413"/>
      <c r="MBZ6" s="413"/>
      <c r="MCA6" s="413"/>
      <c r="MCB6" s="413"/>
      <c r="MCC6" s="413"/>
      <c r="MCD6" s="413"/>
      <c r="MCE6" s="413"/>
      <c r="MCF6" s="413"/>
      <c r="MCG6" s="413"/>
      <c r="MCH6" s="413"/>
      <c r="MCI6" s="413"/>
      <c r="MCJ6" s="413"/>
      <c r="MCK6" s="413"/>
      <c r="MCL6" s="413"/>
      <c r="MCM6" s="413"/>
      <c r="MCN6" s="413"/>
      <c r="MCO6" s="413"/>
      <c r="MCP6" s="413"/>
      <c r="MCQ6" s="413"/>
      <c r="MCR6" s="413"/>
      <c r="MCS6" s="413"/>
      <c r="MCT6" s="413"/>
      <c r="MCU6" s="413"/>
      <c r="MCV6" s="413"/>
      <c r="MCW6" s="413"/>
      <c r="MCX6" s="413"/>
      <c r="MCY6" s="413"/>
      <c r="MCZ6" s="413"/>
      <c r="MDA6" s="413"/>
      <c r="MDB6" s="413"/>
      <c r="MDC6" s="413"/>
      <c r="MDD6" s="413"/>
      <c r="MDE6" s="413"/>
      <c r="MDF6" s="413"/>
      <c r="MDG6" s="413"/>
      <c r="MDH6" s="413"/>
      <c r="MDI6" s="413"/>
      <c r="MDJ6" s="413"/>
      <c r="MDK6" s="413"/>
      <c r="MDL6" s="413"/>
      <c r="MDM6" s="413"/>
      <c r="MDN6" s="413"/>
      <c r="MDO6" s="413"/>
      <c r="MDP6" s="413"/>
      <c r="MDQ6" s="413"/>
      <c r="MDR6" s="413"/>
      <c r="MDS6" s="413"/>
      <c r="MDT6" s="413"/>
      <c r="MDU6" s="413"/>
      <c r="MDV6" s="413"/>
      <c r="MDW6" s="413"/>
      <c r="MDX6" s="413"/>
      <c r="MDY6" s="413"/>
      <c r="MDZ6" s="413"/>
      <c r="MEA6" s="413"/>
      <c r="MEB6" s="413"/>
      <c r="MEC6" s="413"/>
      <c r="MED6" s="413"/>
      <c r="MEE6" s="413"/>
      <c r="MEF6" s="413"/>
      <c r="MEG6" s="413"/>
      <c r="MEH6" s="413"/>
      <c r="MEI6" s="413"/>
      <c r="MEJ6" s="413"/>
      <c r="MEK6" s="413"/>
      <c r="MEL6" s="413"/>
      <c r="MEM6" s="413"/>
      <c r="MEN6" s="413"/>
      <c r="MEO6" s="413"/>
      <c r="MEP6" s="413"/>
      <c r="MEQ6" s="413"/>
      <c r="MER6" s="413"/>
      <c r="MES6" s="413"/>
      <c r="MET6" s="413"/>
      <c r="MEU6" s="413"/>
      <c r="MEV6" s="413"/>
      <c r="MEW6" s="413"/>
      <c r="MEX6" s="413"/>
      <c r="MEY6" s="413"/>
      <c r="MEZ6" s="413"/>
      <c r="MFA6" s="413"/>
      <c r="MFB6" s="413"/>
      <c r="MFC6" s="413"/>
      <c r="MFD6" s="413"/>
      <c r="MFE6" s="413"/>
      <c r="MFF6" s="413"/>
      <c r="MFG6" s="413"/>
      <c r="MFH6" s="413"/>
      <c r="MFI6" s="413"/>
      <c r="MFJ6" s="413"/>
      <c r="MFK6" s="413"/>
      <c r="MFL6" s="413"/>
      <c r="MFM6" s="413"/>
      <c r="MFN6" s="413"/>
      <c r="MFO6" s="413"/>
      <c r="MFP6" s="413"/>
      <c r="MFQ6" s="413"/>
      <c r="MFR6" s="413"/>
      <c r="MFS6" s="413"/>
      <c r="MFT6" s="413"/>
      <c r="MFU6" s="413"/>
      <c r="MFV6" s="413"/>
      <c r="MFW6" s="413"/>
      <c r="MFX6" s="413"/>
      <c r="MFY6" s="413"/>
      <c r="MFZ6" s="413"/>
      <c r="MGA6" s="413"/>
      <c r="MGB6" s="413"/>
      <c r="MGC6" s="413"/>
      <c r="MGD6" s="413"/>
      <c r="MGE6" s="413"/>
      <c r="MGF6" s="413"/>
      <c r="MGG6" s="413"/>
      <c r="MGH6" s="413"/>
      <c r="MGI6" s="413"/>
      <c r="MGJ6" s="413"/>
      <c r="MGK6" s="413"/>
      <c r="MGL6" s="413"/>
      <c r="MGM6" s="413"/>
      <c r="MGN6" s="413"/>
      <c r="MGO6" s="413"/>
      <c r="MGP6" s="413"/>
      <c r="MGQ6" s="413"/>
      <c r="MGR6" s="413"/>
      <c r="MGS6" s="413"/>
      <c r="MGT6" s="413"/>
      <c r="MGU6" s="413"/>
      <c r="MGV6" s="413"/>
      <c r="MGW6" s="413"/>
      <c r="MGX6" s="413"/>
      <c r="MGY6" s="413"/>
      <c r="MGZ6" s="413"/>
      <c r="MHA6" s="413"/>
      <c r="MHB6" s="413"/>
      <c r="MHC6" s="413"/>
      <c r="MHD6" s="413"/>
      <c r="MHE6" s="413"/>
      <c r="MHF6" s="413"/>
      <c r="MHG6" s="413"/>
      <c r="MHH6" s="413"/>
      <c r="MHI6" s="413"/>
      <c r="MHJ6" s="413"/>
      <c r="MHK6" s="413"/>
      <c r="MHL6" s="413"/>
      <c r="MHM6" s="413"/>
      <c r="MHN6" s="413"/>
      <c r="MHO6" s="413"/>
      <c r="MHP6" s="413"/>
      <c r="MHQ6" s="413"/>
      <c r="MHR6" s="413"/>
      <c r="MHS6" s="413"/>
      <c r="MHT6" s="413"/>
      <c r="MHU6" s="413"/>
      <c r="MHV6" s="413"/>
      <c r="MHW6" s="413"/>
      <c r="MHX6" s="413"/>
      <c r="MHY6" s="413"/>
      <c r="MHZ6" s="413"/>
      <c r="MIA6" s="413"/>
      <c r="MIB6" s="413"/>
      <c r="MIC6" s="413"/>
      <c r="MID6" s="413"/>
      <c r="MIE6" s="413"/>
      <c r="MIF6" s="413"/>
      <c r="MIG6" s="413"/>
      <c r="MIH6" s="413"/>
      <c r="MII6" s="413"/>
      <c r="MIJ6" s="413"/>
      <c r="MIK6" s="413"/>
      <c r="MIL6" s="413"/>
      <c r="MIM6" s="413"/>
      <c r="MIN6" s="413"/>
      <c r="MIO6" s="413"/>
      <c r="MIP6" s="413"/>
      <c r="MIQ6" s="413"/>
      <c r="MIR6" s="413"/>
      <c r="MIS6" s="413"/>
      <c r="MIT6" s="413"/>
      <c r="MIU6" s="413"/>
      <c r="MIV6" s="413"/>
      <c r="MIW6" s="413"/>
      <c r="MIX6" s="413"/>
      <c r="MIY6" s="413"/>
      <c r="MIZ6" s="413"/>
      <c r="MJA6" s="413"/>
      <c r="MJB6" s="413"/>
      <c r="MJC6" s="413"/>
      <c r="MJD6" s="413"/>
      <c r="MJE6" s="413"/>
      <c r="MJF6" s="413"/>
      <c r="MJG6" s="413"/>
      <c r="MJH6" s="413"/>
      <c r="MJI6" s="413"/>
      <c r="MJJ6" s="413"/>
      <c r="MJK6" s="413"/>
      <c r="MJL6" s="413"/>
      <c r="MJM6" s="413"/>
      <c r="MJN6" s="413"/>
      <c r="MJO6" s="413"/>
      <c r="MJP6" s="413"/>
      <c r="MJQ6" s="413"/>
      <c r="MJR6" s="413"/>
      <c r="MJS6" s="413"/>
      <c r="MJT6" s="413"/>
      <c r="MJU6" s="413"/>
      <c r="MJV6" s="413"/>
      <c r="MJW6" s="413"/>
      <c r="MJX6" s="413"/>
      <c r="MJY6" s="413"/>
      <c r="MJZ6" s="413"/>
      <c r="MKA6" s="413"/>
      <c r="MKB6" s="413"/>
      <c r="MKC6" s="413"/>
      <c r="MKD6" s="413"/>
      <c r="MKE6" s="413"/>
      <c r="MKF6" s="413"/>
      <c r="MKG6" s="413"/>
      <c r="MKH6" s="413"/>
      <c r="MKI6" s="413"/>
      <c r="MKJ6" s="413"/>
      <c r="MKK6" s="413"/>
      <c r="MKL6" s="413"/>
      <c r="MKM6" s="413"/>
      <c r="MKN6" s="413"/>
      <c r="MKO6" s="413"/>
      <c r="MKP6" s="413"/>
      <c r="MKQ6" s="413"/>
      <c r="MKR6" s="413"/>
      <c r="MKS6" s="413"/>
      <c r="MKT6" s="413"/>
      <c r="MKU6" s="413"/>
      <c r="MKV6" s="413"/>
      <c r="MKW6" s="413"/>
      <c r="MKX6" s="413"/>
      <c r="MKY6" s="413"/>
      <c r="MKZ6" s="413"/>
      <c r="MLA6" s="413"/>
      <c r="MLB6" s="413"/>
      <c r="MLC6" s="413"/>
      <c r="MLD6" s="413"/>
      <c r="MLE6" s="413"/>
      <c r="MLF6" s="413"/>
      <c r="MLG6" s="413"/>
      <c r="MLH6" s="413"/>
      <c r="MLI6" s="413"/>
      <c r="MLJ6" s="413"/>
      <c r="MLK6" s="413"/>
      <c r="MLL6" s="413"/>
      <c r="MLM6" s="413"/>
      <c r="MLN6" s="413"/>
      <c r="MLO6" s="413"/>
      <c r="MLP6" s="413"/>
      <c r="MLQ6" s="413"/>
      <c r="MLR6" s="413"/>
      <c r="MLS6" s="413"/>
      <c r="MLT6" s="413"/>
      <c r="MLU6" s="413"/>
      <c r="MLV6" s="413"/>
      <c r="MLW6" s="413"/>
      <c r="MLX6" s="413"/>
      <c r="MLY6" s="413"/>
      <c r="MLZ6" s="413"/>
      <c r="MMA6" s="413"/>
      <c r="MMB6" s="413"/>
      <c r="MMC6" s="413"/>
      <c r="MMD6" s="413"/>
      <c r="MME6" s="413"/>
      <c r="MMF6" s="413"/>
      <c r="MMG6" s="413"/>
      <c r="MMH6" s="413"/>
      <c r="MMI6" s="413"/>
      <c r="MMJ6" s="413"/>
      <c r="MMK6" s="413"/>
      <c r="MML6" s="413"/>
      <c r="MMM6" s="413"/>
      <c r="MMN6" s="413"/>
      <c r="MMO6" s="413"/>
      <c r="MMP6" s="413"/>
      <c r="MMQ6" s="413"/>
      <c r="MMR6" s="413"/>
      <c r="MMS6" s="413"/>
      <c r="MMT6" s="413"/>
      <c r="MMU6" s="413"/>
      <c r="MMV6" s="413"/>
      <c r="MMW6" s="413"/>
      <c r="MMX6" s="413"/>
      <c r="MMY6" s="413"/>
      <c r="MMZ6" s="413"/>
      <c r="MNA6" s="413"/>
      <c r="MNB6" s="413"/>
      <c r="MNC6" s="413"/>
      <c r="MND6" s="413"/>
      <c r="MNE6" s="413"/>
      <c r="MNF6" s="413"/>
      <c r="MNG6" s="413"/>
      <c r="MNH6" s="413"/>
      <c r="MNI6" s="413"/>
      <c r="MNJ6" s="413"/>
      <c r="MNK6" s="413"/>
      <c r="MNL6" s="413"/>
      <c r="MNM6" s="413"/>
      <c r="MNN6" s="413"/>
      <c r="MNO6" s="413"/>
      <c r="MNP6" s="413"/>
      <c r="MNQ6" s="413"/>
      <c r="MNR6" s="413"/>
      <c r="MNS6" s="413"/>
      <c r="MNT6" s="413"/>
      <c r="MNU6" s="413"/>
      <c r="MNV6" s="413"/>
      <c r="MNW6" s="413"/>
      <c r="MNX6" s="413"/>
      <c r="MNY6" s="413"/>
      <c r="MNZ6" s="413"/>
      <c r="MOA6" s="413"/>
      <c r="MOB6" s="413"/>
      <c r="MOC6" s="413"/>
      <c r="MOD6" s="413"/>
      <c r="MOE6" s="413"/>
      <c r="MOF6" s="413"/>
      <c r="MOG6" s="413"/>
      <c r="MOH6" s="413"/>
      <c r="MOI6" s="413"/>
      <c r="MOJ6" s="413"/>
      <c r="MOK6" s="413"/>
      <c r="MOL6" s="413"/>
      <c r="MOM6" s="413"/>
      <c r="MON6" s="413"/>
      <c r="MOO6" s="413"/>
      <c r="MOP6" s="413"/>
      <c r="MOQ6" s="413"/>
      <c r="MOR6" s="413"/>
      <c r="MOS6" s="413"/>
      <c r="MOT6" s="413"/>
      <c r="MOU6" s="413"/>
      <c r="MOV6" s="413"/>
      <c r="MOW6" s="413"/>
      <c r="MOX6" s="413"/>
      <c r="MOY6" s="413"/>
      <c r="MOZ6" s="413"/>
      <c r="MPA6" s="413"/>
      <c r="MPB6" s="413"/>
      <c r="MPC6" s="413"/>
      <c r="MPD6" s="413"/>
      <c r="MPE6" s="413"/>
      <c r="MPF6" s="413"/>
      <c r="MPG6" s="413"/>
      <c r="MPH6" s="413"/>
      <c r="MPI6" s="413"/>
      <c r="MPJ6" s="413"/>
      <c r="MPK6" s="413"/>
      <c r="MPL6" s="413"/>
      <c r="MPM6" s="413"/>
      <c r="MPN6" s="413"/>
      <c r="MPO6" s="413"/>
      <c r="MPP6" s="413"/>
      <c r="MPQ6" s="413"/>
      <c r="MPR6" s="413"/>
      <c r="MPS6" s="413"/>
      <c r="MPT6" s="413"/>
      <c r="MPU6" s="413"/>
      <c r="MPV6" s="413"/>
      <c r="MPW6" s="413"/>
      <c r="MPX6" s="413"/>
      <c r="MPY6" s="413"/>
      <c r="MPZ6" s="413"/>
      <c r="MQA6" s="413"/>
      <c r="MQB6" s="413"/>
      <c r="MQC6" s="413"/>
      <c r="MQD6" s="413"/>
      <c r="MQE6" s="413"/>
      <c r="MQF6" s="413"/>
      <c r="MQG6" s="413"/>
      <c r="MQH6" s="413"/>
      <c r="MQI6" s="413"/>
      <c r="MQJ6" s="413"/>
      <c r="MQK6" s="413"/>
      <c r="MQL6" s="413"/>
      <c r="MQM6" s="413"/>
      <c r="MQN6" s="413"/>
      <c r="MQO6" s="413"/>
      <c r="MQP6" s="413"/>
      <c r="MQQ6" s="413"/>
      <c r="MQR6" s="413"/>
      <c r="MQS6" s="413"/>
      <c r="MQT6" s="413"/>
      <c r="MQU6" s="413"/>
      <c r="MQV6" s="413"/>
      <c r="MQW6" s="413"/>
      <c r="MQX6" s="413"/>
      <c r="MQY6" s="413"/>
      <c r="MQZ6" s="413"/>
      <c r="MRA6" s="413"/>
      <c r="MRB6" s="413"/>
      <c r="MRC6" s="413"/>
      <c r="MRD6" s="413"/>
      <c r="MRE6" s="413"/>
      <c r="MRF6" s="413"/>
      <c r="MRG6" s="413"/>
      <c r="MRH6" s="413"/>
      <c r="MRI6" s="413"/>
      <c r="MRJ6" s="413"/>
      <c r="MRK6" s="413"/>
      <c r="MRL6" s="413"/>
      <c r="MRM6" s="413"/>
      <c r="MRN6" s="413"/>
      <c r="MRO6" s="413"/>
      <c r="MRP6" s="413"/>
      <c r="MRQ6" s="413"/>
      <c r="MRR6" s="413"/>
      <c r="MRS6" s="413"/>
      <c r="MRT6" s="413"/>
      <c r="MRU6" s="413"/>
      <c r="MRV6" s="413"/>
      <c r="MRW6" s="413"/>
      <c r="MRX6" s="413"/>
      <c r="MRY6" s="413"/>
      <c r="MRZ6" s="413"/>
      <c r="MSA6" s="413"/>
      <c r="MSB6" s="413"/>
      <c r="MSC6" s="413"/>
      <c r="MSD6" s="413"/>
      <c r="MSE6" s="413"/>
      <c r="MSF6" s="413"/>
      <c r="MSG6" s="413"/>
      <c r="MSH6" s="413"/>
      <c r="MSI6" s="413"/>
      <c r="MSJ6" s="413"/>
      <c r="MSK6" s="413"/>
      <c r="MSL6" s="413"/>
      <c r="MSM6" s="413"/>
      <c r="MSN6" s="413"/>
      <c r="MSO6" s="413"/>
      <c r="MSP6" s="413"/>
      <c r="MSQ6" s="413"/>
      <c r="MSR6" s="413"/>
      <c r="MSS6" s="413"/>
      <c r="MST6" s="413"/>
      <c r="MSU6" s="413"/>
      <c r="MSV6" s="413"/>
      <c r="MSW6" s="413"/>
      <c r="MSX6" s="413"/>
      <c r="MSY6" s="413"/>
      <c r="MSZ6" s="413"/>
      <c r="MTA6" s="413"/>
      <c r="MTB6" s="413"/>
      <c r="MTC6" s="413"/>
      <c r="MTD6" s="413"/>
      <c r="MTE6" s="413"/>
      <c r="MTF6" s="413"/>
      <c r="MTG6" s="413"/>
      <c r="MTH6" s="413"/>
      <c r="MTI6" s="413"/>
      <c r="MTJ6" s="413"/>
      <c r="MTK6" s="413"/>
      <c r="MTL6" s="413"/>
      <c r="MTM6" s="413"/>
      <c r="MTN6" s="413"/>
      <c r="MTO6" s="413"/>
      <c r="MTP6" s="413"/>
      <c r="MTQ6" s="413"/>
      <c r="MTR6" s="413"/>
      <c r="MTS6" s="413"/>
      <c r="MTT6" s="413"/>
      <c r="MTU6" s="413"/>
      <c r="MTV6" s="413"/>
      <c r="MTW6" s="413"/>
      <c r="MTX6" s="413"/>
      <c r="MTY6" s="413"/>
      <c r="MTZ6" s="413"/>
      <c r="MUA6" s="413"/>
      <c r="MUB6" s="413"/>
      <c r="MUC6" s="413"/>
      <c r="MUD6" s="413"/>
      <c r="MUE6" s="413"/>
      <c r="MUF6" s="413"/>
      <c r="MUG6" s="413"/>
      <c r="MUH6" s="413"/>
      <c r="MUI6" s="413"/>
      <c r="MUJ6" s="413"/>
      <c r="MUK6" s="413"/>
      <c r="MUL6" s="413"/>
      <c r="MUM6" s="413"/>
      <c r="MUN6" s="413"/>
      <c r="MUO6" s="413"/>
      <c r="MUP6" s="413"/>
      <c r="MUQ6" s="413"/>
      <c r="MUR6" s="413"/>
      <c r="MUS6" s="413"/>
      <c r="MUT6" s="413"/>
      <c r="MUU6" s="413"/>
      <c r="MUV6" s="413"/>
      <c r="MUW6" s="413"/>
      <c r="MUX6" s="413"/>
      <c r="MUY6" s="413"/>
      <c r="MUZ6" s="413"/>
      <c r="MVA6" s="413"/>
      <c r="MVB6" s="413"/>
      <c r="MVC6" s="413"/>
      <c r="MVD6" s="413"/>
      <c r="MVE6" s="413"/>
      <c r="MVF6" s="413"/>
      <c r="MVG6" s="413"/>
      <c r="MVH6" s="413"/>
      <c r="MVI6" s="413"/>
      <c r="MVJ6" s="413"/>
      <c r="MVK6" s="413"/>
      <c r="MVL6" s="413"/>
      <c r="MVM6" s="413"/>
      <c r="MVN6" s="413"/>
      <c r="MVO6" s="413"/>
      <c r="MVP6" s="413"/>
      <c r="MVQ6" s="413"/>
      <c r="MVR6" s="413"/>
      <c r="MVS6" s="413"/>
      <c r="MVT6" s="413"/>
      <c r="MVU6" s="413"/>
      <c r="MVV6" s="413"/>
      <c r="MVW6" s="413"/>
      <c r="MVX6" s="413"/>
      <c r="MVY6" s="413"/>
      <c r="MVZ6" s="413"/>
      <c r="MWA6" s="413"/>
      <c r="MWB6" s="413"/>
      <c r="MWC6" s="413"/>
      <c r="MWD6" s="413"/>
      <c r="MWE6" s="413"/>
      <c r="MWF6" s="413"/>
      <c r="MWG6" s="413"/>
      <c r="MWH6" s="413"/>
      <c r="MWI6" s="413"/>
      <c r="MWJ6" s="413"/>
      <c r="MWK6" s="413"/>
      <c r="MWL6" s="413"/>
      <c r="MWM6" s="413"/>
      <c r="MWN6" s="413"/>
      <c r="MWO6" s="413"/>
      <c r="MWP6" s="413"/>
      <c r="MWQ6" s="413"/>
      <c r="MWR6" s="413"/>
      <c r="MWS6" s="413"/>
      <c r="MWT6" s="413"/>
      <c r="MWU6" s="413"/>
      <c r="MWV6" s="413"/>
      <c r="MWW6" s="413"/>
      <c r="MWX6" s="413"/>
      <c r="MWY6" s="413"/>
      <c r="MWZ6" s="413"/>
      <c r="MXA6" s="413"/>
      <c r="MXB6" s="413"/>
      <c r="MXC6" s="413"/>
      <c r="MXD6" s="413"/>
      <c r="MXE6" s="413"/>
      <c r="MXF6" s="413"/>
      <c r="MXG6" s="413"/>
      <c r="MXH6" s="413"/>
      <c r="MXI6" s="413"/>
      <c r="MXJ6" s="413"/>
      <c r="MXK6" s="413"/>
      <c r="MXL6" s="413"/>
      <c r="MXM6" s="413"/>
      <c r="MXN6" s="413"/>
      <c r="MXO6" s="413"/>
      <c r="MXP6" s="413"/>
      <c r="MXQ6" s="413"/>
      <c r="MXR6" s="413"/>
      <c r="MXS6" s="413"/>
      <c r="MXT6" s="413"/>
      <c r="MXU6" s="413"/>
      <c r="MXV6" s="413"/>
      <c r="MXW6" s="413"/>
      <c r="MXX6" s="413"/>
      <c r="MXY6" s="413"/>
      <c r="MXZ6" s="413"/>
      <c r="MYA6" s="413"/>
      <c r="MYB6" s="413"/>
      <c r="MYC6" s="413"/>
      <c r="MYD6" s="413"/>
      <c r="MYE6" s="413"/>
      <c r="MYF6" s="413"/>
      <c r="MYG6" s="413"/>
      <c r="MYH6" s="413"/>
      <c r="MYI6" s="413"/>
      <c r="MYJ6" s="413"/>
      <c r="MYK6" s="413"/>
      <c r="MYL6" s="413"/>
      <c r="MYM6" s="413"/>
      <c r="MYN6" s="413"/>
      <c r="MYO6" s="413"/>
      <c r="MYP6" s="413"/>
      <c r="MYQ6" s="413"/>
      <c r="MYR6" s="413"/>
      <c r="MYS6" s="413"/>
      <c r="MYT6" s="413"/>
      <c r="MYU6" s="413"/>
      <c r="MYV6" s="413"/>
      <c r="MYW6" s="413"/>
      <c r="MYX6" s="413"/>
      <c r="MYY6" s="413"/>
      <c r="MYZ6" s="413"/>
      <c r="MZA6" s="413"/>
      <c r="MZB6" s="413"/>
      <c r="MZC6" s="413"/>
      <c r="MZD6" s="413"/>
      <c r="MZE6" s="413"/>
      <c r="MZF6" s="413"/>
      <c r="MZG6" s="413"/>
      <c r="MZH6" s="413"/>
      <c r="MZI6" s="413"/>
      <c r="MZJ6" s="413"/>
      <c r="MZK6" s="413"/>
      <c r="MZL6" s="413"/>
      <c r="MZM6" s="413"/>
      <c r="MZN6" s="413"/>
      <c r="MZO6" s="413"/>
      <c r="MZP6" s="413"/>
      <c r="MZQ6" s="413"/>
      <c r="MZR6" s="413"/>
      <c r="MZS6" s="413"/>
      <c r="MZT6" s="413"/>
      <c r="MZU6" s="413"/>
      <c r="MZV6" s="413"/>
      <c r="MZW6" s="413"/>
      <c r="MZX6" s="413"/>
      <c r="MZY6" s="413"/>
      <c r="MZZ6" s="413"/>
      <c r="NAA6" s="413"/>
      <c r="NAB6" s="413"/>
      <c r="NAC6" s="413"/>
      <c r="NAD6" s="413"/>
      <c r="NAE6" s="413"/>
      <c r="NAF6" s="413"/>
      <c r="NAG6" s="413"/>
      <c r="NAH6" s="413"/>
      <c r="NAI6" s="413"/>
      <c r="NAJ6" s="413"/>
      <c r="NAK6" s="413"/>
      <c r="NAL6" s="413"/>
      <c r="NAM6" s="413"/>
      <c r="NAN6" s="413"/>
      <c r="NAO6" s="413"/>
      <c r="NAP6" s="413"/>
      <c r="NAQ6" s="413"/>
      <c r="NAR6" s="413"/>
      <c r="NAS6" s="413"/>
      <c r="NAT6" s="413"/>
      <c r="NAU6" s="413"/>
      <c r="NAV6" s="413"/>
      <c r="NAW6" s="413"/>
      <c r="NAX6" s="413"/>
      <c r="NAY6" s="413"/>
      <c r="NAZ6" s="413"/>
      <c r="NBA6" s="413"/>
      <c r="NBB6" s="413"/>
      <c r="NBC6" s="413"/>
      <c r="NBD6" s="413"/>
      <c r="NBE6" s="413"/>
      <c r="NBF6" s="413"/>
      <c r="NBG6" s="413"/>
      <c r="NBH6" s="413"/>
      <c r="NBI6" s="413"/>
      <c r="NBJ6" s="413"/>
      <c r="NBK6" s="413"/>
      <c r="NBL6" s="413"/>
      <c r="NBM6" s="413"/>
      <c r="NBN6" s="413"/>
      <c r="NBO6" s="413"/>
      <c r="NBP6" s="413"/>
      <c r="NBQ6" s="413"/>
      <c r="NBR6" s="413"/>
      <c r="NBS6" s="413"/>
      <c r="NBT6" s="413"/>
      <c r="NBU6" s="413"/>
      <c r="NBV6" s="413"/>
      <c r="NBW6" s="413"/>
      <c r="NBX6" s="413"/>
      <c r="NBY6" s="413"/>
      <c r="NBZ6" s="413"/>
      <c r="NCA6" s="413"/>
      <c r="NCB6" s="413"/>
      <c r="NCC6" s="413"/>
      <c r="NCD6" s="413"/>
      <c r="NCE6" s="413"/>
      <c r="NCF6" s="413"/>
      <c r="NCG6" s="413"/>
      <c r="NCH6" s="413"/>
      <c r="NCI6" s="413"/>
      <c r="NCJ6" s="413"/>
      <c r="NCK6" s="413"/>
      <c r="NCL6" s="413"/>
      <c r="NCM6" s="413"/>
      <c r="NCN6" s="413"/>
      <c r="NCO6" s="413"/>
      <c r="NCP6" s="413"/>
      <c r="NCQ6" s="413"/>
      <c r="NCR6" s="413"/>
      <c r="NCS6" s="413"/>
      <c r="NCT6" s="413"/>
      <c r="NCU6" s="413"/>
      <c r="NCV6" s="413"/>
      <c r="NCW6" s="413"/>
      <c r="NCX6" s="413"/>
      <c r="NCY6" s="413"/>
      <c r="NCZ6" s="413"/>
      <c r="NDA6" s="413"/>
      <c r="NDB6" s="413"/>
      <c r="NDC6" s="413"/>
      <c r="NDD6" s="413"/>
      <c r="NDE6" s="413"/>
      <c r="NDF6" s="413"/>
      <c r="NDG6" s="413"/>
      <c r="NDH6" s="413"/>
      <c r="NDI6" s="413"/>
      <c r="NDJ6" s="413"/>
      <c r="NDK6" s="413"/>
      <c r="NDL6" s="413"/>
      <c r="NDM6" s="413"/>
      <c r="NDN6" s="413"/>
      <c r="NDO6" s="413"/>
      <c r="NDP6" s="413"/>
      <c r="NDQ6" s="413"/>
      <c r="NDR6" s="413"/>
      <c r="NDS6" s="413"/>
      <c r="NDT6" s="413"/>
      <c r="NDU6" s="413"/>
      <c r="NDV6" s="413"/>
      <c r="NDW6" s="413"/>
      <c r="NDX6" s="413"/>
      <c r="NDY6" s="413"/>
      <c r="NDZ6" s="413"/>
      <c r="NEA6" s="413"/>
      <c r="NEB6" s="413"/>
      <c r="NEC6" s="413"/>
      <c r="NED6" s="413"/>
      <c r="NEE6" s="413"/>
      <c r="NEF6" s="413"/>
      <c r="NEG6" s="413"/>
      <c r="NEH6" s="413"/>
      <c r="NEI6" s="413"/>
      <c r="NEJ6" s="413"/>
      <c r="NEK6" s="413"/>
      <c r="NEL6" s="413"/>
      <c r="NEM6" s="413"/>
      <c r="NEN6" s="413"/>
      <c r="NEO6" s="413"/>
      <c r="NEP6" s="413"/>
      <c r="NEQ6" s="413"/>
      <c r="NER6" s="413"/>
      <c r="NES6" s="413"/>
      <c r="NET6" s="413"/>
      <c r="NEU6" s="413"/>
      <c r="NEV6" s="413"/>
      <c r="NEW6" s="413"/>
      <c r="NEX6" s="413"/>
      <c r="NEY6" s="413"/>
      <c r="NEZ6" s="413"/>
      <c r="NFA6" s="413"/>
      <c r="NFB6" s="413"/>
      <c r="NFC6" s="413"/>
      <c r="NFD6" s="413"/>
      <c r="NFE6" s="413"/>
      <c r="NFF6" s="413"/>
      <c r="NFG6" s="413"/>
      <c r="NFH6" s="413"/>
      <c r="NFI6" s="413"/>
      <c r="NFJ6" s="413"/>
      <c r="NFK6" s="413"/>
      <c r="NFL6" s="413"/>
      <c r="NFM6" s="413"/>
      <c r="NFN6" s="413"/>
      <c r="NFO6" s="413"/>
      <c r="NFP6" s="413"/>
      <c r="NFQ6" s="413"/>
      <c r="NFR6" s="413"/>
      <c r="NFS6" s="413"/>
      <c r="NFT6" s="413"/>
      <c r="NFU6" s="413"/>
      <c r="NFV6" s="413"/>
      <c r="NFW6" s="413"/>
      <c r="NFX6" s="413"/>
      <c r="NFY6" s="413"/>
      <c r="NFZ6" s="413"/>
      <c r="NGA6" s="413"/>
      <c r="NGB6" s="413"/>
      <c r="NGC6" s="413"/>
      <c r="NGD6" s="413"/>
      <c r="NGE6" s="413"/>
      <c r="NGF6" s="413"/>
      <c r="NGG6" s="413"/>
      <c r="NGH6" s="413"/>
      <c r="NGI6" s="413"/>
      <c r="NGJ6" s="413"/>
      <c r="NGK6" s="413"/>
      <c r="NGL6" s="413"/>
      <c r="NGM6" s="413"/>
      <c r="NGN6" s="413"/>
      <c r="NGO6" s="413"/>
      <c r="NGP6" s="413"/>
      <c r="NGQ6" s="413"/>
      <c r="NGR6" s="413"/>
      <c r="NGS6" s="413"/>
      <c r="NGT6" s="413"/>
      <c r="NGU6" s="413"/>
      <c r="NGV6" s="413"/>
      <c r="NGW6" s="413"/>
      <c r="NGX6" s="413"/>
      <c r="NGY6" s="413"/>
      <c r="NGZ6" s="413"/>
      <c r="NHA6" s="413"/>
      <c r="NHB6" s="413"/>
      <c r="NHC6" s="413"/>
      <c r="NHD6" s="413"/>
      <c r="NHE6" s="413"/>
      <c r="NHF6" s="413"/>
      <c r="NHG6" s="413"/>
      <c r="NHH6" s="413"/>
      <c r="NHI6" s="413"/>
      <c r="NHJ6" s="413"/>
      <c r="NHK6" s="413"/>
      <c r="NHL6" s="413"/>
      <c r="NHM6" s="413"/>
      <c r="NHN6" s="413"/>
      <c r="NHO6" s="413"/>
      <c r="NHP6" s="413"/>
      <c r="NHQ6" s="413"/>
      <c r="NHR6" s="413"/>
      <c r="NHS6" s="413"/>
      <c r="NHT6" s="413"/>
      <c r="NHU6" s="413"/>
      <c r="NHV6" s="413"/>
      <c r="NHW6" s="413"/>
      <c r="NHX6" s="413"/>
      <c r="NHY6" s="413"/>
      <c r="NHZ6" s="413"/>
      <c r="NIA6" s="413"/>
      <c r="NIB6" s="413"/>
      <c r="NIC6" s="413"/>
      <c r="NID6" s="413"/>
      <c r="NIE6" s="413"/>
      <c r="NIF6" s="413"/>
      <c r="NIG6" s="413"/>
      <c r="NIH6" s="413"/>
      <c r="NII6" s="413"/>
      <c r="NIJ6" s="413"/>
      <c r="NIK6" s="413"/>
      <c r="NIL6" s="413"/>
      <c r="NIM6" s="413"/>
      <c r="NIN6" s="413"/>
      <c r="NIO6" s="413"/>
      <c r="NIP6" s="413"/>
      <c r="NIQ6" s="413"/>
      <c r="NIR6" s="413"/>
      <c r="NIS6" s="413"/>
      <c r="NIT6" s="413"/>
      <c r="NIU6" s="413"/>
      <c r="NIV6" s="413"/>
      <c r="NIW6" s="413"/>
      <c r="NIX6" s="413"/>
      <c r="NIY6" s="413"/>
      <c r="NIZ6" s="413"/>
      <c r="NJA6" s="413"/>
      <c r="NJB6" s="413"/>
      <c r="NJC6" s="413"/>
      <c r="NJD6" s="413"/>
      <c r="NJE6" s="413"/>
      <c r="NJF6" s="413"/>
      <c r="NJG6" s="413"/>
      <c r="NJH6" s="413"/>
      <c r="NJI6" s="413"/>
      <c r="NJJ6" s="413"/>
      <c r="NJK6" s="413"/>
      <c r="NJL6" s="413"/>
      <c r="NJM6" s="413"/>
      <c r="NJN6" s="413"/>
      <c r="NJO6" s="413"/>
      <c r="NJP6" s="413"/>
      <c r="NJQ6" s="413"/>
      <c r="NJR6" s="413"/>
      <c r="NJS6" s="413"/>
      <c r="NJT6" s="413"/>
      <c r="NJU6" s="413"/>
      <c r="NJV6" s="413"/>
      <c r="NJW6" s="413"/>
      <c r="NJX6" s="413"/>
      <c r="NJY6" s="413"/>
      <c r="NJZ6" s="413"/>
      <c r="NKA6" s="413"/>
      <c r="NKB6" s="413"/>
      <c r="NKC6" s="413"/>
      <c r="NKD6" s="413"/>
      <c r="NKE6" s="413"/>
      <c r="NKF6" s="413"/>
      <c r="NKG6" s="413"/>
      <c r="NKH6" s="413"/>
      <c r="NKI6" s="413"/>
      <c r="NKJ6" s="413"/>
      <c r="NKK6" s="413"/>
      <c r="NKL6" s="413"/>
      <c r="NKM6" s="413"/>
      <c r="NKN6" s="413"/>
      <c r="NKO6" s="413"/>
      <c r="NKP6" s="413"/>
      <c r="NKQ6" s="413"/>
      <c r="NKR6" s="413"/>
      <c r="NKS6" s="413"/>
      <c r="NKT6" s="413"/>
      <c r="NKU6" s="413"/>
      <c r="NKV6" s="413"/>
      <c r="NKW6" s="413"/>
      <c r="NKX6" s="413"/>
      <c r="NKY6" s="413"/>
      <c r="NKZ6" s="413"/>
      <c r="NLA6" s="413"/>
      <c r="NLB6" s="413"/>
      <c r="NLC6" s="413"/>
      <c r="NLD6" s="413"/>
      <c r="NLE6" s="413"/>
      <c r="NLF6" s="413"/>
      <c r="NLG6" s="413"/>
      <c r="NLH6" s="413"/>
      <c r="NLI6" s="413"/>
      <c r="NLJ6" s="413"/>
      <c r="NLK6" s="413"/>
      <c r="NLL6" s="413"/>
      <c r="NLM6" s="413"/>
      <c r="NLN6" s="413"/>
      <c r="NLO6" s="413"/>
      <c r="NLP6" s="413"/>
      <c r="NLQ6" s="413"/>
      <c r="NLR6" s="413"/>
      <c r="NLS6" s="413"/>
      <c r="NLT6" s="413"/>
      <c r="NLU6" s="413"/>
      <c r="NLV6" s="413"/>
      <c r="NLW6" s="413"/>
      <c r="NLX6" s="413"/>
      <c r="NLY6" s="413"/>
      <c r="NLZ6" s="413"/>
      <c r="NMA6" s="413"/>
      <c r="NMB6" s="413"/>
      <c r="NMC6" s="413"/>
      <c r="NMD6" s="413"/>
      <c r="NME6" s="413"/>
      <c r="NMF6" s="413"/>
      <c r="NMG6" s="413"/>
      <c r="NMH6" s="413"/>
      <c r="NMI6" s="413"/>
      <c r="NMJ6" s="413"/>
      <c r="NMK6" s="413"/>
      <c r="NML6" s="413"/>
      <c r="NMM6" s="413"/>
      <c r="NMN6" s="413"/>
      <c r="NMO6" s="413"/>
      <c r="NMP6" s="413"/>
      <c r="NMQ6" s="413"/>
      <c r="NMR6" s="413"/>
      <c r="NMS6" s="413"/>
      <c r="NMT6" s="413"/>
      <c r="NMU6" s="413"/>
      <c r="NMV6" s="413"/>
      <c r="NMW6" s="413"/>
      <c r="NMX6" s="413"/>
      <c r="NMY6" s="413"/>
      <c r="NMZ6" s="413"/>
      <c r="NNA6" s="413"/>
      <c r="NNB6" s="413"/>
      <c r="NNC6" s="413"/>
      <c r="NND6" s="413"/>
      <c r="NNE6" s="413"/>
      <c r="NNF6" s="413"/>
      <c r="NNG6" s="413"/>
      <c r="NNH6" s="413"/>
      <c r="NNI6" s="413"/>
      <c r="NNJ6" s="413"/>
      <c r="NNK6" s="413"/>
      <c r="NNL6" s="413"/>
      <c r="NNM6" s="413"/>
      <c r="NNN6" s="413"/>
      <c r="NNO6" s="413"/>
      <c r="NNP6" s="413"/>
      <c r="NNQ6" s="413"/>
      <c r="NNR6" s="413"/>
      <c r="NNS6" s="413"/>
      <c r="NNT6" s="413"/>
      <c r="NNU6" s="413"/>
      <c r="NNV6" s="413"/>
      <c r="NNW6" s="413"/>
      <c r="NNX6" s="413"/>
      <c r="NNY6" s="413"/>
      <c r="NNZ6" s="413"/>
      <c r="NOA6" s="413"/>
      <c r="NOB6" s="413"/>
      <c r="NOC6" s="413"/>
      <c r="NOD6" s="413"/>
      <c r="NOE6" s="413"/>
      <c r="NOF6" s="413"/>
      <c r="NOG6" s="413"/>
      <c r="NOH6" s="413"/>
      <c r="NOI6" s="413"/>
      <c r="NOJ6" s="413"/>
      <c r="NOK6" s="413"/>
      <c r="NOL6" s="413"/>
      <c r="NOM6" s="413"/>
      <c r="NON6" s="413"/>
      <c r="NOO6" s="413"/>
      <c r="NOP6" s="413"/>
      <c r="NOQ6" s="413"/>
      <c r="NOR6" s="413"/>
      <c r="NOS6" s="413"/>
      <c r="NOT6" s="413"/>
      <c r="NOU6" s="413"/>
      <c r="NOV6" s="413"/>
      <c r="NOW6" s="413"/>
      <c r="NOX6" s="413"/>
      <c r="NOY6" s="413"/>
      <c r="NOZ6" s="413"/>
      <c r="NPA6" s="413"/>
      <c r="NPB6" s="413"/>
      <c r="NPC6" s="413"/>
      <c r="NPD6" s="413"/>
      <c r="NPE6" s="413"/>
      <c r="NPF6" s="413"/>
      <c r="NPG6" s="413"/>
      <c r="NPH6" s="413"/>
      <c r="NPI6" s="413"/>
      <c r="NPJ6" s="413"/>
      <c r="NPK6" s="413"/>
      <c r="NPL6" s="413"/>
      <c r="NPM6" s="413"/>
      <c r="NPN6" s="413"/>
      <c r="NPO6" s="413"/>
      <c r="NPP6" s="413"/>
      <c r="NPQ6" s="413"/>
      <c r="NPR6" s="413"/>
      <c r="NPS6" s="413"/>
      <c r="NPT6" s="413"/>
      <c r="NPU6" s="413"/>
      <c r="NPV6" s="413"/>
      <c r="NPW6" s="413"/>
      <c r="NPX6" s="413"/>
      <c r="NPY6" s="413"/>
      <c r="NPZ6" s="413"/>
      <c r="NQA6" s="413"/>
      <c r="NQB6" s="413"/>
      <c r="NQC6" s="413"/>
      <c r="NQD6" s="413"/>
      <c r="NQE6" s="413"/>
      <c r="NQF6" s="413"/>
      <c r="NQG6" s="413"/>
      <c r="NQH6" s="413"/>
      <c r="NQI6" s="413"/>
      <c r="NQJ6" s="413"/>
      <c r="NQK6" s="413"/>
      <c r="NQL6" s="413"/>
      <c r="NQM6" s="413"/>
      <c r="NQN6" s="413"/>
      <c r="NQO6" s="413"/>
      <c r="NQP6" s="413"/>
      <c r="NQQ6" s="413"/>
      <c r="NQR6" s="413"/>
      <c r="NQS6" s="413"/>
      <c r="NQT6" s="413"/>
      <c r="NQU6" s="413"/>
      <c r="NQV6" s="413"/>
      <c r="NQW6" s="413"/>
      <c r="NQX6" s="413"/>
      <c r="NQY6" s="413"/>
      <c r="NQZ6" s="413"/>
      <c r="NRA6" s="413"/>
      <c r="NRB6" s="413"/>
      <c r="NRC6" s="413"/>
      <c r="NRD6" s="413"/>
      <c r="NRE6" s="413"/>
      <c r="NRF6" s="413"/>
      <c r="NRG6" s="413"/>
      <c r="NRH6" s="413"/>
      <c r="NRI6" s="413"/>
      <c r="NRJ6" s="413"/>
      <c r="NRK6" s="413"/>
      <c r="NRL6" s="413"/>
      <c r="NRM6" s="413"/>
      <c r="NRN6" s="413"/>
      <c r="NRO6" s="413"/>
      <c r="NRP6" s="413"/>
      <c r="NRQ6" s="413"/>
      <c r="NRR6" s="413"/>
      <c r="NRS6" s="413"/>
      <c r="NRT6" s="413"/>
      <c r="NRU6" s="413"/>
      <c r="NRV6" s="413"/>
      <c r="NRW6" s="413"/>
      <c r="NRX6" s="413"/>
      <c r="NRY6" s="413"/>
      <c r="NRZ6" s="413"/>
      <c r="NSA6" s="413"/>
      <c r="NSB6" s="413"/>
      <c r="NSC6" s="413"/>
      <c r="NSD6" s="413"/>
      <c r="NSE6" s="413"/>
      <c r="NSF6" s="413"/>
      <c r="NSG6" s="413"/>
      <c r="NSH6" s="413"/>
      <c r="NSI6" s="413"/>
      <c r="NSJ6" s="413"/>
      <c r="NSK6" s="413"/>
      <c r="NSL6" s="413"/>
      <c r="NSM6" s="413"/>
      <c r="NSN6" s="413"/>
      <c r="NSO6" s="413"/>
      <c r="NSP6" s="413"/>
      <c r="NSQ6" s="413"/>
      <c r="NSR6" s="413"/>
      <c r="NSS6" s="413"/>
      <c r="NST6" s="413"/>
      <c r="NSU6" s="413"/>
      <c r="NSV6" s="413"/>
      <c r="NSW6" s="413"/>
      <c r="NSX6" s="413"/>
      <c r="NSY6" s="413"/>
      <c r="NSZ6" s="413"/>
      <c r="NTA6" s="413"/>
      <c r="NTB6" s="413"/>
      <c r="NTC6" s="413"/>
      <c r="NTD6" s="413"/>
      <c r="NTE6" s="413"/>
      <c r="NTF6" s="413"/>
      <c r="NTG6" s="413"/>
      <c r="NTH6" s="413"/>
      <c r="NTI6" s="413"/>
      <c r="NTJ6" s="413"/>
      <c r="NTK6" s="413"/>
      <c r="NTL6" s="413"/>
      <c r="NTM6" s="413"/>
      <c r="NTN6" s="413"/>
      <c r="NTO6" s="413"/>
      <c r="NTP6" s="413"/>
      <c r="NTQ6" s="413"/>
      <c r="NTR6" s="413"/>
      <c r="NTS6" s="413"/>
      <c r="NTT6" s="413"/>
      <c r="NTU6" s="413"/>
      <c r="NTV6" s="413"/>
      <c r="NTW6" s="413"/>
      <c r="NTX6" s="413"/>
      <c r="NTY6" s="413"/>
      <c r="NTZ6" s="413"/>
      <c r="NUA6" s="413"/>
      <c r="NUB6" s="413"/>
      <c r="NUC6" s="413"/>
      <c r="NUD6" s="413"/>
      <c r="NUE6" s="413"/>
      <c r="NUF6" s="413"/>
      <c r="NUG6" s="413"/>
      <c r="NUH6" s="413"/>
      <c r="NUI6" s="413"/>
      <c r="NUJ6" s="413"/>
      <c r="NUK6" s="413"/>
      <c r="NUL6" s="413"/>
      <c r="NUM6" s="413"/>
      <c r="NUN6" s="413"/>
      <c r="NUO6" s="413"/>
      <c r="NUP6" s="413"/>
      <c r="NUQ6" s="413"/>
      <c r="NUR6" s="413"/>
      <c r="NUS6" s="413"/>
      <c r="NUT6" s="413"/>
      <c r="NUU6" s="413"/>
      <c r="NUV6" s="413"/>
      <c r="NUW6" s="413"/>
      <c r="NUX6" s="413"/>
      <c r="NUY6" s="413"/>
      <c r="NUZ6" s="413"/>
      <c r="NVA6" s="413"/>
      <c r="NVB6" s="413"/>
      <c r="NVC6" s="413"/>
      <c r="NVD6" s="413"/>
      <c r="NVE6" s="413"/>
      <c r="NVF6" s="413"/>
      <c r="NVG6" s="413"/>
      <c r="NVH6" s="413"/>
      <c r="NVI6" s="413"/>
      <c r="NVJ6" s="413"/>
      <c r="NVK6" s="413"/>
      <c r="NVL6" s="413"/>
      <c r="NVM6" s="413"/>
      <c r="NVN6" s="413"/>
      <c r="NVO6" s="413"/>
      <c r="NVP6" s="413"/>
      <c r="NVQ6" s="413"/>
      <c r="NVR6" s="413"/>
      <c r="NVS6" s="413"/>
      <c r="NVT6" s="413"/>
      <c r="NVU6" s="413"/>
      <c r="NVV6" s="413"/>
      <c r="NVW6" s="413"/>
      <c r="NVX6" s="413"/>
      <c r="NVY6" s="413"/>
      <c r="NVZ6" s="413"/>
      <c r="NWA6" s="413"/>
      <c r="NWB6" s="413"/>
      <c r="NWC6" s="413"/>
      <c r="NWD6" s="413"/>
      <c r="NWE6" s="413"/>
      <c r="NWF6" s="413"/>
      <c r="NWG6" s="413"/>
      <c r="NWH6" s="413"/>
      <c r="NWI6" s="413"/>
      <c r="NWJ6" s="413"/>
      <c r="NWK6" s="413"/>
      <c r="NWL6" s="413"/>
      <c r="NWM6" s="413"/>
      <c r="NWN6" s="413"/>
      <c r="NWO6" s="413"/>
      <c r="NWP6" s="413"/>
      <c r="NWQ6" s="413"/>
      <c r="NWR6" s="413"/>
      <c r="NWS6" s="413"/>
      <c r="NWT6" s="413"/>
      <c r="NWU6" s="413"/>
      <c r="NWV6" s="413"/>
      <c r="NWW6" s="413"/>
      <c r="NWX6" s="413"/>
      <c r="NWY6" s="413"/>
      <c r="NWZ6" s="413"/>
      <c r="NXA6" s="413"/>
      <c r="NXB6" s="413"/>
      <c r="NXC6" s="413"/>
      <c r="NXD6" s="413"/>
      <c r="NXE6" s="413"/>
      <c r="NXF6" s="413"/>
      <c r="NXG6" s="413"/>
      <c r="NXH6" s="413"/>
      <c r="NXI6" s="413"/>
      <c r="NXJ6" s="413"/>
      <c r="NXK6" s="413"/>
      <c r="NXL6" s="413"/>
      <c r="NXM6" s="413"/>
      <c r="NXN6" s="413"/>
      <c r="NXO6" s="413"/>
      <c r="NXP6" s="413"/>
      <c r="NXQ6" s="413"/>
      <c r="NXR6" s="413"/>
      <c r="NXS6" s="413"/>
      <c r="NXT6" s="413"/>
      <c r="NXU6" s="413"/>
      <c r="NXV6" s="413"/>
      <c r="NXW6" s="413"/>
      <c r="NXX6" s="413"/>
      <c r="NXY6" s="413"/>
      <c r="NXZ6" s="413"/>
      <c r="NYA6" s="413"/>
      <c r="NYB6" s="413"/>
      <c r="NYC6" s="413"/>
      <c r="NYD6" s="413"/>
      <c r="NYE6" s="413"/>
      <c r="NYF6" s="413"/>
      <c r="NYG6" s="413"/>
      <c r="NYH6" s="413"/>
      <c r="NYI6" s="413"/>
      <c r="NYJ6" s="413"/>
      <c r="NYK6" s="413"/>
      <c r="NYL6" s="413"/>
      <c r="NYM6" s="413"/>
      <c r="NYN6" s="413"/>
      <c r="NYO6" s="413"/>
      <c r="NYP6" s="413"/>
      <c r="NYQ6" s="413"/>
      <c r="NYR6" s="413"/>
      <c r="NYS6" s="413"/>
      <c r="NYT6" s="413"/>
      <c r="NYU6" s="413"/>
      <c r="NYV6" s="413"/>
      <c r="NYW6" s="413"/>
      <c r="NYX6" s="413"/>
      <c r="NYY6" s="413"/>
      <c r="NYZ6" s="413"/>
      <c r="NZA6" s="413"/>
      <c r="NZB6" s="413"/>
      <c r="NZC6" s="413"/>
      <c r="NZD6" s="413"/>
      <c r="NZE6" s="413"/>
      <c r="NZF6" s="413"/>
      <c r="NZG6" s="413"/>
      <c r="NZH6" s="413"/>
      <c r="NZI6" s="413"/>
      <c r="NZJ6" s="413"/>
      <c r="NZK6" s="413"/>
      <c r="NZL6" s="413"/>
      <c r="NZM6" s="413"/>
      <c r="NZN6" s="413"/>
      <c r="NZO6" s="413"/>
      <c r="NZP6" s="413"/>
      <c r="NZQ6" s="413"/>
      <c r="NZR6" s="413"/>
      <c r="NZS6" s="413"/>
      <c r="NZT6" s="413"/>
      <c r="NZU6" s="413"/>
      <c r="NZV6" s="413"/>
      <c r="NZW6" s="413"/>
      <c r="NZX6" s="413"/>
      <c r="NZY6" s="413"/>
      <c r="NZZ6" s="413"/>
      <c r="OAA6" s="413"/>
      <c r="OAB6" s="413"/>
      <c r="OAC6" s="413"/>
      <c r="OAD6" s="413"/>
      <c r="OAE6" s="413"/>
      <c r="OAF6" s="413"/>
      <c r="OAG6" s="413"/>
      <c r="OAH6" s="413"/>
      <c r="OAI6" s="413"/>
      <c r="OAJ6" s="413"/>
      <c r="OAK6" s="413"/>
      <c r="OAL6" s="413"/>
      <c r="OAM6" s="413"/>
      <c r="OAN6" s="413"/>
      <c r="OAO6" s="413"/>
      <c r="OAP6" s="413"/>
      <c r="OAQ6" s="413"/>
      <c r="OAR6" s="413"/>
      <c r="OAS6" s="413"/>
      <c r="OAT6" s="413"/>
      <c r="OAU6" s="413"/>
      <c r="OAV6" s="413"/>
      <c r="OAW6" s="413"/>
      <c r="OAX6" s="413"/>
      <c r="OAY6" s="413"/>
      <c r="OAZ6" s="413"/>
      <c r="OBA6" s="413"/>
      <c r="OBB6" s="413"/>
      <c r="OBC6" s="413"/>
      <c r="OBD6" s="413"/>
      <c r="OBE6" s="413"/>
      <c r="OBF6" s="413"/>
      <c r="OBG6" s="413"/>
      <c r="OBH6" s="413"/>
      <c r="OBI6" s="413"/>
      <c r="OBJ6" s="413"/>
      <c r="OBK6" s="413"/>
      <c r="OBL6" s="413"/>
      <c r="OBM6" s="413"/>
      <c r="OBN6" s="413"/>
      <c r="OBO6" s="413"/>
      <c r="OBP6" s="413"/>
      <c r="OBQ6" s="413"/>
      <c r="OBR6" s="413"/>
      <c r="OBS6" s="413"/>
      <c r="OBT6" s="413"/>
      <c r="OBU6" s="413"/>
      <c r="OBV6" s="413"/>
      <c r="OBW6" s="413"/>
      <c r="OBX6" s="413"/>
      <c r="OBY6" s="413"/>
      <c r="OBZ6" s="413"/>
      <c r="OCA6" s="413"/>
      <c r="OCB6" s="413"/>
      <c r="OCC6" s="413"/>
      <c r="OCD6" s="413"/>
      <c r="OCE6" s="413"/>
      <c r="OCF6" s="413"/>
      <c r="OCG6" s="413"/>
      <c r="OCH6" s="413"/>
      <c r="OCI6" s="413"/>
      <c r="OCJ6" s="413"/>
      <c r="OCK6" s="413"/>
      <c r="OCL6" s="413"/>
      <c r="OCM6" s="413"/>
      <c r="OCN6" s="413"/>
      <c r="OCO6" s="413"/>
      <c r="OCP6" s="413"/>
      <c r="OCQ6" s="413"/>
      <c r="OCR6" s="413"/>
      <c r="OCS6" s="413"/>
      <c r="OCT6" s="413"/>
      <c r="OCU6" s="413"/>
      <c r="OCV6" s="413"/>
      <c r="OCW6" s="413"/>
      <c r="OCX6" s="413"/>
      <c r="OCY6" s="413"/>
      <c r="OCZ6" s="413"/>
      <c r="ODA6" s="413"/>
      <c r="ODB6" s="413"/>
      <c r="ODC6" s="413"/>
      <c r="ODD6" s="413"/>
      <c r="ODE6" s="413"/>
      <c r="ODF6" s="413"/>
      <c r="ODG6" s="413"/>
      <c r="ODH6" s="413"/>
      <c r="ODI6" s="413"/>
      <c r="ODJ6" s="413"/>
      <c r="ODK6" s="413"/>
      <c r="ODL6" s="413"/>
      <c r="ODM6" s="413"/>
      <c r="ODN6" s="413"/>
      <c r="ODO6" s="413"/>
      <c r="ODP6" s="413"/>
      <c r="ODQ6" s="413"/>
      <c r="ODR6" s="413"/>
      <c r="ODS6" s="413"/>
      <c r="ODT6" s="413"/>
      <c r="ODU6" s="413"/>
      <c r="ODV6" s="413"/>
      <c r="ODW6" s="413"/>
      <c r="ODX6" s="413"/>
      <c r="ODY6" s="413"/>
      <c r="ODZ6" s="413"/>
      <c r="OEA6" s="413"/>
      <c r="OEB6" s="413"/>
      <c r="OEC6" s="413"/>
      <c r="OED6" s="413"/>
      <c r="OEE6" s="413"/>
      <c r="OEF6" s="413"/>
      <c r="OEG6" s="413"/>
      <c r="OEH6" s="413"/>
      <c r="OEI6" s="413"/>
      <c r="OEJ6" s="413"/>
      <c r="OEK6" s="413"/>
      <c r="OEL6" s="413"/>
      <c r="OEM6" s="413"/>
      <c r="OEN6" s="413"/>
      <c r="OEO6" s="413"/>
      <c r="OEP6" s="413"/>
      <c r="OEQ6" s="413"/>
      <c r="OER6" s="413"/>
      <c r="OES6" s="413"/>
      <c r="OET6" s="413"/>
      <c r="OEU6" s="413"/>
      <c r="OEV6" s="413"/>
      <c r="OEW6" s="413"/>
      <c r="OEX6" s="413"/>
      <c r="OEY6" s="413"/>
      <c r="OEZ6" s="413"/>
      <c r="OFA6" s="413"/>
      <c r="OFB6" s="413"/>
      <c r="OFC6" s="413"/>
      <c r="OFD6" s="413"/>
      <c r="OFE6" s="413"/>
      <c r="OFF6" s="413"/>
      <c r="OFG6" s="413"/>
      <c r="OFH6" s="413"/>
      <c r="OFI6" s="413"/>
      <c r="OFJ6" s="413"/>
      <c r="OFK6" s="413"/>
      <c r="OFL6" s="413"/>
      <c r="OFM6" s="413"/>
      <c r="OFN6" s="413"/>
      <c r="OFO6" s="413"/>
      <c r="OFP6" s="413"/>
      <c r="OFQ6" s="413"/>
      <c r="OFR6" s="413"/>
      <c r="OFS6" s="413"/>
      <c r="OFT6" s="413"/>
      <c r="OFU6" s="413"/>
      <c r="OFV6" s="413"/>
      <c r="OFW6" s="413"/>
      <c r="OFX6" s="413"/>
      <c r="OFY6" s="413"/>
      <c r="OFZ6" s="413"/>
      <c r="OGA6" s="413"/>
      <c r="OGB6" s="413"/>
      <c r="OGC6" s="413"/>
      <c r="OGD6" s="413"/>
      <c r="OGE6" s="413"/>
      <c r="OGF6" s="413"/>
      <c r="OGG6" s="413"/>
      <c r="OGH6" s="413"/>
      <c r="OGI6" s="413"/>
      <c r="OGJ6" s="413"/>
      <c r="OGK6" s="413"/>
      <c r="OGL6" s="413"/>
      <c r="OGM6" s="413"/>
      <c r="OGN6" s="413"/>
      <c r="OGO6" s="413"/>
      <c r="OGP6" s="413"/>
      <c r="OGQ6" s="413"/>
      <c r="OGR6" s="413"/>
      <c r="OGS6" s="413"/>
      <c r="OGT6" s="413"/>
      <c r="OGU6" s="413"/>
      <c r="OGV6" s="413"/>
      <c r="OGW6" s="413"/>
      <c r="OGX6" s="413"/>
      <c r="OGY6" s="413"/>
      <c r="OGZ6" s="413"/>
      <c r="OHA6" s="413"/>
      <c r="OHB6" s="413"/>
      <c r="OHC6" s="413"/>
      <c r="OHD6" s="413"/>
      <c r="OHE6" s="413"/>
      <c r="OHF6" s="413"/>
      <c r="OHG6" s="413"/>
      <c r="OHH6" s="413"/>
      <c r="OHI6" s="413"/>
      <c r="OHJ6" s="413"/>
      <c r="OHK6" s="413"/>
      <c r="OHL6" s="413"/>
      <c r="OHM6" s="413"/>
      <c r="OHN6" s="413"/>
      <c r="OHO6" s="413"/>
      <c r="OHP6" s="413"/>
      <c r="OHQ6" s="413"/>
      <c r="OHR6" s="413"/>
      <c r="OHS6" s="413"/>
      <c r="OHT6" s="413"/>
      <c r="OHU6" s="413"/>
      <c r="OHV6" s="413"/>
      <c r="OHW6" s="413"/>
      <c r="OHX6" s="413"/>
      <c r="OHY6" s="413"/>
      <c r="OHZ6" s="413"/>
      <c r="OIA6" s="413"/>
      <c r="OIB6" s="413"/>
      <c r="OIC6" s="413"/>
      <c r="OID6" s="413"/>
      <c r="OIE6" s="413"/>
      <c r="OIF6" s="413"/>
      <c r="OIG6" s="413"/>
      <c r="OIH6" s="413"/>
      <c r="OII6" s="413"/>
      <c r="OIJ6" s="413"/>
      <c r="OIK6" s="413"/>
      <c r="OIL6" s="413"/>
      <c r="OIM6" s="413"/>
      <c r="OIN6" s="413"/>
      <c r="OIO6" s="413"/>
      <c r="OIP6" s="413"/>
      <c r="OIQ6" s="413"/>
      <c r="OIR6" s="413"/>
      <c r="OIS6" s="413"/>
      <c r="OIT6" s="413"/>
      <c r="OIU6" s="413"/>
      <c r="OIV6" s="413"/>
      <c r="OIW6" s="413"/>
      <c r="OIX6" s="413"/>
      <c r="OIY6" s="413"/>
      <c r="OIZ6" s="413"/>
      <c r="OJA6" s="413"/>
      <c r="OJB6" s="413"/>
      <c r="OJC6" s="413"/>
      <c r="OJD6" s="413"/>
      <c r="OJE6" s="413"/>
      <c r="OJF6" s="413"/>
      <c r="OJG6" s="413"/>
      <c r="OJH6" s="413"/>
      <c r="OJI6" s="413"/>
      <c r="OJJ6" s="413"/>
      <c r="OJK6" s="413"/>
      <c r="OJL6" s="413"/>
      <c r="OJM6" s="413"/>
      <c r="OJN6" s="413"/>
      <c r="OJO6" s="413"/>
      <c r="OJP6" s="413"/>
      <c r="OJQ6" s="413"/>
      <c r="OJR6" s="413"/>
      <c r="OJS6" s="413"/>
      <c r="OJT6" s="413"/>
      <c r="OJU6" s="413"/>
      <c r="OJV6" s="413"/>
      <c r="OJW6" s="413"/>
      <c r="OJX6" s="413"/>
      <c r="OJY6" s="413"/>
      <c r="OJZ6" s="413"/>
      <c r="OKA6" s="413"/>
      <c r="OKB6" s="413"/>
      <c r="OKC6" s="413"/>
      <c r="OKD6" s="413"/>
      <c r="OKE6" s="413"/>
      <c r="OKF6" s="413"/>
      <c r="OKG6" s="413"/>
      <c r="OKH6" s="413"/>
      <c r="OKI6" s="413"/>
      <c r="OKJ6" s="413"/>
      <c r="OKK6" s="413"/>
      <c r="OKL6" s="413"/>
      <c r="OKM6" s="413"/>
      <c r="OKN6" s="413"/>
      <c r="OKO6" s="413"/>
      <c r="OKP6" s="413"/>
      <c r="OKQ6" s="413"/>
      <c r="OKR6" s="413"/>
      <c r="OKS6" s="413"/>
      <c r="OKT6" s="413"/>
      <c r="OKU6" s="413"/>
      <c r="OKV6" s="413"/>
      <c r="OKW6" s="413"/>
      <c r="OKX6" s="413"/>
      <c r="OKY6" s="413"/>
      <c r="OKZ6" s="413"/>
      <c r="OLA6" s="413"/>
      <c r="OLB6" s="413"/>
      <c r="OLC6" s="413"/>
      <c r="OLD6" s="413"/>
      <c r="OLE6" s="413"/>
      <c r="OLF6" s="413"/>
      <c r="OLG6" s="413"/>
      <c r="OLH6" s="413"/>
      <c r="OLI6" s="413"/>
      <c r="OLJ6" s="413"/>
      <c r="OLK6" s="413"/>
      <c r="OLL6" s="413"/>
      <c r="OLM6" s="413"/>
      <c r="OLN6" s="413"/>
      <c r="OLO6" s="413"/>
      <c r="OLP6" s="413"/>
      <c r="OLQ6" s="413"/>
      <c r="OLR6" s="413"/>
      <c r="OLS6" s="413"/>
      <c r="OLT6" s="413"/>
      <c r="OLU6" s="413"/>
      <c r="OLV6" s="413"/>
      <c r="OLW6" s="413"/>
      <c r="OLX6" s="413"/>
      <c r="OLY6" s="413"/>
      <c r="OLZ6" s="413"/>
      <c r="OMA6" s="413"/>
      <c r="OMB6" s="413"/>
      <c r="OMC6" s="413"/>
      <c r="OMD6" s="413"/>
      <c r="OME6" s="413"/>
      <c r="OMF6" s="413"/>
      <c r="OMG6" s="413"/>
      <c r="OMH6" s="413"/>
      <c r="OMI6" s="413"/>
      <c r="OMJ6" s="413"/>
      <c r="OMK6" s="413"/>
      <c r="OML6" s="413"/>
      <c r="OMM6" s="413"/>
      <c r="OMN6" s="413"/>
      <c r="OMO6" s="413"/>
      <c r="OMP6" s="413"/>
      <c r="OMQ6" s="413"/>
      <c r="OMR6" s="413"/>
      <c r="OMS6" s="413"/>
      <c r="OMT6" s="413"/>
      <c r="OMU6" s="413"/>
      <c r="OMV6" s="413"/>
      <c r="OMW6" s="413"/>
      <c r="OMX6" s="413"/>
      <c r="OMY6" s="413"/>
      <c r="OMZ6" s="413"/>
      <c r="ONA6" s="413"/>
      <c r="ONB6" s="413"/>
      <c r="ONC6" s="413"/>
      <c r="OND6" s="413"/>
      <c r="ONE6" s="413"/>
      <c r="ONF6" s="413"/>
      <c r="ONG6" s="413"/>
      <c r="ONH6" s="413"/>
      <c r="ONI6" s="413"/>
      <c r="ONJ6" s="413"/>
      <c r="ONK6" s="413"/>
      <c r="ONL6" s="413"/>
      <c r="ONM6" s="413"/>
      <c r="ONN6" s="413"/>
      <c r="ONO6" s="413"/>
      <c r="ONP6" s="413"/>
      <c r="ONQ6" s="413"/>
      <c r="ONR6" s="413"/>
      <c r="ONS6" s="413"/>
      <c r="ONT6" s="413"/>
      <c r="ONU6" s="413"/>
      <c r="ONV6" s="413"/>
      <c r="ONW6" s="413"/>
      <c r="ONX6" s="413"/>
      <c r="ONY6" s="413"/>
      <c r="ONZ6" s="413"/>
      <c r="OOA6" s="413"/>
      <c r="OOB6" s="413"/>
      <c r="OOC6" s="413"/>
      <c r="OOD6" s="413"/>
      <c r="OOE6" s="413"/>
      <c r="OOF6" s="413"/>
      <c r="OOG6" s="413"/>
      <c r="OOH6" s="413"/>
      <c r="OOI6" s="413"/>
      <c r="OOJ6" s="413"/>
      <c r="OOK6" s="413"/>
      <c r="OOL6" s="413"/>
      <c r="OOM6" s="413"/>
      <c r="OON6" s="413"/>
      <c r="OOO6" s="413"/>
      <c r="OOP6" s="413"/>
      <c r="OOQ6" s="413"/>
      <c r="OOR6" s="413"/>
      <c r="OOS6" s="413"/>
      <c r="OOT6" s="413"/>
      <c r="OOU6" s="413"/>
      <c r="OOV6" s="413"/>
      <c r="OOW6" s="413"/>
      <c r="OOX6" s="413"/>
      <c r="OOY6" s="413"/>
      <c r="OOZ6" s="413"/>
      <c r="OPA6" s="413"/>
      <c r="OPB6" s="413"/>
      <c r="OPC6" s="413"/>
      <c r="OPD6" s="413"/>
      <c r="OPE6" s="413"/>
      <c r="OPF6" s="413"/>
      <c r="OPG6" s="413"/>
      <c r="OPH6" s="413"/>
      <c r="OPI6" s="413"/>
      <c r="OPJ6" s="413"/>
      <c r="OPK6" s="413"/>
      <c r="OPL6" s="413"/>
      <c r="OPM6" s="413"/>
      <c r="OPN6" s="413"/>
      <c r="OPO6" s="413"/>
      <c r="OPP6" s="413"/>
      <c r="OPQ6" s="413"/>
      <c r="OPR6" s="413"/>
      <c r="OPS6" s="413"/>
      <c r="OPT6" s="413"/>
      <c r="OPU6" s="413"/>
      <c r="OPV6" s="413"/>
      <c r="OPW6" s="413"/>
      <c r="OPX6" s="413"/>
      <c r="OPY6" s="413"/>
      <c r="OPZ6" s="413"/>
      <c r="OQA6" s="413"/>
      <c r="OQB6" s="413"/>
      <c r="OQC6" s="413"/>
      <c r="OQD6" s="413"/>
      <c r="OQE6" s="413"/>
      <c r="OQF6" s="413"/>
      <c r="OQG6" s="413"/>
      <c r="OQH6" s="413"/>
      <c r="OQI6" s="413"/>
      <c r="OQJ6" s="413"/>
      <c r="OQK6" s="413"/>
      <c r="OQL6" s="413"/>
      <c r="OQM6" s="413"/>
      <c r="OQN6" s="413"/>
      <c r="OQO6" s="413"/>
      <c r="OQP6" s="413"/>
      <c r="OQQ6" s="413"/>
      <c r="OQR6" s="413"/>
      <c r="OQS6" s="413"/>
      <c r="OQT6" s="413"/>
      <c r="OQU6" s="413"/>
      <c r="OQV6" s="413"/>
      <c r="OQW6" s="413"/>
      <c r="OQX6" s="413"/>
      <c r="OQY6" s="413"/>
      <c r="OQZ6" s="413"/>
      <c r="ORA6" s="413"/>
      <c r="ORB6" s="413"/>
      <c r="ORC6" s="413"/>
      <c r="ORD6" s="413"/>
      <c r="ORE6" s="413"/>
      <c r="ORF6" s="413"/>
      <c r="ORG6" s="413"/>
      <c r="ORH6" s="413"/>
      <c r="ORI6" s="413"/>
      <c r="ORJ6" s="413"/>
      <c r="ORK6" s="413"/>
      <c r="ORL6" s="413"/>
      <c r="ORM6" s="413"/>
      <c r="ORN6" s="413"/>
      <c r="ORO6" s="413"/>
      <c r="ORP6" s="413"/>
      <c r="ORQ6" s="413"/>
      <c r="ORR6" s="413"/>
      <c r="ORS6" s="413"/>
      <c r="ORT6" s="413"/>
      <c r="ORU6" s="413"/>
      <c r="ORV6" s="413"/>
      <c r="ORW6" s="413"/>
      <c r="ORX6" s="413"/>
      <c r="ORY6" s="413"/>
      <c r="ORZ6" s="413"/>
      <c r="OSA6" s="413"/>
      <c r="OSB6" s="413"/>
      <c r="OSC6" s="413"/>
      <c r="OSD6" s="413"/>
      <c r="OSE6" s="413"/>
      <c r="OSF6" s="413"/>
      <c r="OSG6" s="413"/>
      <c r="OSH6" s="413"/>
      <c r="OSI6" s="413"/>
      <c r="OSJ6" s="413"/>
      <c r="OSK6" s="413"/>
      <c r="OSL6" s="413"/>
      <c r="OSM6" s="413"/>
      <c r="OSN6" s="413"/>
      <c r="OSO6" s="413"/>
      <c r="OSP6" s="413"/>
      <c r="OSQ6" s="413"/>
      <c r="OSR6" s="413"/>
      <c r="OSS6" s="413"/>
      <c r="OST6" s="413"/>
      <c r="OSU6" s="413"/>
      <c r="OSV6" s="413"/>
      <c r="OSW6" s="413"/>
      <c r="OSX6" s="413"/>
      <c r="OSY6" s="413"/>
      <c r="OSZ6" s="413"/>
      <c r="OTA6" s="413"/>
      <c r="OTB6" s="413"/>
      <c r="OTC6" s="413"/>
      <c r="OTD6" s="413"/>
      <c r="OTE6" s="413"/>
      <c r="OTF6" s="413"/>
      <c r="OTG6" s="413"/>
      <c r="OTH6" s="413"/>
      <c r="OTI6" s="413"/>
      <c r="OTJ6" s="413"/>
      <c r="OTK6" s="413"/>
      <c r="OTL6" s="413"/>
      <c r="OTM6" s="413"/>
      <c r="OTN6" s="413"/>
      <c r="OTO6" s="413"/>
      <c r="OTP6" s="413"/>
      <c r="OTQ6" s="413"/>
      <c r="OTR6" s="413"/>
      <c r="OTS6" s="413"/>
      <c r="OTT6" s="413"/>
      <c r="OTU6" s="413"/>
      <c r="OTV6" s="413"/>
      <c r="OTW6" s="413"/>
      <c r="OTX6" s="413"/>
      <c r="OTY6" s="413"/>
      <c r="OTZ6" s="413"/>
      <c r="OUA6" s="413"/>
      <c r="OUB6" s="413"/>
      <c r="OUC6" s="413"/>
      <c r="OUD6" s="413"/>
      <c r="OUE6" s="413"/>
      <c r="OUF6" s="413"/>
      <c r="OUG6" s="413"/>
      <c r="OUH6" s="413"/>
      <c r="OUI6" s="413"/>
      <c r="OUJ6" s="413"/>
      <c r="OUK6" s="413"/>
      <c r="OUL6" s="413"/>
      <c r="OUM6" s="413"/>
      <c r="OUN6" s="413"/>
      <c r="OUO6" s="413"/>
      <c r="OUP6" s="413"/>
      <c r="OUQ6" s="413"/>
      <c r="OUR6" s="413"/>
      <c r="OUS6" s="413"/>
      <c r="OUT6" s="413"/>
      <c r="OUU6" s="413"/>
      <c r="OUV6" s="413"/>
      <c r="OUW6" s="413"/>
      <c r="OUX6" s="413"/>
      <c r="OUY6" s="413"/>
      <c r="OUZ6" s="413"/>
      <c r="OVA6" s="413"/>
      <c r="OVB6" s="413"/>
      <c r="OVC6" s="413"/>
      <c r="OVD6" s="413"/>
      <c r="OVE6" s="413"/>
      <c r="OVF6" s="413"/>
      <c r="OVG6" s="413"/>
      <c r="OVH6" s="413"/>
      <c r="OVI6" s="413"/>
      <c r="OVJ6" s="413"/>
      <c r="OVK6" s="413"/>
      <c r="OVL6" s="413"/>
      <c r="OVM6" s="413"/>
      <c r="OVN6" s="413"/>
      <c r="OVO6" s="413"/>
      <c r="OVP6" s="413"/>
      <c r="OVQ6" s="413"/>
      <c r="OVR6" s="413"/>
      <c r="OVS6" s="413"/>
      <c r="OVT6" s="413"/>
      <c r="OVU6" s="413"/>
      <c r="OVV6" s="413"/>
      <c r="OVW6" s="413"/>
      <c r="OVX6" s="413"/>
      <c r="OVY6" s="413"/>
      <c r="OVZ6" s="413"/>
      <c r="OWA6" s="413"/>
      <c r="OWB6" s="413"/>
      <c r="OWC6" s="413"/>
      <c r="OWD6" s="413"/>
      <c r="OWE6" s="413"/>
      <c r="OWF6" s="413"/>
      <c r="OWG6" s="413"/>
      <c r="OWH6" s="413"/>
      <c r="OWI6" s="413"/>
      <c r="OWJ6" s="413"/>
      <c r="OWK6" s="413"/>
      <c r="OWL6" s="413"/>
      <c r="OWM6" s="413"/>
      <c r="OWN6" s="413"/>
      <c r="OWO6" s="413"/>
      <c r="OWP6" s="413"/>
      <c r="OWQ6" s="413"/>
      <c r="OWR6" s="413"/>
      <c r="OWS6" s="413"/>
      <c r="OWT6" s="413"/>
      <c r="OWU6" s="413"/>
      <c r="OWV6" s="413"/>
      <c r="OWW6" s="413"/>
      <c r="OWX6" s="413"/>
      <c r="OWY6" s="413"/>
      <c r="OWZ6" s="413"/>
      <c r="OXA6" s="413"/>
      <c r="OXB6" s="413"/>
      <c r="OXC6" s="413"/>
      <c r="OXD6" s="413"/>
      <c r="OXE6" s="413"/>
      <c r="OXF6" s="413"/>
      <c r="OXG6" s="413"/>
      <c r="OXH6" s="413"/>
      <c r="OXI6" s="413"/>
      <c r="OXJ6" s="413"/>
      <c r="OXK6" s="413"/>
      <c r="OXL6" s="413"/>
      <c r="OXM6" s="413"/>
      <c r="OXN6" s="413"/>
      <c r="OXO6" s="413"/>
      <c r="OXP6" s="413"/>
      <c r="OXQ6" s="413"/>
      <c r="OXR6" s="413"/>
      <c r="OXS6" s="413"/>
      <c r="OXT6" s="413"/>
      <c r="OXU6" s="413"/>
      <c r="OXV6" s="413"/>
      <c r="OXW6" s="413"/>
      <c r="OXX6" s="413"/>
      <c r="OXY6" s="413"/>
      <c r="OXZ6" s="413"/>
      <c r="OYA6" s="413"/>
      <c r="OYB6" s="413"/>
      <c r="OYC6" s="413"/>
      <c r="OYD6" s="413"/>
      <c r="OYE6" s="413"/>
      <c r="OYF6" s="413"/>
      <c r="OYG6" s="413"/>
      <c r="OYH6" s="413"/>
      <c r="OYI6" s="413"/>
      <c r="OYJ6" s="413"/>
      <c r="OYK6" s="413"/>
      <c r="OYL6" s="413"/>
      <c r="OYM6" s="413"/>
      <c r="OYN6" s="413"/>
      <c r="OYO6" s="413"/>
      <c r="OYP6" s="413"/>
      <c r="OYQ6" s="413"/>
      <c r="OYR6" s="413"/>
      <c r="OYS6" s="413"/>
      <c r="OYT6" s="413"/>
      <c r="OYU6" s="413"/>
      <c r="OYV6" s="413"/>
      <c r="OYW6" s="413"/>
      <c r="OYX6" s="413"/>
      <c r="OYY6" s="413"/>
      <c r="OYZ6" s="413"/>
      <c r="OZA6" s="413"/>
      <c r="OZB6" s="413"/>
      <c r="OZC6" s="413"/>
      <c r="OZD6" s="413"/>
      <c r="OZE6" s="413"/>
      <c r="OZF6" s="413"/>
      <c r="OZG6" s="413"/>
      <c r="OZH6" s="413"/>
      <c r="OZI6" s="413"/>
      <c r="OZJ6" s="413"/>
      <c r="OZK6" s="413"/>
      <c r="OZL6" s="413"/>
      <c r="OZM6" s="413"/>
      <c r="OZN6" s="413"/>
      <c r="OZO6" s="413"/>
      <c r="OZP6" s="413"/>
      <c r="OZQ6" s="413"/>
      <c r="OZR6" s="413"/>
      <c r="OZS6" s="413"/>
      <c r="OZT6" s="413"/>
      <c r="OZU6" s="413"/>
      <c r="OZV6" s="413"/>
      <c r="OZW6" s="413"/>
      <c r="OZX6" s="413"/>
      <c r="OZY6" s="413"/>
      <c r="OZZ6" s="413"/>
      <c r="PAA6" s="413"/>
      <c r="PAB6" s="413"/>
      <c r="PAC6" s="413"/>
      <c r="PAD6" s="413"/>
      <c r="PAE6" s="413"/>
      <c r="PAF6" s="413"/>
      <c r="PAG6" s="413"/>
      <c r="PAH6" s="413"/>
      <c r="PAI6" s="413"/>
      <c r="PAJ6" s="413"/>
      <c r="PAK6" s="413"/>
      <c r="PAL6" s="413"/>
      <c r="PAM6" s="413"/>
      <c r="PAN6" s="413"/>
      <c r="PAO6" s="413"/>
      <c r="PAP6" s="413"/>
      <c r="PAQ6" s="413"/>
      <c r="PAR6" s="413"/>
      <c r="PAS6" s="413"/>
      <c r="PAT6" s="413"/>
      <c r="PAU6" s="413"/>
      <c r="PAV6" s="413"/>
      <c r="PAW6" s="413"/>
      <c r="PAX6" s="413"/>
      <c r="PAY6" s="413"/>
      <c r="PAZ6" s="413"/>
      <c r="PBA6" s="413"/>
      <c r="PBB6" s="413"/>
      <c r="PBC6" s="413"/>
      <c r="PBD6" s="413"/>
      <c r="PBE6" s="413"/>
      <c r="PBF6" s="413"/>
      <c r="PBG6" s="413"/>
      <c r="PBH6" s="413"/>
      <c r="PBI6" s="413"/>
      <c r="PBJ6" s="413"/>
      <c r="PBK6" s="413"/>
      <c r="PBL6" s="413"/>
      <c r="PBM6" s="413"/>
      <c r="PBN6" s="413"/>
      <c r="PBO6" s="413"/>
      <c r="PBP6" s="413"/>
      <c r="PBQ6" s="413"/>
      <c r="PBR6" s="413"/>
      <c r="PBS6" s="413"/>
      <c r="PBT6" s="413"/>
      <c r="PBU6" s="413"/>
      <c r="PBV6" s="413"/>
      <c r="PBW6" s="413"/>
      <c r="PBX6" s="413"/>
      <c r="PBY6" s="413"/>
      <c r="PBZ6" s="413"/>
      <c r="PCA6" s="413"/>
      <c r="PCB6" s="413"/>
      <c r="PCC6" s="413"/>
      <c r="PCD6" s="413"/>
      <c r="PCE6" s="413"/>
      <c r="PCF6" s="413"/>
      <c r="PCG6" s="413"/>
      <c r="PCH6" s="413"/>
      <c r="PCI6" s="413"/>
      <c r="PCJ6" s="413"/>
      <c r="PCK6" s="413"/>
      <c r="PCL6" s="413"/>
      <c r="PCM6" s="413"/>
      <c r="PCN6" s="413"/>
      <c r="PCO6" s="413"/>
      <c r="PCP6" s="413"/>
      <c r="PCQ6" s="413"/>
      <c r="PCR6" s="413"/>
      <c r="PCS6" s="413"/>
      <c r="PCT6" s="413"/>
      <c r="PCU6" s="413"/>
      <c r="PCV6" s="413"/>
      <c r="PCW6" s="413"/>
      <c r="PCX6" s="413"/>
      <c r="PCY6" s="413"/>
      <c r="PCZ6" s="413"/>
      <c r="PDA6" s="413"/>
      <c r="PDB6" s="413"/>
      <c r="PDC6" s="413"/>
      <c r="PDD6" s="413"/>
      <c r="PDE6" s="413"/>
      <c r="PDF6" s="413"/>
      <c r="PDG6" s="413"/>
      <c r="PDH6" s="413"/>
      <c r="PDI6" s="413"/>
      <c r="PDJ6" s="413"/>
      <c r="PDK6" s="413"/>
      <c r="PDL6" s="413"/>
      <c r="PDM6" s="413"/>
      <c r="PDN6" s="413"/>
      <c r="PDO6" s="413"/>
      <c r="PDP6" s="413"/>
      <c r="PDQ6" s="413"/>
      <c r="PDR6" s="413"/>
      <c r="PDS6" s="413"/>
      <c r="PDT6" s="413"/>
      <c r="PDU6" s="413"/>
      <c r="PDV6" s="413"/>
      <c r="PDW6" s="413"/>
      <c r="PDX6" s="413"/>
      <c r="PDY6" s="413"/>
      <c r="PDZ6" s="413"/>
      <c r="PEA6" s="413"/>
      <c r="PEB6" s="413"/>
      <c r="PEC6" s="413"/>
      <c r="PED6" s="413"/>
      <c r="PEE6" s="413"/>
      <c r="PEF6" s="413"/>
      <c r="PEG6" s="413"/>
      <c r="PEH6" s="413"/>
      <c r="PEI6" s="413"/>
      <c r="PEJ6" s="413"/>
      <c r="PEK6" s="413"/>
      <c r="PEL6" s="413"/>
      <c r="PEM6" s="413"/>
      <c r="PEN6" s="413"/>
      <c r="PEO6" s="413"/>
      <c r="PEP6" s="413"/>
      <c r="PEQ6" s="413"/>
      <c r="PER6" s="413"/>
      <c r="PES6" s="413"/>
      <c r="PET6" s="413"/>
      <c r="PEU6" s="413"/>
      <c r="PEV6" s="413"/>
      <c r="PEW6" s="413"/>
      <c r="PEX6" s="413"/>
      <c r="PEY6" s="413"/>
      <c r="PEZ6" s="413"/>
      <c r="PFA6" s="413"/>
      <c r="PFB6" s="413"/>
      <c r="PFC6" s="413"/>
      <c r="PFD6" s="413"/>
      <c r="PFE6" s="413"/>
      <c r="PFF6" s="413"/>
      <c r="PFG6" s="413"/>
      <c r="PFH6" s="413"/>
      <c r="PFI6" s="413"/>
      <c r="PFJ6" s="413"/>
      <c r="PFK6" s="413"/>
      <c r="PFL6" s="413"/>
      <c r="PFM6" s="413"/>
      <c r="PFN6" s="413"/>
      <c r="PFO6" s="413"/>
      <c r="PFP6" s="413"/>
      <c r="PFQ6" s="413"/>
      <c r="PFR6" s="413"/>
      <c r="PFS6" s="413"/>
      <c r="PFT6" s="413"/>
      <c r="PFU6" s="413"/>
      <c r="PFV6" s="413"/>
      <c r="PFW6" s="413"/>
      <c r="PFX6" s="413"/>
      <c r="PFY6" s="413"/>
      <c r="PFZ6" s="413"/>
      <c r="PGA6" s="413"/>
      <c r="PGB6" s="413"/>
      <c r="PGC6" s="413"/>
      <c r="PGD6" s="413"/>
      <c r="PGE6" s="413"/>
      <c r="PGF6" s="413"/>
      <c r="PGG6" s="413"/>
      <c r="PGH6" s="413"/>
      <c r="PGI6" s="413"/>
      <c r="PGJ6" s="413"/>
      <c r="PGK6" s="413"/>
      <c r="PGL6" s="413"/>
      <c r="PGM6" s="413"/>
      <c r="PGN6" s="413"/>
      <c r="PGO6" s="413"/>
      <c r="PGP6" s="413"/>
      <c r="PGQ6" s="413"/>
      <c r="PGR6" s="413"/>
      <c r="PGS6" s="413"/>
      <c r="PGT6" s="413"/>
      <c r="PGU6" s="413"/>
      <c r="PGV6" s="413"/>
      <c r="PGW6" s="413"/>
      <c r="PGX6" s="413"/>
      <c r="PGY6" s="413"/>
      <c r="PGZ6" s="413"/>
      <c r="PHA6" s="413"/>
      <c r="PHB6" s="413"/>
      <c r="PHC6" s="413"/>
      <c r="PHD6" s="413"/>
      <c r="PHE6" s="413"/>
      <c r="PHF6" s="413"/>
      <c r="PHG6" s="413"/>
      <c r="PHH6" s="413"/>
      <c r="PHI6" s="413"/>
      <c r="PHJ6" s="413"/>
      <c r="PHK6" s="413"/>
      <c r="PHL6" s="413"/>
      <c r="PHM6" s="413"/>
      <c r="PHN6" s="413"/>
      <c r="PHO6" s="413"/>
      <c r="PHP6" s="413"/>
      <c r="PHQ6" s="413"/>
      <c r="PHR6" s="413"/>
      <c r="PHS6" s="413"/>
      <c r="PHT6" s="413"/>
      <c r="PHU6" s="413"/>
      <c r="PHV6" s="413"/>
      <c r="PHW6" s="413"/>
      <c r="PHX6" s="413"/>
      <c r="PHY6" s="413"/>
      <c r="PHZ6" s="413"/>
      <c r="PIA6" s="413"/>
      <c r="PIB6" s="413"/>
      <c r="PIC6" s="413"/>
      <c r="PID6" s="413"/>
      <c r="PIE6" s="413"/>
      <c r="PIF6" s="413"/>
      <c r="PIG6" s="413"/>
      <c r="PIH6" s="413"/>
      <c r="PII6" s="413"/>
      <c r="PIJ6" s="413"/>
      <c r="PIK6" s="413"/>
      <c r="PIL6" s="413"/>
      <c r="PIM6" s="413"/>
      <c r="PIN6" s="413"/>
      <c r="PIO6" s="413"/>
      <c r="PIP6" s="413"/>
      <c r="PIQ6" s="413"/>
      <c r="PIR6" s="413"/>
      <c r="PIS6" s="413"/>
      <c r="PIT6" s="413"/>
      <c r="PIU6" s="413"/>
      <c r="PIV6" s="413"/>
      <c r="PIW6" s="413"/>
      <c r="PIX6" s="413"/>
      <c r="PIY6" s="413"/>
      <c r="PIZ6" s="413"/>
      <c r="PJA6" s="413"/>
      <c r="PJB6" s="413"/>
      <c r="PJC6" s="413"/>
      <c r="PJD6" s="413"/>
      <c r="PJE6" s="413"/>
      <c r="PJF6" s="413"/>
      <c r="PJG6" s="413"/>
      <c r="PJH6" s="413"/>
      <c r="PJI6" s="413"/>
      <c r="PJJ6" s="413"/>
      <c r="PJK6" s="413"/>
      <c r="PJL6" s="413"/>
      <c r="PJM6" s="413"/>
      <c r="PJN6" s="413"/>
      <c r="PJO6" s="413"/>
      <c r="PJP6" s="413"/>
      <c r="PJQ6" s="413"/>
      <c r="PJR6" s="413"/>
      <c r="PJS6" s="413"/>
      <c r="PJT6" s="413"/>
      <c r="PJU6" s="413"/>
      <c r="PJV6" s="413"/>
      <c r="PJW6" s="413"/>
      <c r="PJX6" s="413"/>
      <c r="PJY6" s="413"/>
      <c r="PJZ6" s="413"/>
      <c r="PKA6" s="413"/>
      <c r="PKB6" s="413"/>
      <c r="PKC6" s="413"/>
      <c r="PKD6" s="413"/>
      <c r="PKE6" s="413"/>
      <c r="PKF6" s="413"/>
      <c r="PKG6" s="413"/>
      <c r="PKH6" s="413"/>
      <c r="PKI6" s="413"/>
      <c r="PKJ6" s="413"/>
      <c r="PKK6" s="413"/>
      <c r="PKL6" s="413"/>
      <c r="PKM6" s="413"/>
      <c r="PKN6" s="413"/>
      <c r="PKO6" s="413"/>
      <c r="PKP6" s="413"/>
      <c r="PKQ6" s="413"/>
      <c r="PKR6" s="413"/>
      <c r="PKS6" s="413"/>
      <c r="PKT6" s="413"/>
      <c r="PKU6" s="413"/>
      <c r="PKV6" s="413"/>
      <c r="PKW6" s="413"/>
      <c r="PKX6" s="413"/>
      <c r="PKY6" s="413"/>
      <c r="PKZ6" s="413"/>
      <c r="PLA6" s="413"/>
      <c r="PLB6" s="413"/>
      <c r="PLC6" s="413"/>
      <c r="PLD6" s="413"/>
      <c r="PLE6" s="413"/>
      <c r="PLF6" s="413"/>
      <c r="PLG6" s="413"/>
      <c r="PLH6" s="413"/>
      <c r="PLI6" s="413"/>
      <c r="PLJ6" s="413"/>
      <c r="PLK6" s="413"/>
      <c r="PLL6" s="413"/>
      <c r="PLM6" s="413"/>
      <c r="PLN6" s="413"/>
      <c r="PLO6" s="413"/>
      <c r="PLP6" s="413"/>
      <c r="PLQ6" s="413"/>
      <c r="PLR6" s="413"/>
      <c r="PLS6" s="413"/>
      <c r="PLT6" s="413"/>
      <c r="PLU6" s="413"/>
      <c r="PLV6" s="413"/>
      <c r="PLW6" s="413"/>
      <c r="PLX6" s="413"/>
      <c r="PLY6" s="413"/>
      <c r="PLZ6" s="413"/>
      <c r="PMA6" s="413"/>
      <c r="PMB6" s="413"/>
      <c r="PMC6" s="413"/>
      <c r="PMD6" s="413"/>
      <c r="PME6" s="413"/>
      <c r="PMF6" s="413"/>
      <c r="PMG6" s="413"/>
      <c r="PMH6" s="413"/>
      <c r="PMI6" s="413"/>
      <c r="PMJ6" s="413"/>
      <c r="PMK6" s="413"/>
      <c r="PML6" s="413"/>
      <c r="PMM6" s="413"/>
      <c r="PMN6" s="413"/>
      <c r="PMO6" s="413"/>
      <c r="PMP6" s="413"/>
      <c r="PMQ6" s="413"/>
      <c r="PMR6" s="413"/>
      <c r="PMS6" s="413"/>
      <c r="PMT6" s="413"/>
      <c r="PMU6" s="413"/>
      <c r="PMV6" s="413"/>
      <c r="PMW6" s="413"/>
      <c r="PMX6" s="413"/>
      <c r="PMY6" s="413"/>
      <c r="PMZ6" s="413"/>
      <c r="PNA6" s="413"/>
      <c r="PNB6" s="413"/>
      <c r="PNC6" s="413"/>
      <c r="PND6" s="413"/>
      <c r="PNE6" s="413"/>
      <c r="PNF6" s="413"/>
      <c r="PNG6" s="413"/>
      <c r="PNH6" s="413"/>
      <c r="PNI6" s="413"/>
      <c r="PNJ6" s="413"/>
      <c r="PNK6" s="413"/>
      <c r="PNL6" s="413"/>
      <c r="PNM6" s="413"/>
      <c r="PNN6" s="413"/>
      <c r="PNO6" s="413"/>
      <c r="PNP6" s="413"/>
      <c r="PNQ6" s="413"/>
      <c r="PNR6" s="413"/>
      <c r="PNS6" s="413"/>
      <c r="PNT6" s="413"/>
      <c r="PNU6" s="413"/>
      <c r="PNV6" s="413"/>
      <c r="PNW6" s="413"/>
      <c r="PNX6" s="413"/>
      <c r="PNY6" s="413"/>
      <c r="PNZ6" s="413"/>
      <c r="POA6" s="413"/>
      <c r="POB6" s="413"/>
      <c r="POC6" s="413"/>
      <c r="POD6" s="413"/>
      <c r="POE6" s="413"/>
      <c r="POF6" s="413"/>
      <c r="POG6" s="413"/>
      <c r="POH6" s="413"/>
      <c r="POI6" s="413"/>
      <c r="POJ6" s="413"/>
      <c r="POK6" s="413"/>
      <c r="POL6" s="413"/>
      <c r="POM6" s="413"/>
      <c r="PON6" s="413"/>
      <c r="POO6" s="413"/>
      <c r="POP6" s="413"/>
      <c r="POQ6" s="413"/>
      <c r="POR6" s="413"/>
      <c r="POS6" s="413"/>
      <c r="POT6" s="413"/>
      <c r="POU6" s="413"/>
      <c r="POV6" s="413"/>
      <c r="POW6" s="413"/>
      <c r="POX6" s="413"/>
      <c r="POY6" s="413"/>
      <c r="POZ6" s="413"/>
      <c r="PPA6" s="413"/>
      <c r="PPB6" s="413"/>
      <c r="PPC6" s="413"/>
      <c r="PPD6" s="413"/>
      <c r="PPE6" s="413"/>
      <c r="PPF6" s="413"/>
      <c r="PPG6" s="413"/>
      <c r="PPH6" s="413"/>
      <c r="PPI6" s="413"/>
      <c r="PPJ6" s="413"/>
      <c r="PPK6" s="413"/>
      <c r="PPL6" s="413"/>
      <c r="PPM6" s="413"/>
      <c r="PPN6" s="413"/>
      <c r="PPO6" s="413"/>
      <c r="PPP6" s="413"/>
      <c r="PPQ6" s="413"/>
      <c r="PPR6" s="413"/>
      <c r="PPS6" s="413"/>
      <c r="PPT6" s="413"/>
      <c r="PPU6" s="413"/>
      <c r="PPV6" s="413"/>
      <c r="PPW6" s="413"/>
      <c r="PPX6" s="413"/>
      <c r="PPY6" s="413"/>
      <c r="PPZ6" s="413"/>
      <c r="PQA6" s="413"/>
      <c r="PQB6" s="413"/>
      <c r="PQC6" s="413"/>
      <c r="PQD6" s="413"/>
      <c r="PQE6" s="413"/>
      <c r="PQF6" s="413"/>
      <c r="PQG6" s="413"/>
      <c r="PQH6" s="413"/>
      <c r="PQI6" s="413"/>
      <c r="PQJ6" s="413"/>
      <c r="PQK6" s="413"/>
      <c r="PQL6" s="413"/>
      <c r="PQM6" s="413"/>
      <c r="PQN6" s="413"/>
      <c r="PQO6" s="413"/>
      <c r="PQP6" s="413"/>
      <c r="PQQ6" s="413"/>
      <c r="PQR6" s="413"/>
      <c r="PQS6" s="413"/>
      <c r="PQT6" s="413"/>
      <c r="PQU6" s="413"/>
      <c r="PQV6" s="413"/>
      <c r="PQW6" s="413"/>
      <c r="PQX6" s="413"/>
      <c r="PQY6" s="413"/>
      <c r="PQZ6" s="413"/>
      <c r="PRA6" s="413"/>
      <c r="PRB6" s="413"/>
      <c r="PRC6" s="413"/>
      <c r="PRD6" s="413"/>
      <c r="PRE6" s="413"/>
      <c r="PRF6" s="413"/>
      <c r="PRG6" s="413"/>
      <c r="PRH6" s="413"/>
      <c r="PRI6" s="413"/>
      <c r="PRJ6" s="413"/>
      <c r="PRK6" s="413"/>
      <c r="PRL6" s="413"/>
      <c r="PRM6" s="413"/>
      <c r="PRN6" s="413"/>
      <c r="PRO6" s="413"/>
      <c r="PRP6" s="413"/>
      <c r="PRQ6" s="413"/>
      <c r="PRR6" s="413"/>
      <c r="PRS6" s="413"/>
      <c r="PRT6" s="413"/>
      <c r="PRU6" s="413"/>
      <c r="PRV6" s="413"/>
      <c r="PRW6" s="413"/>
      <c r="PRX6" s="413"/>
      <c r="PRY6" s="413"/>
      <c r="PRZ6" s="413"/>
      <c r="PSA6" s="413"/>
      <c r="PSB6" s="413"/>
      <c r="PSC6" s="413"/>
      <c r="PSD6" s="413"/>
      <c r="PSE6" s="413"/>
      <c r="PSF6" s="413"/>
      <c r="PSG6" s="413"/>
      <c r="PSH6" s="413"/>
      <c r="PSI6" s="413"/>
      <c r="PSJ6" s="413"/>
      <c r="PSK6" s="413"/>
      <c r="PSL6" s="413"/>
      <c r="PSM6" s="413"/>
      <c r="PSN6" s="413"/>
      <c r="PSO6" s="413"/>
      <c r="PSP6" s="413"/>
      <c r="PSQ6" s="413"/>
      <c r="PSR6" s="413"/>
      <c r="PSS6" s="413"/>
      <c r="PST6" s="413"/>
      <c r="PSU6" s="413"/>
      <c r="PSV6" s="413"/>
      <c r="PSW6" s="413"/>
      <c r="PSX6" s="413"/>
      <c r="PSY6" s="413"/>
      <c r="PSZ6" s="413"/>
      <c r="PTA6" s="413"/>
      <c r="PTB6" s="413"/>
      <c r="PTC6" s="413"/>
      <c r="PTD6" s="413"/>
      <c r="PTE6" s="413"/>
      <c r="PTF6" s="413"/>
      <c r="PTG6" s="413"/>
      <c r="PTH6" s="413"/>
      <c r="PTI6" s="413"/>
      <c r="PTJ6" s="413"/>
      <c r="PTK6" s="413"/>
      <c r="PTL6" s="413"/>
      <c r="PTM6" s="413"/>
      <c r="PTN6" s="413"/>
      <c r="PTO6" s="413"/>
      <c r="PTP6" s="413"/>
      <c r="PTQ6" s="413"/>
      <c r="PTR6" s="413"/>
      <c r="PTS6" s="413"/>
      <c r="PTT6" s="413"/>
      <c r="PTU6" s="413"/>
      <c r="PTV6" s="413"/>
      <c r="PTW6" s="413"/>
      <c r="PTX6" s="413"/>
      <c r="PTY6" s="413"/>
      <c r="PTZ6" s="413"/>
      <c r="PUA6" s="413"/>
      <c r="PUB6" s="413"/>
      <c r="PUC6" s="413"/>
      <c r="PUD6" s="413"/>
      <c r="PUE6" s="413"/>
      <c r="PUF6" s="413"/>
      <c r="PUG6" s="413"/>
      <c r="PUH6" s="413"/>
      <c r="PUI6" s="413"/>
      <c r="PUJ6" s="413"/>
      <c r="PUK6" s="413"/>
      <c r="PUL6" s="413"/>
      <c r="PUM6" s="413"/>
      <c r="PUN6" s="413"/>
      <c r="PUO6" s="413"/>
      <c r="PUP6" s="413"/>
      <c r="PUQ6" s="413"/>
      <c r="PUR6" s="413"/>
      <c r="PUS6" s="413"/>
      <c r="PUT6" s="413"/>
      <c r="PUU6" s="413"/>
      <c r="PUV6" s="413"/>
      <c r="PUW6" s="413"/>
      <c r="PUX6" s="413"/>
      <c r="PUY6" s="413"/>
      <c r="PUZ6" s="413"/>
      <c r="PVA6" s="413"/>
      <c r="PVB6" s="413"/>
      <c r="PVC6" s="413"/>
      <c r="PVD6" s="413"/>
      <c r="PVE6" s="413"/>
      <c r="PVF6" s="413"/>
      <c r="PVG6" s="413"/>
      <c r="PVH6" s="413"/>
      <c r="PVI6" s="413"/>
      <c r="PVJ6" s="413"/>
      <c r="PVK6" s="413"/>
      <c r="PVL6" s="413"/>
      <c r="PVM6" s="413"/>
      <c r="PVN6" s="413"/>
      <c r="PVO6" s="413"/>
      <c r="PVP6" s="413"/>
      <c r="PVQ6" s="413"/>
      <c r="PVR6" s="413"/>
      <c r="PVS6" s="413"/>
      <c r="PVT6" s="413"/>
      <c r="PVU6" s="413"/>
      <c r="PVV6" s="413"/>
      <c r="PVW6" s="413"/>
      <c r="PVX6" s="413"/>
      <c r="PVY6" s="413"/>
      <c r="PVZ6" s="413"/>
      <c r="PWA6" s="413"/>
      <c r="PWB6" s="413"/>
      <c r="PWC6" s="413"/>
      <c r="PWD6" s="413"/>
      <c r="PWE6" s="413"/>
      <c r="PWF6" s="413"/>
      <c r="PWG6" s="413"/>
      <c r="PWH6" s="413"/>
      <c r="PWI6" s="413"/>
      <c r="PWJ6" s="413"/>
      <c r="PWK6" s="413"/>
      <c r="PWL6" s="413"/>
      <c r="PWM6" s="413"/>
      <c r="PWN6" s="413"/>
      <c r="PWO6" s="413"/>
      <c r="PWP6" s="413"/>
      <c r="PWQ6" s="413"/>
      <c r="PWR6" s="413"/>
      <c r="PWS6" s="413"/>
      <c r="PWT6" s="413"/>
      <c r="PWU6" s="413"/>
      <c r="PWV6" s="413"/>
      <c r="PWW6" s="413"/>
      <c r="PWX6" s="413"/>
      <c r="PWY6" s="413"/>
      <c r="PWZ6" s="413"/>
      <c r="PXA6" s="413"/>
      <c r="PXB6" s="413"/>
      <c r="PXC6" s="413"/>
      <c r="PXD6" s="413"/>
      <c r="PXE6" s="413"/>
      <c r="PXF6" s="413"/>
      <c r="PXG6" s="413"/>
      <c r="PXH6" s="413"/>
      <c r="PXI6" s="413"/>
      <c r="PXJ6" s="413"/>
      <c r="PXK6" s="413"/>
      <c r="PXL6" s="413"/>
      <c r="PXM6" s="413"/>
      <c r="PXN6" s="413"/>
      <c r="PXO6" s="413"/>
      <c r="PXP6" s="413"/>
      <c r="PXQ6" s="413"/>
      <c r="PXR6" s="413"/>
      <c r="PXS6" s="413"/>
      <c r="PXT6" s="413"/>
      <c r="PXU6" s="413"/>
      <c r="PXV6" s="413"/>
      <c r="PXW6" s="413"/>
      <c r="PXX6" s="413"/>
      <c r="PXY6" s="413"/>
      <c r="PXZ6" s="413"/>
      <c r="PYA6" s="413"/>
      <c r="PYB6" s="413"/>
      <c r="PYC6" s="413"/>
      <c r="PYD6" s="413"/>
      <c r="PYE6" s="413"/>
      <c r="PYF6" s="413"/>
      <c r="PYG6" s="413"/>
      <c r="PYH6" s="413"/>
      <c r="PYI6" s="413"/>
      <c r="PYJ6" s="413"/>
      <c r="PYK6" s="413"/>
      <c r="PYL6" s="413"/>
      <c r="PYM6" s="413"/>
      <c r="PYN6" s="413"/>
      <c r="PYO6" s="413"/>
      <c r="PYP6" s="413"/>
      <c r="PYQ6" s="413"/>
      <c r="PYR6" s="413"/>
      <c r="PYS6" s="413"/>
      <c r="PYT6" s="413"/>
      <c r="PYU6" s="413"/>
      <c r="PYV6" s="413"/>
      <c r="PYW6" s="413"/>
      <c r="PYX6" s="413"/>
      <c r="PYY6" s="413"/>
      <c r="PYZ6" s="413"/>
      <c r="PZA6" s="413"/>
      <c r="PZB6" s="413"/>
      <c r="PZC6" s="413"/>
      <c r="PZD6" s="413"/>
      <c r="PZE6" s="413"/>
      <c r="PZF6" s="413"/>
      <c r="PZG6" s="413"/>
      <c r="PZH6" s="413"/>
      <c r="PZI6" s="413"/>
      <c r="PZJ6" s="413"/>
      <c r="PZK6" s="413"/>
      <c r="PZL6" s="413"/>
      <c r="PZM6" s="413"/>
      <c r="PZN6" s="413"/>
      <c r="PZO6" s="413"/>
      <c r="PZP6" s="413"/>
      <c r="PZQ6" s="413"/>
      <c r="PZR6" s="413"/>
      <c r="PZS6" s="413"/>
      <c r="PZT6" s="413"/>
      <c r="PZU6" s="413"/>
      <c r="PZV6" s="413"/>
      <c r="PZW6" s="413"/>
      <c r="PZX6" s="413"/>
      <c r="PZY6" s="413"/>
      <c r="PZZ6" s="413"/>
      <c r="QAA6" s="413"/>
      <c r="QAB6" s="413"/>
      <c r="QAC6" s="413"/>
      <c r="QAD6" s="413"/>
      <c r="QAE6" s="413"/>
      <c r="QAF6" s="413"/>
      <c r="QAG6" s="413"/>
      <c r="QAH6" s="413"/>
      <c r="QAI6" s="413"/>
      <c r="QAJ6" s="413"/>
      <c r="QAK6" s="413"/>
      <c r="QAL6" s="413"/>
      <c r="QAM6" s="413"/>
      <c r="QAN6" s="413"/>
      <c r="QAO6" s="413"/>
      <c r="QAP6" s="413"/>
      <c r="QAQ6" s="413"/>
      <c r="QAR6" s="413"/>
      <c r="QAS6" s="413"/>
      <c r="QAT6" s="413"/>
      <c r="QAU6" s="413"/>
      <c r="QAV6" s="413"/>
      <c r="QAW6" s="413"/>
      <c r="QAX6" s="413"/>
      <c r="QAY6" s="413"/>
      <c r="QAZ6" s="413"/>
      <c r="QBA6" s="413"/>
      <c r="QBB6" s="413"/>
      <c r="QBC6" s="413"/>
      <c r="QBD6" s="413"/>
      <c r="QBE6" s="413"/>
      <c r="QBF6" s="413"/>
      <c r="QBG6" s="413"/>
      <c r="QBH6" s="413"/>
      <c r="QBI6" s="413"/>
      <c r="QBJ6" s="413"/>
      <c r="QBK6" s="413"/>
      <c r="QBL6" s="413"/>
      <c r="QBM6" s="413"/>
      <c r="QBN6" s="413"/>
      <c r="QBO6" s="413"/>
      <c r="QBP6" s="413"/>
      <c r="QBQ6" s="413"/>
      <c r="QBR6" s="413"/>
      <c r="QBS6" s="413"/>
      <c r="QBT6" s="413"/>
      <c r="QBU6" s="413"/>
      <c r="QBV6" s="413"/>
      <c r="QBW6" s="413"/>
      <c r="QBX6" s="413"/>
      <c r="QBY6" s="413"/>
      <c r="QBZ6" s="413"/>
      <c r="QCA6" s="413"/>
      <c r="QCB6" s="413"/>
      <c r="QCC6" s="413"/>
      <c r="QCD6" s="413"/>
      <c r="QCE6" s="413"/>
      <c r="QCF6" s="413"/>
      <c r="QCG6" s="413"/>
      <c r="QCH6" s="413"/>
      <c r="QCI6" s="413"/>
      <c r="QCJ6" s="413"/>
      <c r="QCK6" s="413"/>
      <c r="QCL6" s="413"/>
      <c r="QCM6" s="413"/>
      <c r="QCN6" s="413"/>
      <c r="QCO6" s="413"/>
      <c r="QCP6" s="413"/>
      <c r="QCQ6" s="413"/>
      <c r="QCR6" s="413"/>
      <c r="QCS6" s="413"/>
      <c r="QCT6" s="413"/>
      <c r="QCU6" s="413"/>
      <c r="QCV6" s="413"/>
      <c r="QCW6" s="413"/>
      <c r="QCX6" s="413"/>
      <c r="QCY6" s="413"/>
      <c r="QCZ6" s="413"/>
      <c r="QDA6" s="413"/>
      <c r="QDB6" s="413"/>
      <c r="QDC6" s="413"/>
      <c r="QDD6" s="413"/>
      <c r="QDE6" s="413"/>
      <c r="QDF6" s="413"/>
      <c r="QDG6" s="413"/>
      <c r="QDH6" s="413"/>
      <c r="QDI6" s="413"/>
      <c r="QDJ6" s="413"/>
      <c r="QDK6" s="413"/>
      <c r="QDL6" s="413"/>
      <c r="QDM6" s="413"/>
      <c r="QDN6" s="413"/>
      <c r="QDO6" s="413"/>
      <c r="QDP6" s="413"/>
      <c r="QDQ6" s="413"/>
      <c r="QDR6" s="413"/>
      <c r="QDS6" s="413"/>
      <c r="QDT6" s="413"/>
      <c r="QDU6" s="413"/>
      <c r="QDV6" s="413"/>
      <c r="QDW6" s="413"/>
      <c r="QDX6" s="413"/>
      <c r="QDY6" s="413"/>
      <c r="QDZ6" s="413"/>
      <c r="QEA6" s="413"/>
      <c r="QEB6" s="413"/>
      <c r="QEC6" s="413"/>
      <c r="QED6" s="413"/>
      <c r="QEE6" s="413"/>
      <c r="QEF6" s="413"/>
      <c r="QEG6" s="413"/>
      <c r="QEH6" s="413"/>
      <c r="QEI6" s="413"/>
      <c r="QEJ6" s="413"/>
      <c r="QEK6" s="413"/>
      <c r="QEL6" s="413"/>
      <c r="QEM6" s="413"/>
      <c r="QEN6" s="413"/>
      <c r="QEO6" s="413"/>
      <c r="QEP6" s="413"/>
      <c r="QEQ6" s="413"/>
      <c r="QER6" s="413"/>
      <c r="QES6" s="413"/>
      <c r="QET6" s="413"/>
      <c r="QEU6" s="413"/>
      <c r="QEV6" s="413"/>
      <c r="QEW6" s="413"/>
      <c r="QEX6" s="413"/>
      <c r="QEY6" s="413"/>
      <c r="QEZ6" s="413"/>
      <c r="QFA6" s="413"/>
      <c r="QFB6" s="413"/>
      <c r="QFC6" s="413"/>
      <c r="QFD6" s="413"/>
      <c r="QFE6" s="413"/>
      <c r="QFF6" s="413"/>
      <c r="QFG6" s="413"/>
      <c r="QFH6" s="413"/>
      <c r="QFI6" s="413"/>
      <c r="QFJ6" s="413"/>
      <c r="QFK6" s="413"/>
      <c r="QFL6" s="413"/>
      <c r="QFM6" s="413"/>
      <c r="QFN6" s="413"/>
      <c r="QFO6" s="413"/>
      <c r="QFP6" s="413"/>
      <c r="QFQ6" s="413"/>
      <c r="QFR6" s="413"/>
      <c r="QFS6" s="413"/>
      <c r="QFT6" s="413"/>
      <c r="QFU6" s="413"/>
      <c r="QFV6" s="413"/>
      <c r="QFW6" s="413"/>
      <c r="QFX6" s="413"/>
      <c r="QFY6" s="413"/>
      <c r="QFZ6" s="413"/>
      <c r="QGA6" s="413"/>
      <c r="QGB6" s="413"/>
      <c r="QGC6" s="413"/>
      <c r="QGD6" s="413"/>
      <c r="QGE6" s="413"/>
      <c r="QGF6" s="413"/>
      <c r="QGG6" s="413"/>
      <c r="QGH6" s="413"/>
      <c r="QGI6" s="413"/>
      <c r="QGJ6" s="413"/>
      <c r="QGK6" s="413"/>
      <c r="QGL6" s="413"/>
      <c r="QGM6" s="413"/>
      <c r="QGN6" s="413"/>
      <c r="QGO6" s="413"/>
      <c r="QGP6" s="413"/>
      <c r="QGQ6" s="413"/>
      <c r="QGR6" s="413"/>
      <c r="QGS6" s="413"/>
      <c r="QGT6" s="413"/>
      <c r="QGU6" s="413"/>
      <c r="QGV6" s="413"/>
      <c r="QGW6" s="413"/>
      <c r="QGX6" s="413"/>
      <c r="QGY6" s="413"/>
      <c r="QGZ6" s="413"/>
      <c r="QHA6" s="413"/>
      <c r="QHB6" s="413"/>
      <c r="QHC6" s="413"/>
      <c r="QHD6" s="413"/>
      <c r="QHE6" s="413"/>
      <c r="QHF6" s="413"/>
      <c r="QHG6" s="413"/>
      <c r="QHH6" s="413"/>
      <c r="QHI6" s="413"/>
      <c r="QHJ6" s="413"/>
      <c r="QHK6" s="413"/>
      <c r="QHL6" s="413"/>
      <c r="QHM6" s="413"/>
      <c r="QHN6" s="413"/>
      <c r="QHO6" s="413"/>
      <c r="QHP6" s="413"/>
      <c r="QHQ6" s="413"/>
      <c r="QHR6" s="413"/>
      <c r="QHS6" s="413"/>
      <c r="QHT6" s="413"/>
      <c r="QHU6" s="413"/>
      <c r="QHV6" s="413"/>
      <c r="QHW6" s="413"/>
      <c r="QHX6" s="413"/>
      <c r="QHY6" s="413"/>
      <c r="QHZ6" s="413"/>
      <c r="QIA6" s="413"/>
      <c r="QIB6" s="413"/>
      <c r="QIC6" s="413"/>
      <c r="QID6" s="413"/>
      <c r="QIE6" s="413"/>
      <c r="QIF6" s="413"/>
      <c r="QIG6" s="413"/>
      <c r="QIH6" s="413"/>
      <c r="QII6" s="413"/>
      <c r="QIJ6" s="413"/>
      <c r="QIK6" s="413"/>
      <c r="QIL6" s="413"/>
      <c r="QIM6" s="413"/>
      <c r="QIN6" s="413"/>
      <c r="QIO6" s="413"/>
      <c r="QIP6" s="413"/>
      <c r="QIQ6" s="413"/>
      <c r="QIR6" s="413"/>
      <c r="QIS6" s="413"/>
      <c r="QIT6" s="413"/>
      <c r="QIU6" s="413"/>
      <c r="QIV6" s="413"/>
      <c r="QIW6" s="413"/>
      <c r="QIX6" s="413"/>
      <c r="QIY6" s="413"/>
      <c r="QIZ6" s="413"/>
      <c r="QJA6" s="413"/>
      <c r="QJB6" s="413"/>
      <c r="QJC6" s="413"/>
      <c r="QJD6" s="413"/>
      <c r="QJE6" s="413"/>
      <c r="QJF6" s="413"/>
      <c r="QJG6" s="413"/>
      <c r="QJH6" s="413"/>
      <c r="QJI6" s="413"/>
      <c r="QJJ6" s="413"/>
      <c r="QJK6" s="413"/>
      <c r="QJL6" s="413"/>
      <c r="QJM6" s="413"/>
      <c r="QJN6" s="413"/>
      <c r="QJO6" s="413"/>
      <c r="QJP6" s="413"/>
      <c r="QJQ6" s="413"/>
      <c r="QJR6" s="413"/>
      <c r="QJS6" s="413"/>
      <c r="QJT6" s="413"/>
      <c r="QJU6" s="413"/>
      <c r="QJV6" s="413"/>
      <c r="QJW6" s="413"/>
      <c r="QJX6" s="413"/>
      <c r="QJY6" s="413"/>
      <c r="QJZ6" s="413"/>
      <c r="QKA6" s="413"/>
      <c r="QKB6" s="413"/>
      <c r="QKC6" s="413"/>
      <c r="QKD6" s="413"/>
      <c r="QKE6" s="413"/>
      <c r="QKF6" s="413"/>
      <c r="QKG6" s="413"/>
      <c r="QKH6" s="413"/>
      <c r="QKI6" s="413"/>
      <c r="QKJ6" s="413"/>
      <c r="QKK6" s="413"/>
      <c r="QKL6" s="413"/>
      <c r="QKM6" s="413"/>
      <c r="QKN6" s="413"/>
      <c r="QKO6" s="413"/>
      <c r="QKP6" s="413"/>
      <c r="QKQ6" s="413"/>
      <c r="QKR6" s="413"/>
      <c r="QKS6" s="413"/>
      <c r="QKT6" s="413"/>
      <c r="QKU6" s="413"/>
      <c r="QKV6" s="413"/>
      <c r="QKW6" s="413"/>
      <c r="QKX6" s="413"/>
      <c r="QKY6" s="413"/>
      <c r="QKZ6" s="413"/>
      <c r="QLA6" s="413"/>
      <c r="QLB6" s="413"/>
      <c r="QLC6" s="413"/>
      <c r="QLD6" s="413"/>
      <c r="QLE6" s="413"/>
      <c r="QLF6" s="413"/>
      <c r="QLG6" s="413"/>
      <c r="QLH6" s="413"/>
      <c r="QLI6" s="413"/>
      <c r="QLJ6" s="413"/>
      <c r="QLK6" s="413"/>
      <c r="QLL6" s="413"/>
      <c r="QLM6" s="413"/>
      <c r="QLN6" s="413"/>
      <c r="QLO6" s="413"/>
      <c r="QLP6" s="413"/>
      <c r="QLQ6" s="413"/>
      <c r="QLR6" s="413"/>
      <c r="QLS6" s="413"/>
      <c r="QLT6" s="413"/>
      <c r="QLU6" s="413"/>
      <c r="QLV6" s="413"/>
      <c r="QLW6" s="413"/>
      <c r="QLX6" s="413"/>
      <c r="QLY6" s="413"/>
      <c r="QLZ6" s="413"/>
      <c r="QMA6" s="413"/>
      <c r="QMB6" s="413"/>
      <c r="QMC6" s="413"/>
      <c r="QMD6" s="413"/>
      <c r="QME6" s="413"/>
      <c r="QMF6" s="413"/>
      <c r="QMG6" s="413"/>
      <c r="QMH6" s="413"/>
      <c r="QMI6" s="413"/>
      <c r="QMJ6" s="413"/>
      <c r="QMK6" s="413"/>
      <c r="QML6" s="413"/>
      <c r="QMM6" s="413"/>
      <c r="QMN6" s="413"/>
      <c r="QMO6" s="413"/>
      <c r="QMP6" s="413"/>
      <c r="QMQ6" s="413"/>
      <c r="QMR6" s="413"/>
      <c r="QMS6" s="413"/>
      <c r="QMT6" s="413"/>
      <c r="QMU6" s="413"/>
      <c r="QMV6" s="413"/>
      <c r="QMW6" s="413"/>
      <c r="QMX6" s="413"/>
      <c r="QMY6" s="413"/>
      <c r="QMZ6" s="413"/>
      <c r="QNA6" s="413"/>
      <c r="QNB6" s="413"/>
      <c r="QNC6" s="413"/>
      <c r="QND6" s="413"/>
      <c r="QNE6" s="413"/>
      <c r="QNF6" s="413"/>
      <c r="QNG6" s="413"/>
      <c r="QNH6" s="413"/>
      <c r="QNI6" s="413"/>
      <c r="QNJ6" s="413"/>
      <c r="QNK6" s="413"/>
      <c r="QNL6" s="413"/>
      <c r="QNM6" s="413"/>
      <c r="QNN6" s="413"/>
      <c r="QNO6" s="413"/>
      <c r="QNP6" s="413"/>
      <c r="QNQ6" s="413"/>
      <c r="QNR6" s="413"/>
      <c r="QNS6" s="413"/>
      <c r="QNT6" s="413"/>
      <c r="QNU6" s="413"/>
      <c r="QNV6" s="413"/>
      <c r="QNW6" s="413"/>
      <c r="QNX6" s="413"/>
      <c r="QNY6" s="413"/>
      <c r="QNZ6" s="413"/>
      <c r="QOA6" s="413"/>
      <c r="QOB6" s="413"/>
      <c r="QOC6" s="413"/>
      <c r="QOD6" s="413"/>
      <c r="QOE6" s="413"/>
      <c r="QOF6" s="413"/>
      <c r="QOG6" s="413"/>
      <c r="QOH6" s="413"/>
      <c r="QOI6" s="413"/>
      <c r="QOJ6" s="413"/>
      <c r="QOK6" s="413"/>
      <c r="QOL6" s="413"/>
      <c r="QOM6" s="413"/>
      <c r="QON6" s="413"/>
      <c r="QOO6" s="413"/>
      <c r="QOP6" s="413"/>
      <c r="QOQ6" s="413"/>
      <c r="QOR6" s="413"/>
      <c r="QOS6" s="413"/>
      <c r="QOT6" s="413"/>
      <c r="QOU6" s="413"/>
      <c r="QOV6" s="413"/>
      <c r="QOW6" s="413"/>
      <c r="QOX6" s="413"/>
      <c r="QOY6" s="413"/>
      <c r="QOZ6" s="413"/>
      <c r="QPA6" s="413"/>
      <c r="QPB6" s="413"/>
      <c r="QPC6" s="413"/>
      <c r="QPD6" s="413"/>
      <c r="QPE6" s="413"/>
      <c r="QPF6" s="413"/>
      <c r="QPG6" s="413"/>
      <c r="QPH6" s="413"/>
      <c r="QPI6" s="413"/>
      <c r="QPJ6" s="413"/>
      <c r="QPK6" s="413"/>
      <c r="QPL6" s="413"/>
      <c r="QPM6" s="413"/>
      <c r="QPN6" s="413"/>
      <c r="QPO6" s="413"/>
      <c r="QPP6" s="413"/>
      <c r="QPQ6" s="413"/>
      <c r="QPR6" s="413"/>
      <c r="QPS6" s="413"/>
      <c r="QPT6" s="413"/>
      <c r="QPU6" s="413"/>
      <c r="QPV6" s="413"/>
      <c r="QPW6" s="413"/>
      <c r="QPX6" s="413"/>
      <c r="QPY6" s="413"/>
      <c r="QPZ6" s="413"/>
      <c r="QQA6" s="413"/>
      <c r="QQB6" s="413"/>
      <c r="QQC6" s="413"/>
      <c r="QQD6" s="413"/>
      <c r="QQE6" s="413"/>
      <c r="QQF6" s="413"/>
      <c r="QQG6" s="413"/>
      <c r="QQH6" s="413"/>
      <c r="QQI6" s="413"/>
      <c r="QQJ6" s="413"/>
      <c r="QQK6" s="413"/>
      <c r="QQL6" s="413"/>
      <c r="QQM6" s="413"/>
      <c r="QQN6" s="413"/>
      <c r="QQO6" s="413"/>
      <c r="QQP6" s="413"/>
      <c r="QQQ6" s="413"/>
      <c r="QQR6" s="413"/>
      <c r="QQS6" s="413"/>
      <c r="QQT6" s="413"/>
      <c r="QQU6" s="413"/>
      <c r="QQV6" s="413"/>
      <c r="QQW6" s="413"/>
      <c r="QQX6" s="413"/>
      <c r="QQY6" s="413"/>
      <c r="QQZ6" s="413"/>
      <c r="QRA6" s="413"/>
      <c r="QRB6" s="413"/>
      <c r="QRC6" s="413"/>
      <c r="QRD6" s="413"/>
      <c r="QRE6" s="413"/>
      <c r="QRF6" s="413"/>
      <c r="QRG6" s="413"/>
      <c r="QRH6" s="413"/>
      <c r="QRI6" s="413"/>
      <c r="QRJ6" s="413"/>
      <c r="QRK6" s="413"/>
      <c r="QRL6" s="413"/>
      <c r="QRM6" s="413"/>
      <c r="QRN6" s="413"/>
      <c r="QRO6" s="413"/>
      <c r="QRP6" s="413"/>
      <c r="QRQ6" s="413"/>
      <c r="QRR6" s="413"/>
      <c r="QRS6" s="413"/>
      <c r="QRT6" s="413"/>
      <c r="QRU6" s="413"/>
      <c r="QRV6" s="413"/>
      <c r="QRW6" s="413"/>
      <c r="QRX6" s="413"/>
      <c r="QRY6" s="413"/>
      <c r="QRZ6" s="413"/>
      <c r="QSA6" s="413"/>
      <c r="QSB6" s="413"/>
      <c r="QSC6" s="413"/>
      <c r="QSD6" s="413"/>
      <c r="QSE6" s="413"/>
      <c r="QSF6" s="413"/>
      <c r="QSG6" s="413"/>
      <c r="QSH6" s="413"/>
      <c r="QSI6" s="413"/>
      <c r="QSJ6" s="413"/>
      <c r="QSK6" s="413"/>
      <c r="QSL6" s="413"/>
      <c r="QSM6" s="413"/>
      <c r="QSN6" s="413"/>
      <c r="QSO6" s="413"/>
      <c r="QSP6" s="413"/>
      <c r="QSQ6" s="413"/>
      <c r="QSR6" s="413"/>
      <c r="QSS6" s="413"/>
      <c r="QST6" s="413"/>
      <c r="QSU6" s="413"/>
      <c r="QSV6" s="413"/>
      <c r="QSW6" s="413"/>
      <c r="QSX6" s="413"/>
      <c r="QSY6" s="413"/>
      <c r="QSZ6" s="413"/>
      <c r="QTA6" s="413"/>
      <c r="QTB6" s="413"/>
      <c r="QTC6" s="413"/>
      <c r="QTD6" s="413"/>
      <c r="QTE6" s="413"/>
      <c r="QTF6" s="413"/>
      <c r="QTG6" s="413"/>
      <c r="QTH6" s="413"/>
      <c r="QTI6" s="413"/>
      <c r="QTJ6" s="413"/>
      <c r="QTK6" s="413"/>
      <c r="QTL6" s="413"/>
      <c r="QTM6" s="413"/>
      <c r="QTN6" s="413"/>
      <c r="QTO6" s="413"/>
      <c r="QTP6" s="413"/>
      <c r="QTQ6" s="413"/>
      <c r="QTR6" s="413"/>
      <c r="QTS6" s="413"/>
      <c r="QTT6" s="413"/>
      <c r="QTU6" s="413"/>
      <c r="QTV6" s="413"/>
      <c r="QTW6" s="413"/>
      <c r="QTX6" s="413"/>
      <c r="QTY6" s="413"/>
      <c r="QTZ6" s="413"/>
      <c r="QUA6" s="413"/>
      <c r="QUB6" s="413"/>
      <c r="QUC6" s="413"/>
      <c r="QUD6" s="413"/>
      <c r="QUE6" s="413"/>
      <c r="QUF6" s="413"/>
      <c r="QUG6" s="413"/>
      <c r="QUH6" s="413"/>
      <c r="QUI6" s="413"/>
      <c r="QUJ6" s="413"/>
      <c r="QUK6" s="413"/>
      <c r="QUL6" s="413"/>
      <c r="QUM6" s="413"/>
      <c r="QUN6" s="413"/>
      <c r="QUO6" s="413"/>
      <c r="QUP6" s="413"/>
      <c r="QUQ6" s="413"/>
      <c r="QUR6" s="413"/>
      <c r="QUS6" s="413"/>
      <c r="QUT6" s="413"/>
      <c r="QUU6" s="413"/>
      <c r="QUV6" s="413"/>
      <c r="QUW6" s="413"/>
      <c r="QUX6" s="413"/>
      <c r="QUY6" s="413"/>
      <c r="QUZ6" s="413"/>
      <c r="QVA6" s="413"/>
      <c r="QVB6" s="413"/>
      <c r="QVC6" s="413"/>
      <c r="QVD6" s="413"/>
      <c r="QVE6" s="413"/>
      <c r="QVF6" s="413"/>
      <c r="QVG6" s="413"/>
      <c r="QVH6" s="413"/>
      <c r="QVI6" s="413"/>
      <c r="QVJ6" s="413"/>
      <c r="QVK6" s="413"/>
      <c r="QVL6" s="413"/>
      <c r="QVM6" s="413"/>
      <c r="QVN6" s="413"/>
      <c r="QVO6" s="413"/>
      <c r="QVP6" s="413"/>
      <c r="QVQ6" s="413"/>
      <c r="QVR6" s="413"/>
      <c r="QVS6" s="413"/>
      <c r="QVT6" s="413"/>
      <c r="QVU6" s="413"/>
      <c r="QVV6" s="413"/>
      <c r="QVW6" s="413"/>
      <c r="QVX6" s="413"/>
      <c r="QVY6" s="413"/>
      <c r="QVZ6" s="413"/>
      <c r="QWA6" s="413"/>
      <c r="QWB6" s="413"/>
      <c r="QWC6" s="413"/>
      <c r="QWD6" s="413"/>
      <c r="QWE6" s="413"/>
      <c r="QWF6" s="413"/>
      <c r="QWG6" s="413"/>
      <c r="QWH6" s="413"/>
      <c r="QWI6" s="413"/>
      <c r="QWJ6" s="413"/>
      <c r="QWK6" s="413"/>
      <c r="QWL6" s="413"/>
      <c r="QWM6" s="413"/>
      <c r="QWN6" s="413"/>
      <c r="QWO6" s="413"/>
      <c r="QWP6" s="413"/>
      <c r="QWQ6" s="413"/>
      <c r="QWR6" s="413"/>
      <c r="QWS6" s="413"/>
      <c r="QWT6" s="413"/>
      <c r="QWU6" s="413"/>
      <c r="QWV6" s="413"/>
      <c r="QWW6" s="413"/>
      <c r="QWX6" s="413"/>
      <c r="QWY6" s="413"/>
      <c r="QWZ6" s="413"/>
      <c r="QXA6" s="413"/>
      <c r="QXB6" s="413"/>
      <c r="QXC6" s="413"/>
      <c r="QXD6" s="413"/>
      <c r="QXE6" s="413"/>
      <c r="QXF6" s="413"/>
      <c r="QXG6" s="413"/>
      <c r="QXH6" s="413"/>
      <c r="QXI6" s="413"/>
      <c r="QXJ6" s="413"/>
      <c r="QXK6" s="413"/>
      <c r="QXL6" s="413"/>
      <c r="QXM6" s="413"/>
      <c r="QXN6" s="413"/>
      <c r="QXO6" s="413"/>
      <c r="QXP6" s="413"/>
      <c r="QXQ6" s="413"/>
      <c r="QXR6" s="413"/>
      <c r="QXS6" s="413"/>
      <c r="QXT6" s="413"/>
      <c r="QXU6" s="413"/>
      <c r="QXV6" s="413"/>
      <c r="QXW6" s="413"/>
      <c r="QXX6" s="413"/>
      <c r="QXY6" s="413"/>
      <c r="QXZ6" s="413"/>
      <c r="QYA6" s="413"/>
      <c r="QYB6" s="413"/>
      <c r="QYC6" s="413"/>
      <c r="QYD6" s="413"/>
      <c r="QYE6" s="413"/>
      <c r="QYF6" s="413"/>
      <c r="QYG6" s="413"/>
      <c r="QYH6" s="413"/>
      <c r="QYI6" s="413"/>
      <c r="QYJ6" s="413"/>
      <c r="QYK6" s="413"/>
      <c r="QYL6" s="413"/>
      <c r="QYM6" s="413"/>
      <c r="QYN6" s="413"/>
      <c r="QYO6" s="413"/>
      <c r="QYP6" s="413"/>
      <c r="QYQ6" s="413"/>
      <c r="QYR6" s="413"/>
      <c r="QYS6" s="413"/>
      <c r="QYT6" s="413"/>
      <c r="QYU6" s="413"/>
      <c r="QYV6" s="413"/>
      <c r="QYW6" s="413"/>
      <c r="QYX6" s="413"/>
      <c r="QYY6" s="413"/>
      <c r="QYZ6" s="413"/>
      <c r="QZA6" s="413"/>
      <c r="QZB6" s="413"/>
      <c r="QZC6" s="413"/>
      <c r="QZD6" s="413"/>
      <c r="QZE6" s="413"/>
      <c r="QZF6" s="413"/>
      <c r="QZG6" s="413"/>
      <c r="QZH6" s="413"/>
      <c r="QZI6" s="413"/>
      <c r="QZJ6" s="413"/>
      <c r="QZK6" s="413"/>
      <c r="QZL6" s="413"/>
      <c r="QZM6" s="413"/>
      <c r="QZN6" s="413"/>
      <c r="QZO6" s="413"/>
      <c r="QZP6" s="413"/>
      <c r="QZQ6" s="413"/>
      <c r="QZR6" s="413"/>
      <c r="QZS6" s="413"/>
      <c r="QZT6" s="413"/>
      <c r="QZU6" s="413"/>
      <c r="QZV6" s="413"/>
      <c r="QZW6" s="413"/>
      <c r="QZX6" s="413"/>
      <c r="QZY6" s="413"/>
      <c r="QZZ6" s="413"/>
      <c r="RAA6" s="413"/>
      <c r="RAB6" s="413"/>
      <c r="RAC6" s="413"/>
      <c r="RAD6" s="413"/>
      <c r="RAE6" s="413"/>
      <c r="RAF6" s="413"/>
      <c r="RAG6" s="413"/>
      <c r="RAH6" s="413"/>
      <c r="RAI6" s="413"/>
      <c r="RAJ6" s="413"/>
      <c r="RAK6" s="413"/>
      <c r="RAL6" s="413"/>
      <c r="RAM6" s="413"/>
      <c r="RAN6" s="413"/>
      <c r="RAO6" s="413"/>
      <c r="RAP6" s="413"/>
      <c r="RAQ6" s="413"/>
      <c r="RAR6" s="413"/>
      <c r="RAS6" s="413"/>
      <c r="RAT6" s="413"/>
      <c r="RAU6" s="413"/>
      <c r="RAV6" s="413"/>
      <c r="RAW6" s="413"/>
      <c r="RAX6" s="413"/>
      <c r="RAY6" s="413"/>
      <c r="RAZ6" s="413"/>
      <c r="RBA6" s="413"/>
      <c r="RBB6" s="413"/>
      <c r="RBC6" s="413"/>
      <c r="RBD6" s="413"/>
      <c r="RBE6" s="413"/>
      <c r="RBF6" s="413"/>
      <c r="RBG6" s="413"/>
      <c r="RBH6" s="413"/>
      <c r="RBI6" s="413"/>
      <c r="RBJ6" s="413"/>
      <c r="RBK6" s="413"/>
      <c r="RBL6" s="413"/>
      <c r="RBM6" s="413"/>
      <c r="RBN6" s="413"/>
      <c r="RBO6" s="413"/>
      <c r="RBP6" s="413"/>
      <c r="RBQ6" s="413"/>
      <c r="RBR6" s="413"/>
      <c r="RBS6" s="413"/>
      <c r="RBT6" s="413"/>
      <c r="RBU6" s="413"/>
      <c r="RBV6" s="413"/>
      <c r="RBW6" s="413"/>
      <c r="RBX6" s="413"/>
      <c r="RBY6" s="413"/>
      <c r="RBZ6" s="413"/>
      <c r="RCA6" s="413"/>
      <c r="RCB6" s="413"/>
      <c r="RCC6" s="413"/>
      <c r="RCD6" s="413"/>
      <c r="RCE6" s="413"/>
      <c r="RCF6" s="413"/>
      <c r="RCG6" s="413"/>
      <c r="RCH6" s="413"/>
      <c r="RCI6" s="413"/>
      <c r="RCJ6" s="413"/>
      <c r="RCK6" s="413"/>
      <c r="RCL6" s="413"/>
      <c r="RCM6" s="413"/>
      <c r="RCN6" s="413"/>
      <c r="RCO6" s="413"/>
      <c r="RCP6" s="413"/>
      <c r="RCQ6" s="413"/>
      <c r="RCR6" s="413"/>
      <c r="RCS6" s="413"/>
      <c r="RCT6" s="413"/>
      <c r="RCU6" s="413"/>
      <c r="RCV6" s="413"/>
      <c r="RCW6" s="413"/>
      <c r="RCX6" s="413"/>
      <c r="RCY6" s="413"/>
      <c r="RCZ6" s="413"/>
      <c r="RDA6" s="413"/>
      <c r="RDB6" s="413"/>
      <c r="RDC6" s="413"/>
      <c r="RDD6" s="413"/>
      <c r="RDE6" s="413"/>
      <c r="RDF6" s="413"/>
      <c r="RDG6" s="413"/>
      <c r="RDH6" s="413"/>
      <c r="RDI6" s="413"/>
      <c r="RDJ6" s="413"/>
      <c r="RDK6" s="413"/>
      <c r="RDL6" s="413"/>
      <c r="RDM6" s="413"/>
      <c r="RDN6" s="413"/>
      <c r="RDO6" s="413"/>
      <c r="RDP6" s="413"/>
      <c r="RDQ6" s="413"/>
      <c r="RDR6" s="413"/>
      <c r="RDS6" s="413"/>
      <c r="RDT6" s="413"/>
      <c r="RDU6" s="413"/>
      <c r="RDV6" s="413"/>
      <c r="RDW6" s="413"/>
      <c r="RDX6" s="413"/>
      <c r="RDY6" s="413"/>
      <c r="RDZ6" s="413"/>
      <c r="REA6" s="413"/>
      <c r="REB6" s="413"/>
      <c r="REC6" s="413"/>
      <c r="RED6" s="413"/>
      <c r="REE6" s="413"/>
      <c r="REF6" s="413"/>
      <c r="REG6" s="413"/>
      <c r="REH6" s="413"/>
      <c r="REI6" s="413"/>
      <c r="REJ6" s="413"/>
      <c r="REK6" s="413"/>
      <c r="REL6" s="413"/>
      <c r="REM6" s="413"/>
      <c r="REN6" s="413"/>
      <c r="REO6" s="413"/>
      <c r="REP6" s="413"/>
      <c r="REQ6" s="413"/>
      <c r="RER6" s="413"/>
      <c r="RES6" s="413"/>
      <c r="RET6" s="413"/>
      <c r="REU6" s="413"/>
      <c r="REV6" s="413"/>
      <c r="REW6" s="413"/>
      <c r="REX6" s="413"/>
      <c r="REY6" s="413"/>
      <c r="REZ6" s="413"/>
      <c r="RFA6" s="413"/>
      <c r="RFB6" s="413"/>
      <c r="RFC6" s="413"/>
      <c r="RFD6" s="413"/>
      <c r="RFE6" s="413"/>
      <c r="RFF6" s="413"/>
      <c r="RFG6" s="413"/>
      <c r="RFH6" s="413"/>
      <c r="RFI6" s="413"/>
      <c r="RFJ6" s="413"/>
      <c r="RFK6" s="413"/>
      <c r="RFL6" s="413"/>
      <c r="RFM6" s="413"/>
      <c r="RFN6" s="413"/>
      <c r="RFO6" s="413"/>
      <c r="RFP6" s="413"/>
      <c r="RFQ6" s="413"/>
      <c r="RFR6" s="413"/>
      <c r="RFS6" s="413"/>
      <c r="RFT6" s="413"/>
      <c r="RFU6" s="413"/>
      <c r="RFV6" s="413"/>
      <c r="RFW6" s="413"/>
      <c r="RFX6" s="413"/>
      <c r="RFY6" s="413"/>
      <c r="RFZ6" s="413"/>
      <c r="RGA6" s="413"/>
      <c r="RGB6" s="413"/>
      <c r="RGC6" s="413"/>
      <c r="RGD6" s="413"/>
      <c r="RGE6" s="413"/>
      <c r="RGF6" s="413"/>
      <c r="RGG6" s="413"/>
      <c r="RGH6" s="413"/>
      <c r="RGI6" s="413"/>
      <c r="RGJ6" s="413"/>
      <c r="RGK6" s="413"/>
      <c r="RGL6" s="413"/>
      <c r="RGM6" s="413"/>
      <c r="RGN6" s="413"/>
      <c r="RGO6" s="413"/>
      <c r="RGP6" s="413"/>
      <c r="RGQ6" s="413"/>
      <c r="RGR6" s="413"/>
      <c r="RGS6" s="413"/>
      <c r="RGT6" s="413"/>
      <c r="RGU6" s="413"/>
      <c r="RGV6" s="413"/>
      <c r="RGW6" s="413"/>
      <c r="RGX6" s="413"/>
      <c r="RGY6" s="413"/>
      <c r="RGZ6" s="413"/>
      <c r="RHA6" s="413"/>
      <c r="RHB6" s="413"/>
      <c r="RHC6" s="413"/>
      <c r="RHD6" s="413"/>
      <c r="RHE6" s="413"/>
      <c r="RHF6" s="413"/>
      <c r="RHG6" s="413"/>
      <c r="RHH6" s="413"/>
      <c r="RHI6" s="413"/>
      <c r="RHJ6" s="413"/>
      <c r="RHK6" s="413"/>
      <c r="RHL6" s="413"/>
      <c r="RHM6" s="413"/>
      <c r="RHN6" s="413"/>
      <c r="RHO6" s="413"/>
      <c r="RHP6" s="413"/>
      <c r="RHQ6" s="413"/>
      <c r="RHR6" s="413"/>
      <c r="RHS6" s="413"/>
      <c r="RHT6" s="413"/>
      <c r="RHU6" s="413"/>
      <c r="RHV6" s="413"/>
      <c r="RHW6" s="413"/>
      <c r="RHX6" s="413"/>
      <c r="RHY6" s="413"/>
      <c r="RHZ6" s="413"/>
      <c r="RIA6" s="413"/>
      <c r="RIB6" s="413"/>
      <c r="RIC6" s="413"/>
      <c r="RID6" s="413"/>
      <c r="RIE6" s="413"/>
      <c r="RIF6" s="413"/>
      <c r="RIG6" s="413"/>
      <c r="RIH6" s="413"/>
      <c r="RII6" s="413"/>
      <c r="RIJ6" s="413"/>
      <c r="RIK6" s="413"/>
      <c r="RIL6" s="413"/>
      <c r="RIM6" s="413"/>
      <c r="RIN6" s="413"/>
      <c r="RIO6" s="413"/>
      <c r="RIP6" s="413"/>
      <c r="RIQ6" s="413"/>
      <c r="RIR6" s="413"/>
      <c r="RIS6" s="413"/>
      <c r="RIT6" s="413"/>
      <c r="RIU6" s="413"/>
      <c r="RIV6" s="413"/>
      <c r="RIW6" s="413"/>
      <c r="RIX6" s="413"/>
      <c r="RIY6" s="413"/>
      <c r="RIZ6" s="413"/>
      <c r="RJA6" s="413"/>
      <c r="RJB6" s="413"/>
      <c r="RJC6" s="413"/>
      <c r="RJD6" s="413"/>
      <c r="RJE6" s="413"/>
      <c r="RJF6" s="413"/>
      <c r="RJG6" s="413"/>
      <c r="RJH6" s="413"/>
      <c r="RJI6" s="413"/>
      <c r="RJJ6" s="413"/>
      <c r="RJK6" s="413"/>
      <c r="RJL6" s="413"/>
      <c r="RJM6" s="413"/>
      <c r="RJN6" s="413"/>
      <c r="RJO6" s="413"/>
      <c r="RJP6" s="413"/>
      <c r="RJQ6" s="413"/>
      <c r="RJR6" s="413"/>
      <c r="RJS6" s="413"/>
      <c r="RJT6" s="413"/>
      <c r="RJU6" s="413"/>
      <c r="RJV6" s="413"/>
      <c r="RJW6" s="413"/>
      <c r="RJX6" s="413"/>
      <c r="RJY6" s="413"/>
      <c r="RJZ6" s="413"/>
      <c r="RKA6" s="413"/>
      <c r="RKB6" s="413"/>
      <c r="RKC6" s="413"/>
      <c r="RKD6" s="413"/>
      <c r="RKE6" s="413"/>
      <c r="RKF6" s="413"/>
      <c r="RKG6" s="413"/>
      <c r="RKH6" s="413"/>
      <c r="RKI6" s="413"/>
      <c r="RKJ6" s="413"/>
      <c r="RKK6" s="413"/>
      <c r="RKL6" s="413"/>
      <c r="RKM6" s="413"/>
      <c r="RKN6" s="413"/>
      <c r="RKO6" s="413"/>
      <c r="RKP6" s="413"/>
      <c r="RKQ6" s="413"/>
      <c r="RKR6" s="413"/>
      <c r="RKS6" s="413"/>
      <c r="RKT6" s="413"/>
      <c r="RKU6" s="413"/>
      <c r="RKV6" s="413"/>
      <c r="RKW6" s="413"/>
      <c r="RKX6" s="413"/>
      <c r="RKY6" s="413"/>
      <c r="RKZ6" s="413"/>
      <c r="RLA6" s="413"/>
      <c r="RLB6" s="413"/>
      <c r="RLC6" s="413"/>
      <c r="RLD6" s="413"/>
      <c r="RLE6" s="413"/>
      <c r="RLF6" s="413"/>
      <c r="RLG6" s="413"/>
      <c r="RLH6" s="413"/>
      <c r="RLI6" s="413"/>
      <c r="RLJ6" s="413"/>
      <c r="RLK6" s="413"/>
      <c r="RLL6" s="413"/>
      <c r="RLM6" s="413"/>
      <c r="RLN6" s="413"/>
      <c r="RLO6" s="413"/>
      <c r="RLP6" s="413"/>
      <c r="RLQ6" s="413"/>
      <c r="RLR6" s="413"/>
      <c r="RLS6" s="413"/>
      <c r="RLT6" s="413"/>
      <c r="RLU6" s="413"/>
      <c r="RLV6" s="413"/>
      <c r="RLW6" s="413"/>
      <c r="RLX6" s="413"/>
      <c r="RLY6" s="413"/>
      <c r="RLZ6" s="413"/>
      <c r="RMA6" s="413"/>
      <c r="RMB6" s="413"/>
      <c r="RMC6" s="413"/>
      <c r="RMD6" s="413"/>
      <c r="RME6" s="413"/>
      <c r="RMF6" s="413"/>
      <c r="RMG6" s="413"/>
      <c r="RMH6" s="413"/>
      <c r="RMI6" s="413"/>
      <c r="RMJ6" s="413"/>
      <c r="RMK6" s="413"/>
      <c r="RML6" s="413"/>
      <c r="RMM6" s="413"/>
      <c r="RMN6" s="413"/>
      <c r="RMO6" s="413"/>
      <c r="RMP6" s="413"/>
      <c r="RMQ6" s="413"/>
      <c r="RMR6" s="413"/>
      <c r="RMS6" s="413"/>
      <c r="RMT6" s="413"/>
      <c r="RMU6" s="413"/>
      <c r="RMV6" s="413"/>
      <c r="RMW6" s="413"/>
      <c r="RMX6" s="413"/>
      <c r="RMY6" s="413"/>
      <c r="RMZ6" s="413"/>
      <c r="RNA6" s="413"/>
      <c r="RNB6" s="413"/>
      <c r="RNC6" s="413"/>
      <c r="RND6" s="413"/>
      <c r="RNE6" s="413"/>
      <c r="RNF6" s="413"/>
      <c r="RNG6" s="413"/>
      <c r="RNH6" s="413"/>
      <c r="RNI6" s="413"/>
      <c r="RNJ6" s="413"/>
      <c r="RNK6" s="413"/>
      <c r="RNL6" s="413"/>
      <c r="RNM6" s="413"/>
      <c r="RNN6" s="413"/>
      <c r="RNO6" s="413"/>
      <c r="RNP6" s="413"/>
      <c r="RNQ6" s="413"/>
      <c r="RNR6" s="413"/>
      <c r="RNS6" s="413"/>
      <c r="RNT6" s="413"/>
      <c r="RNU6" s="413"/>
      <c r="RNV6" s="413"/>
      <c r="RNW6" s="413"/>
      <c r="RNX6" s="413"/>
      <c r="RNY6" s="413"/>
      <c r="RNZ6" s="413"/>
      <c r="ROA6" s="413"/>
      <c r="ROB6" s="413"/>
      <c r="ROC6" s="413"/>
      <c r="ROD6" s="413"/>
      <c r="ROE6" s="413"/>
      <c r="ROF6" s="413"/>
      <c r="ROG6" s="413"/>
      <c r="ROH6" s="413"/>
      <c r="ROI6" s="413"/>
      <c r="ROJ6" s="413"/>
      <c r="ROK6" s="413"/>
      <c r="ROL6" s="413"/>
      <c r="ROM6" s="413"/>
      <c r="RON6" s="413"/>
      <c r="ROO6" s="413"/>
      <c r="ROP6" s="413"/>
      <c r="ROQ6" s="413"/>
      <c r="ROR6" s="413"/>
      <c r="ROS6" s="413"/>
      <c r="ROT6" s="413"/>
      <c r="ROU6" s="413"/>
      <c r="ROV6" s="413"/>
      <c r="ROW6" s="413"/>
      <c r="ROX6" s="413"/>
      <c r="ROY6" s="413"/>
      <c r="ROZ6" s="413"/>
      <c r="RPA6" s="413"/>
      <c r="RPB6" s="413"/>
      <c r="RPC6" s="413"/>
      <c r="RPD6" s="413"/>
      <c r="RPE6" s="413"/>
      <c r="RPF6" s="413"/>
      <c r="RPG6" s="413"/>
      <c r="RPH6" s="413"/>
      <c r="RPI6" s="413"/>
      <c r="RPJ6" s="413"/>
      <c r="RPK6" s="413"/>
      <c r="RPL6" s="413"/>
      <c r="RPM6" s="413"/>
      <c r="RPN6" s="413"/>
      <c r="RPO6" s="413"/>
      <c r="RPP6" s="413"/>
      <c r="RPQ6" s="413"/>
      <c r="RPR6" s="413"/>
      <c r="RPS6" s="413"/>
      <c r="RPT6" s="413"/>
      <c r="RPU6" s="413"/>
      <c r="RPV6" s="413"/>
      <c r="RPW6" s="413"/>
      <c r="RPX6" s="413"/>
      <c r="RPY6" s="413"/>
      <c r="RPZ6" s="413"/>
      <c r="RQA6" s="413"/>
      <c r="RQB6" s="413"/>
      <c r="RQC6" s="413"/>
      <c r="RQD6" s="413"/>
      <c r="RQE6" s="413"/>
      <c r="RQF6" s="413"/>
      <c r="RQG6" s="413"/>
      <c r="RQH6" s="413"/>
      <c r="RQI6" s="413"/>
      <c r="RQJ6" s="413"/>
      <c r="RQK6" s="413"/>
      <c r="RQL6" s="413"/>
      <c r="RQM6" s="413"/>
      <c r="RQN6" s="413"/>
      <c r="RQO6" s="413"/>
      <c r="RQP6" s="413"/>
      <c r="RQQ6" s="413"/>
      <c r="RQR6" s="413"/>
      <c r="RQS6" s="413"/>
      <c r="RQT6" s="413"/>
      <c r="RQU6" s="413"/>
      <c r="RQV6" s="413"/>
      <c r="RQW6" s="413"/>
      <c r="RQX6" s="413"/>
      <c r="RQY6" s="413"/>
      <c r="RQZ6" s="413"/>
      <c r="RRA6" s="413"/>
      <c r="RRB6" s="413"/>
      <c r="RRC6" s="413"/>
      <c r="RRD6" s="413"/>
      <c r="RRE6" s="413"/>
      <c r="RRF6" s="413"/>
      <c r="RRG6" s="413"/>
      <c r="RRH6" s="413"/>
      <c r="RRI6" s="413"/>
      <c r="RRJ6" s="413"/>
      <c r="RRK6" s="413"/>
      <c r="RRL6" s="413"/>
      <c r="RRM6" s="413"/>
      <c r="RRN6" s="413"/>
      <c r="RRO6" s="413"/>
      <c r="RRP6" s="413"/>
      <c r="RRQ6" s="413"/>
      <c r="RRR6" s="413"/>
      <c r="RRS6" s="413"/>
      <c r="RRT6" s="413"/>
      <c r="RRU6" s="413"/>
      <c r="RRV6" s="413"/>
      <c r="RRW6" s="413"/>
      <c r="RRX6" s="413"/>
      <c r="RRY6" s="413"/>
      <c r="RRZ6" s="413"/>
      <c r="RSA6" s="413"/>
      <c r="RSB6" s="413"/>
      <c r="RSC6" s="413"/>
      <c r="RSD6" s="413"/>
      <c r="RSE6" s="413"/>
      <c r="RSF6" s="413"/>
      <c r="RSG6" s="413"/>
      <c r="RSH6" s="413"/>
      <c r="RSI6" s="413"/>
      <c r="RSJ6" s="413"/>
      <c r="RSK6" s="413"/>
      <c r="RSL6" s="413"/>
      <c r="RSM6" s="413"/>
      <c r="RSN6" s="413"/>
      <c r="RSO6" s="413"/>
      <c r="RSP6" s="413"/>
      <c r="RSQ6" s="413"/>
      <c r="RSR6" s="413"/>
      <c r="RSS6" s="413"/>
      <c r="RST6" s="413"/>
      <c r="RSU6" s="413"/>
      <c r="RSV6" s="413"/>
      <c r="RSW6" s="413"/>
      <c r="RSX6" s="413"/>
      <c r="RSY6" s="413"/>
      <c r="RSZ6" s="413"/>
      <c r="RTA6" s="413"/>
      <c r="RTB6" s="413"/>
      <c r="RTC6" s="413"/>
      <c r="RTD6" s="413"/>
      <c r="RTE6" s="413"/>
      <c r="RTF6" s="413"/>
      <c r="RTG6" s="413"/>
      <c r="RTH6" s="413"/>
      <c r="RTI6" s="413"/>
      <c r="RTJ6" s="413"/>
      <c r="RTK6" s="413"/>
      <c r="RTL6" s="413"/>
      <c r="RTM6" s="413"/>
      <c r="RTN6" s="413"/>
      <c r="RTO6" s="413"/>
      <c r="RTP6" s="413"/>
      <c r="RTQ6" s="413"/>
      <c r="RTR6" s="413"/>
      <c r="RTS6" s="413"/>
      <c r="RTT6" s="413"/>
      <c r="RTU6" s="413"/>
      <c r="RTV6" s="413"/>
      <c r="RTW6" s="413"/>
      <c r="RTX6" s="413"/>
      <c r="RTY6" s="413"/>
      <c r="RTZ6" s="413"/>
      <c r="RUA6" s="413"/>
      <c r="RUB6" s="413"/>
      <c r="RUC6" s="413"/>
      <c r="RUD6" s="413"/>
      <c r="RUE6" s="413"/>
      <c r="RUF6" s="413"/>
      <c r="RUG6" s="413"/>
      <c r="RUH6" s="413"/>
      <c r="RUI6" s="413"/>
      <c r="RUJ6" s="413"/>
      <c r="RUK6" s="413"/>
      <c r="RUL6" s="413"/>
      <c r="RUM6" s="413"/>
      <c r="RUN6" s="413"/>
      <c r="RUO6" s="413"/>
      <c r="RUP6" s="413"/>
      <c r="RUQ6" s="413"/>
      <c r="RUR6" s="413"/>
      <c r="RUS6" s="413"/>
      <c r="RUT6" s="413"/>
      <c r="RUU6" s="413"/>
      <c r="RUV6" s="413"/>
      <c r="RUW6" s="413"/>
      <c r="RUX6" s="413"/>
      <c r="RUY6" s="413"/>
      <c r="RUZ6" s="413"/>
      <c r="RVA6" s="413"/>
      <c r="RVB6" s="413"/>
      <c r="RVC6" s="413"/>
      <c r="RVD6" s="413"/>
      <c r="RVE6" s="413"/>
      <c r="RVF6" s="413"/>
      <c r="RVG6" s="413"/>
      <c r="RVH6" s="413"/>
      <c r="RVI6" s="413"/>
      <c r="RVJ6" s="413"/>
      <c r="RVK6" s="413"/>
      <c r="RVL6" s="413"/>
      <c r="RVM6" s="413"/>
      <c r="RVN6" s="413"/>
      <c r="RVO6" s="413"/>
      <c r="RVP6" s="413"/>
      <c r="RVQ6" s="413"/>
      <c r="RVR6" s="413"/>
      <c r="RVS6" s="413"/>
      <c r="RVT6" s="413"/>
      <c r="RVU6" s="413"/>
      <c r="RVV6" s="413"/>
      <c r="RVW6" s="413"/>
      <c r="RVX6" s="413"/>
      <c r="RVY6" s="413"/>
      <c r="RVZ6" s="413"/>
      <c r="RWA6" s="413"/>
      <c r="RWB6" s="413"/>
      <c r="RWC6" s="413"/>
      <c r="RWD6" s="413"/>
      <c r="RWE6" s="413"/>
      <c r="RWF6" s="413"/>
      <c r="RWG6" s="413"/>
      <c r="RWH6" s="413"/>
      <c r="RWI6" s="413"/>
      <c r="RWJ6" s="413"/>
      <c r="RWK6" s="413"/>
      <c r="RWL6" s="413"/>
      <c r="RWM6" s="413"/>
      <c r="RWN6" s="413"/>
      <c r="RWO6" s="413"/>
      <c r="RWP6" s="413"/>
      <c r="RWQ6" s="413"/>
      <c r="RWR6" s="413"/>
      <c r="RWS6" s="413"/>
      <c r="RWT6" s="413"/>
      <c r="RWU6" s="413"/>
      <c r="RWV6" s="413"/>
      <c r="RWW6" s="413"/>
      <c r="RWX6" s="413"/>
      <c r="RWY6" s="413"/>
      <c r="RWZ6" s="413"/>
      <c r="RXA6" s="413"/>
      <c r="RXB6" s="413"/>
      <c r="RXC6" s="413"/>
      <c r="RXD6" s="413"/>
      <c r="RXE6" s="413"/>
      <c r="RXF6" s="413"/>
      <c r="RXG6" s="413"/>
      <c r="RXH6" s="413"/>
      <c r="RXI6" s="413"/>
      <c r="RXJ6" s="413"/>
      <c r="RXK6" s="413"/>
      <c r="RXL6" s="413"/>
      <c r="RXM6" s="413"/>
      <c r="RXN6" s="413"/>
      <c r="RXO6" s="413"/>
      <c r="RXP6" s="413"/>
      <c r="RXQ6" s="413"/>
      <c r="RXR6" s="413"/>
      <c r="RXS6" s="413"/>
      <c r="RXT6" s="413"/>
      <c r="RXU6" s="413"/>
      <c r="RXV6" s="413"/>
      <c r="RXW6" s="413"/>
      <c r="RXX6" s="413"/>
      <c r="RXY6" s="413"/>
      <c r="RXZ6" s="413"/>
      <c r="RYA6" s="413"/>
      <c r="RYB6" s="413"/>
      <c r="RYC6" s="413"/>
      <c r="RYD6" s="413"/>
      <c r="RYE6" s="413"/>
      <c r="RYF6" s="413"/>
      <c r="RYG6" s="413"/>
      <c r="RYH6" s="413"/>
      <c r="RYI6" s="413"/>
      <c r="RYJ6" s="413"/>
      <c r="RYK6" s="413"/>
      <c r="RYL6" s="413"/>
      <c r="RYM6" s="413"/>
      <c r="RYN6" s="413"/>
      <c r="RYO6" s="413"/>
      <c r="RYP6" s="413"/>
      <c r="RYQ6" s="413"/>
      <c r="RYR6" s="413"/>
      <c r="RYS6" s="413"/>
      <c r="RYT6" s="413"/>
      <c r="RYU6" s="413"/>
      <c r="RYV6" s="413"/>
      <c r="RYW6" s="413"/>
      <c r="RYX6" s="413"/>
      <c r="RYY6" s="413"/>
      <c r="RYZ6" s="413"/>
      <c r="RZA6" s="413"/>
      <c r="RZB6" s="413"/>
      <c r="RZC6" s="413"/>
      <c r="RZD6" s="413"/>
      <c r="RZE6" s="413"/>
      <c r="RZF6" s="413"/>
      <c r="RZG6" s="413"/>
      <c r="RZH6" s="413"/>
      <c r="RZI6" s="413"/>
      <c r="RZJ6" s="413"/>
      <c r="RZK6" s="413"/>
      <c r="RZL6" s="413"/>
      <c r="RZM6" s="413"/>
      <c r="RZN6" s="413"/>
      <c r="RZO6" s="413"/>
      <c r="RZP6" s="413"/>
      <c r="RZQ6" s="413"/>
      <c r="RZR6" s="413"/>
      <c r="RZS6" s="413"/>
      <c r="RZT6" s="413"/>
      <c r="RZU6" s="413"/>
      <c r="RZV6" s="413"/>
      <c r="RZW6" s="413"/>
      <c r="RZX6" s="413"/>
      <c r="RZY6" s="413"/>
      <c r="RZZ6" s="413"/>
      <c r="SAA6" s="413"/>
      <c r="SAB6" s="413"/>
      <c r="SAC6" s="413"/>
      <c r="SAD6" s="413"/>
      <c r="SAE6" s="413"/>
      <c r="SAF6" s="413"/>
      <c r="SAG6" s="413"/>
      <c r="SAH6" s="413"/>
      <c r="SAI6" s="413"/>
      <c r="SAJ6" s="413"/>
      <c r="SAK6" s="413"/>
      <c r="SAL6" s="413"/>
      <c r="SAM6" s="413"/>
      <c r="SAN6" s="413"/>
      <c r="SAO6" s="413"/>
      <c r="SAP6" s="413"/>
      <c r="SAQ6" s="413"/>
      <c r="SAR6" s="413"/>
      <c r="SAS6" s="413"/>
      <c r="SAT6" s="413"/>
      <c r="SAU6" s="413"/>
      <c r="SAV6" s="413"/>
      <c r="SAW6" s="413"/>
      <c r="SAX6" s="413"/>
      <c r="SAY6" s="413"/>
      <c r="SAZ6" s="413"/>
      <c r="SBA6" s="413"/>
      <c r="SBB6" s="413"/>
      <c r="SBC6" s="413"/>
      <c r="SBD6" s="413"/>
      <c r="SBE6" s="413"/>
      <c r="SBF6" s="413"/>
      <c r="SBG6" s="413"/>
      <c r="SBH6" s="413"/>
      <c r="SBI6" s="413"/>
      <c r="SBJ6" s="413"/>
      <c r="SBK6" s="413"/>
      <c r="SBL6" s="413"/>
      <c r="SBM6" s="413"/>
      <c r="SBN6" s="413"/>
      <c r="SBO6" s="413"/>
      <c r="SBP6" s="413"/>
      <c r="SBQ6" s="413"/>
      <c r="SBR6" s="413"/>
      <c r="SBS6" s="413"/>
      <c r="SBT6" s="413"/>
      <c r="SBU6" s="413"/>
      <c r="SBV6" s="413"/>
      <c r="SBW6" s="413"/>
      <c r="SBX6" s="413"/>
      <c r="SBY6" s="413"/>
      <c r="SBZ6" s="413"/>
      <c r="SCA6" s="413"/>
      <c r="SCB6" s="413"/>
      <c r="SCC6" s="413"/>
      <c r="SCD6" s="413"/>
      <c r="SCE6" s="413"/>
      <c r="SCF6" s="413"/>
      <c r="SCG6" s="413"/>
      <c r="SCH6" s="413"/>
      <c r="SCI6" s="413"/>
      <c r="SCJ6" s="413"/>
      <c r="SCK6" s="413"/>
      <c r="SCL6" s="413"/>
      <c r="SCM6" s="413"/>
      <c r="SCN6" s="413"/>
      <c r="SCO6" s="413"/>
      <c r="SCP6" s="413"/>
      <c r="SCQ6" s="413"/>
      <c r="SCR6" s="413"/>
      <c r="SCS6" s="413"/>
      <c r="SCT6" s="413"/>
      <c r="SCU6" s="413"/>
      <c r="SCV6" s="413"/>
      <c r="SCW6" s="413"/>
      <c r="SCX6" s="413"/>
      <c r="SCY6" s="413"/>
      <c r="SCZ6" s="413"/>
      <c r="SDA6" s="413"/>
      <c r="SDB6" s="413"/>
      <c r="SDC6" s="413"/>
      <c r="SDD6" s="413"/>
      <c r="SDE6" s="413"/>
      <c r="SDF6" s="413"/>
      <c r="SDG6" s="413"/>
      <c r="SDH6" s="413"/>
      <c r="SDI6" s="413"/>
      <c r="SDJ6" s="413"/>
      <c r="SDK6" s="413"/>
      <c r="SDL6" s="413"/>
      <c r="SDM6" s="413"/>
      <c r="SDN6" s="413"/>
      <c r="SDO6" s="413"/>
      <c r="SDP6" s="413"/>
      <c r="SDQ6" s="413"/>
      <c r="SDR6" s="413"/>
      <c r="SDS6" s="413"/>
      <c r="SDT6" s="413"/>
      <c r="SDU6" s="413"/>
      <c r="SDV6" s="413"/>
      <c r="SDW6" s="413"/>
      <c r="SDX6" s="413"/>
      <c r="SDY6" s="413"/>
      <c r="SDZ6" s="413"/>
      <c r="SEA6" s="413"/>
      <c r="SEB6" s="413"/>
      <c r="SEC6" s="413"/>
      <c r="SED6" s="413"/>
      <c r="SEE6" s="413"/>
      <c r="SEF6" s="413"/>
      <c r="SEG6" s="413"/>
      <c r="SEH6" s="413"/>
      <c r="SEI6" s="413"/>
      <c r="SEJ6" s="413"/>
      <c r="SEK6" s="413"/>
      <c r="SEL6" s="413"/>
      <c r="SEM6" s="413"/>
      <c r="SEN6" s="413"/>
      <c r="SEO6" s="413"/>
      <c r="SEP6" s="413"/>
      <c r="SEQ6" s="413"/>
      <c r="SER6" s="413"/>
      <c r="SES6" s="413"/>
      <c r="SET6" s="413"/>
      <c r="SEU6" s="413"/>
      <c r="SEV6" s="413"/>
      <c r="SEW6" s="413"/>
      <c r="SEX6" s="413"/>
      <c r="SEY6" s="413"/>
      <c r="SEZ6" s="413"/>
      <c r="SFA6" s="413"/>
      <c r="SFB6" s="413"/>
      <c r="SFC6" s="413"/>
      <c r="SFD6" s="413"/>
      <c r="SFE6" s="413"/>
      <c r="SFF6" s="413"/>
      <c r="SFG6" s="413"/>
      <c r="SFH6" s="413"/>
      <c r="SFI6" s="413"/>
      <c r="SFJ6" s="413"/>
      <c r="SFK6" s="413"/>
      <c r="SFL6" s="413"/>
      <c r="SFM6" s="413"/>
      <c r="SFN6" s="413"/>
      <c r="SFO6" s="413"/>
      <c r="SFP6" s="413"/>
      <c r="SFQ6" s="413"/>
      <c r="SFR6" s="413"/>
      <c r="SFS6" s="413"/>
      <c r="SFT6" s="413"/>
      <c r="SFU6" s="413"/>
      <c r="SFV6" s="413"/>
      <c r="SFW6" s="413"/>
      <c r="SFX6" s="413"/>
      <c r="SFY6" s="413"/>
      <c r="SFZ6" s="413"/>
      <c r="SGA6" s="413"/>
      <c r="SGB6" s="413"/>
      <c r="SGC6" s="413"/>
      <c r="SGD6" s="413"/>
      <c r="SGE6" s="413"/>
      <c r="SGF6" s="413"/>
      <c r="SGG6" s="413"/>
      <c r="SGH6" s="413"/>
      <c r="SGI6" s="413"/>
      <c r="SGJ6" s="413"/>
      <c r="SGK6" s="413"/>
      <c r="SGL6" s="413"/>
      <c r="SGM6" s="413"/>
      <c r="SGN6" s="413"/>
      <c r="SGO6" s="413"/>
      <c r="SGP6" s="413"/>
      <c r="SGQ6" s="413"/>
      <c r="SGR6" s="413"/>
      <c r="SGS6" s="413"/>
      <c r="SGT6" s="413"/>
      <c r="SGU6" s="413"/>
      <c r="SGV6" s="413"/>
      <c r="SGW6" s="413"/>
      <c r="SGX6" s="413"/>
      <c r="SGY6" s="413"/>
      <c r="SGZ6" s="413"/>
      <c r="SHA6" s="413"/>
      <c r="SHB6" s="413"/>
      <c r="SHC6" s="413"/>
      <c r="SHD6" s="413"/>
      <c r="SHE6" s="413"/>
      <c r="SHF6" s="413"/>
      <c r="SHG6" s="413"/>
      <c r="SHH6" s="413"/>
      <c r="SHI6" s="413"/>
      <c r="SHJ6" s="413"/>
      <c r="SHK6" s="413"/>
      <c r="SHL6" s="413"/>
      <c r="SHM6" s="413"/>
      <c r="SHN6" s="413"/>
      <c r="SHO6" s="413"/>
      <c r="SHP6" s="413"/>
      <c r="SHQ6" s="413"/>
      <c r="SHR6" s="413"/>
      <c r="SHS6" s="413"/>
      <c r="SHT6" s="413"/>
      <c r="SHU6" s="413"/>
      <c r="SHV6" s="413"/>
      <c r="SHW6" s="413"/>
      <c r="SHX6" s="413"/>
      <c r="SHY6" s="413"/>
      <c r="SHZ6" s="413"/>
      <c r="SIA6" s="413"/>
      <c r="SIB6" s="413"/>
      <c r="SIC6" s="413"/>
      <c r="SID6" s="413"/>
      <c r="SIE6" s="413"/>
      <c r="SIF6" s="413"/>
      <c r="SIG6" s="413"/>
      <c r="SIH6" s="413"/>
      <c r="SII6" s="413"/>
      <c r="SIJ6" s="413"/>
      <c r="SIK6" s="413"/>
      <c r="SIL6" s="413"/>
      <c r="SIM6" s="413"/>
      <c r="SIN6" s="413"/>
      <c r="SIO6" s="413"/>
      <c r="SIP6" s="413"/>
      <c r="SIQ6" s="413"/>
      <c r="SIR6" s="413"/>
      <c r="SIS6" s="413"/>
      <c r="SIT6" s="413"/>
      <c r="SIU6" s="413"/>
      <c r="SIV6" s="413"/>
      <c r="SIW6" s="413"/>
      <c r="SIX6" s="413"/>
      <c r="SIY6" s="413"/>
      <c r="SIZ6" s="413"/>
      <c r="SJA6" s="413"/>
      <c r="SJB6" s="413"/>
      <c r="SJC6" s="413"/>
      <c r="SJD6" s="413"/>
      <c r="SJE6" s="413"/>
      <c r="SJF6" s="413"/>
      <c r="SJG6" s="413"/>
      <c r="SJH6" s="413"/>
      <c r="SJI6" s="413"/>
      <c r="SJJ6" s="413"/>
      <c r="SJK6" s="413"/>
      <c r="SJL6" s="413"/>
      <c r="SJM6" s="413"/>
      <c r="SJN6" s="413"/>
      <c r="SJO6" s="413"/>
      <c r="SJP6" s="413"/>
      <c r="SJQ6" s="413"/>
      <c r="SJR6" s="413"/>
      <c r="SJS6" s="413"/>
      <c r="SJT6" s="413"/>
      <c r="SJU6" s="413"/>
      <c r="SJV6" s="413"/>
      <c r="SJW6" s="413"/>
      <c r="SJX6" s="413"/>
      <c r="SJY6" s="413"/>
      <c r="SJZ6" s="413"/>
      <c r="SKA6" s="413"/>
      <c r="SKB6" s="413"/>
      <c r="SKC6" s="413"/>
      <c r="SKD6" s="413"/>
      <c r="SKE6" s="413"/>
      <c r="SKF6" s="413"/>
      <c r="SKG6" s="413"/>
      <c r="SKH6" s="413"/>
      <c r="SKI6" s="413"/>
      <c r="SKJ6" s="413"/>
      <c r="SKK6" s="413"/>
      <c r="SKL6" s="413"/>
      <c r="SKM6" s="413"/>
      <c r="SKN6" s="413"/>
      <c r="SKO6" s="413"/>
      <c r="SKP6" s="413"/>
      <c r="SKQ6" s="413"/>
      <c r="SKR6" s="413"/>
      <c r="SKS6" s="413"/>
      <c r="SKT6" s="413"/>
      <c r="SKU6" s="413"/>
      <c r="SKV6" s="413"/>
      <c r="SKW6" s="413"/>
      <c r="SKX6" s="413"/>
      <c r="SKY6" s="413"/>
      <c r="SKZ6" s="413"/>
      <c r="SLA6" s="413"/>
      <c r="SLB6" s="413"/>
      <c r="SLC6" s="413"/>
      <c r="SLD6" s="413"/>
      <c r="SLE6" s="413"/>
      <c r="SLF6" s="413"/>
      <c r="SLG6" s="413"/>
      <c r="SLH6" s="413"/>
      <c r="SLI6" s="413"/>
      <c r="SLJ6" s="413"/>
      <c r="SLK6" s="413"/>
      <c r="SLL6" s="413"/>
      <c r="SLM6" s="413"/>
      <c r="SLN6" s="413"/>
      <c r="SLO6" s="413"/>
      <c r="SLP6" s="413"/>
      <c r="SLQ6" s="413"/>
      <c r="SLR6" s="413"/>
      <c r="SLS6" s="413"/>
      <c r="SLT6" s="413"/>
      <c r="SLU6" s="413"/>
      <c r="SLV6" s="413"/>
      <c r="SLW6" s="413"/>
      <c r="SLX6" s="413"/>
      <c r="SLY6" s="413"/>
      <c r="SLZ6" s="413"/>
      <c r="SMA6" s="413"/>
      <c r="SMB6" s="413"/>
      <c r="SMC6" s="413"/>
      <c r="SMD6" s="413"/>
      <c r="SME6" s="413"/>
      <c r="SMF6" s="413"/>
      <c r="SMG6" s="413"/>
      <c r="SMH6" s="413"/>
      <c r="SMI6" s="413"/>
      <c r="SMJ6" s="413"/>
      <c r="SMK6" s="413"/>
      <c r="SML6" s="413"/>
      <c r="SMM6" s="413"/>
      <c r="SMN6" s="413"/>
      <c r="SMO6" s="413"/>
      <c r="SMP6" s="413"/>
      <c r="SMQ6" s="413"/>
      <c r="SMR6" s="413"/>
      <c r="SMS6" s="413"/>
      <c r="SMT6" s="413"/>
      <c r="SMU6" s="413"/>
      <c r="SMV6" s="413"/>
      <c r="SMW6" s="413"/>
      <c r="SMX6" s="413"/>
      <c r="SMY6" s="413"/>
      <c r="SMZ6" s="413"/>
      <c r="SNA6" s="413"/>
      <c r="SNB6" s="413"/>
      <c r="SNC6" s="413"/>
      <c r="SND6" s="413"/>
      <c r="SNE6" s="413"/>
      <c r="SNF6" s="413"/>
      <c r="SNG6" s="413"/>
      <c r="SNH6" s="413"/>
      <c r="SNI6" s="413"/>
      <c r="SNJ6" s="413"/>
      <c r="SNK6" s="413"/>
      <c r="SNL6" s="413"/>
      <c r="SNM6" s="413"/>
      <c r="SNN6" s="413"/>
      <c r="SNO6" s="413"/>
      <c r="SNP6" s="413"/>
      <c r="SNQ6" s="413"/>
      <c r="SNR6" s="413"/>
      <c r="SNS6" s="413"/>
      <c r="SNT6" s="413"/>
      <c r="SNU6" s="413"/>
      <c r="SNV6" s="413"/>
      <c r="SNW6" s="413"/>
      <c r="SNX6" s="413"/>
      <c r="SNY6" s="413"/>
      <c r="SNZ6" s="413"/>
      <c r="SOA6" s="413"/>
      <c r="SOB6" s="413"/>
      <c r="SOC6" s="413"/>
      <c r="SOD6" s="413"/>
      <c r="SOE6" s="413"/>
      <c r="SOF6" s="413"/>
      <c r="SOG6" s="413"/>
      <c r="SOH6" s="413"/>
      <c r="SOI6" s="413"/>
      <c r="SOJ6" s="413"/>
      <c r="SOK6" s="413"/>
      <c r="SOL6" s="413"/>
      <c r="SOM6" s="413"/>
      <c r="SON6" s="413"/>
      <c r="SOO6" s="413"/>
      <c r="SOP6" s="413"/>
      <c r="SOQ6" s="413"/>
      <c r="SOR6" s="413"/>
      <c r="SOS6" s="413"/>
      <c r="SOT6" s="413"/>
      <c r="SOU6" s="413"/>
      <c r="SOV6" s="413"/>
      <c r="SOW6" s="413"/>
      <c r="SOX6" s="413"/>
      <c r="SOY6" s="413"/>
      <c r="SOZ6" s="413"/>
      <c r="SPA6" s="413"/>
      <c r="SPB6" s="413"/>
      <c r="SPC6" s="413"/>
      <c r="SPD6" s="413"/>
      <c r="SPE6" s="413"/>
      <c r="SPF6" s="413"/>
      <c r="SPG6" s="413"/>
      <c r="SPH6" s="413"/>
      <c r="SPI6" s="413"/>
      <c r="SPJ6" s="413"/>
      <c r="SPK6" s="413"/>
      <c r="SPL6" s="413"/>
      <c r="SPM6" s="413"/>
      <c r="SPN6" s="413"/>
      <c r="SPO6" s="413"/>
      <c r="SPP6" s="413"/>
      <c r="SPQ6" s="413"/>
      <c r="SPR6" s="413"/>
      <c r="SPS6" s="413"/>
      <c r="SPT6" s="413"/>
      <c r="SPU6" s="413"/>
      <c r="SPV6" s="413"/>
      <c r="SPW6" s="413"/>
      <c r="SPX6" s="413"/>
      <c r="SPY6" s="413"/>
      <c r="SPZ6" s="413"/>
      <c r="SQA6" s="413"/>
      <c r="SQB6" s="413"/>
      <c r="SQC6" s="413"/>
      <c r="SQD6" s="413"/>
      <c r="SQE6" s="413"/>
      <c r="SQF6" s="413"/>
      <c r="SQG6" s="413"/>
      <c r="SQH6" s="413"/>
      <c r="SQI6" s="413"/>
      <c r="SQJ6" s="413"/>
      <c r="SQK6" s="413"/>
      <c r="SQL6" s="413"/>
      <c r="SQM6" s="413"/>
      <c r="SQN6" s="413"/>
      <c r="SQO6" s="413"/>
      <c r="SQP6" s="413"/>
      <c r="SQQ6" s="413"/>
      <c r="SQR6" s="413"/>
      <c r="SQS6" s="413"/>
      <c r="SQT6" s="413"/>
      <c r="SQU6" s="413"/>
      <c r="SQV6" s="413"/>
      <c r="SQW6" s="413"/>
      <c r="SQX6" s="413"/>
      <c r="SQY6" s="413"/>
      <c r="SQZ6" s="413"/>
      <c r="SRA6" s="413"/>
      <c r="SRB6" s="413"/>
      <c r="SRC6" s="413"/>
      <c r="SRD6" s="413"/>
      <c r="SRE6" s="413"/>
      <c r="SRF6" s="413"/>
      <c r="SRG6" s="413"/>
      <c r="SRH6" s="413"/>
      <c r="SRI6" s="413"/>
      <c r="SRJ6" s="413"/>
      <c r="SRK6" s="413"/>
      <c r="SRL6" s="413"/>
      <c r="SRM6" s="413"/>
      <c r="SRN6" s="413"/>
      <c r="SRO6" s="413"/>
      <c r="SRP6" s="413"/>
      <c r="SRQ6" s="413"/>
      <c r="SRR6" s="413"/>
      <c r="SRS6" s="413"/>
      <c r="SRT6" s="413"/>
      <c r="SRU6" s="413"/>
      <c r="SRV6" s="413"/>
      <c r="SRW6" s="413"/>
      <c r="SRX6" s="413"/>
      <c r="SRY6" s="413"/>
      <c r="SRZ6" s="413"/>
      <c r="SSA6" s="413"/>
      <c r="SSB6" s="413"/>
      <c r="SSC6" s="413"/>
      <c r="SSD6" s="413"/>
      <c r="SSE6" s="413"/>
      <c r="SSF6" s="413"/>
      <c r="SSG6" s="413"/>
      <c r="SSH6" s="413"/>
      <c r="SSI6" s="413"/>
      <c r="SSJ6" s="413"/>
      <c r="SSK6" s="413"/>
      <c r="SSL6" s="413"/>
      <c r="SSM6" s="413"/>
      <c r="SSN6" s="413"/>
      <c r="SSO6" s="413"/>
      <c r="SSP6" s="413"/>
      <c r="SSQ6" s="413"/>
      <c r="SSR6" s="413"/>
      <c r="SSS6" s="413"/>
      <c r="SST6" s="413"/>
      <c r="SSU6" s="413"/>
      <c r="SSV6" s="413"/>
      <c r="SSW6" s="413"/>
      <c r="SSX6" s="413"/>
      <c r="SSY6" s="413"/>
      <c r="SSZ6" s="413"/>
      <c r="STA6" s="413"/>
      <c r="STB6" s="413"/>
      <c r="STC6" s="413"/>
      <c r="STD6" s="413"/>
      <c r="STE6" s="413"/>
      <c r="STF6" s="413"/>
      <c r="STG6" s="413"/>
      <c r="STH6" s="413"/>
      <c r="STI6" s="413"/>
      <c r="STJ6" s="413"/>
      <c r="STK6" s="413"/>
      <c r="STL6" s="413"/>
      <c r="STM6" s="413"/>
      <c r="STN6" s="413"/>
      <c r="STO6" s="413"/>
      <c r="STP6" s="413"/>
      <c r="STQ6" s="413"/>
      <c r="STR6" s="413"/>
      <c r="STS6" s="413"/>
      <c r="STT6" s="413"/>
      <c r="STU6" s="413"/>
      <c r="STV6" s="413"/>
      <c r="STW6" s="413"/>
      <c r="STX6" s="413"/>
      <c r="STY6" s="413"/>
      <c r="STZ6" s="413"/>
      <c r="SUA6" s="413"/>
      <c r="SUB6" s="413"/>
      <c r="SUC6" s="413"/>
      <c r="SUD6" s="413"/>
      <c r="SUE6" s="413"/>
      <c r="SUF6" s="413"/>
      <c r="SUG6" s="413"/>
      <c r="SUH6" s="413"/>
      <c r="SUI6" s="413"/>
      <c r="SUJ6" s="413"/>
      <c r="SUK6" s="413"/>
      <c r="SUL6" s="413"/>
      <c r="SUM6" s="413"/>
      <c r="SUN6" s="413"/>
      <c r="SUO6" s="413"/>
      <c r="SUP6" s="413"/>
      <c r="SUQ6" s="413"/>
      <c r="SUR6" s="413"/>
      <c r="SUS6" s="413"/>
      <c r="SUT6" s="413"/>
      <c r="SUU6" s="413"/>
      <c r="SUV6" s="413"/>
      <c r="SUW6" s="413"/>
      <c r="SUX6" s="413"/>
      <c r="SUY6" s="413"/>
      <c r="SUZ6" s="413"/>
      <c r="SVA6" s="413"/>
      <c r="SVB6" s="413"/>
      <c r="SVC6" s="413"/>
      <c r="SVD6" s="413"/>
      <c r="SVE6" s="413"/>
      <c r="SVF6" s="413"/>
      <c r="SVG6" s="413"/>
      <c r="SVH6" s="413"/>
      <c r="SVI6" s="413"/>
      <c r="SVJ6" s="413"/>
      <c r="SVK6" s="413"/>
      <c r="SVL6" s="413"/>
      <c r="SVM6" s="413"/>
      <c r="SVN6" s="413"/>
      <c r="SVO6" s="413"/>
      <c r="SVP6" s="413"/>
      <c r="SVQ6" s="413"/>
      <c r="SVR6" s="413"/>
      <c r="SVS6" s="413"/>
      <c r="SVT6" s="413"/>
      <c r="SVU6" s="413"/>
      <c r="SVV6" s="413"/>
      <c r="SVW6" s="413"/>
      <c r="SVX6" s="413"/>
      <c r="SVY6" s="413"/>
      <c r="SVZ6" s="413"/>
      <c r="SWA6" s="413"/>
      <c r="SWB6" s="413"/>
      <c r="SWC6" s="413"/>
      <c r="SWD6" s="413"/>
      <c r="SWE6" s="413"/>
      <c r="SWF6" s="413"/>
      <c r="SWG6" s="413"/>
      <c r="SWH6" s="413"/>
      <c r="SWI6" s="413"/>
      <c r="SWJ6" s="413"/>
      <c r="SWK6" s="413"/>
      <c r="SWL6" s="413"/>
      <c r="SWM6" s="413"/>
      <c r="SWN6" s="413"/>
      <c r="SWO6" s="413"/>
      <c r="SWP6" s="413"/>
      <c r="SWQ6" s="413"/>
      <c r="SWR6" s="413"/>
      <c r="SWS6" s="413"/>
      <c r="SWT6" s="413"/>
      <c r="SWU6" s="413"/>
      <c r="SWV6" s="413"/>
      <c r="SWW6" s="413"/>
      <c r="SWX6" s="413"/>
      <c r="SWY6" s="413"/>
      <c r="SWZ6" s="413"/>
      <c r="SXA6" s="413"/>
      <c r="SXB6" s="413"/>
      <c r="SXC6" s="413"/>
      <c r="SXD6" s="413"/>
      <c r="SXE6" s="413"/>
      <c r="SXF6" s="413"/>
      <c r="SXG6" s="413"/>
      <c r="SXH6" s="413"/>
      <c r="SXI6" s="413"/>
      <c r="SXJ6" s="413"/>
      <c r="SXK6" s="413"/>
      <c r="SXL6" s="413"/>
      <c r="SXM6" s="413"/>
      <c r="SXN6" s="413"/>
      <c r="SXO6" s="413"/>
      <c r="SXP6" s="413"/>
      <c r="SXQ6" s="413"/>
      <c r="SXR6" s="413"/>
      <c r="SXS6" s="413"/>
      <c r="SXT6" s="413"/>
      <c r="SXU6" s="413"/>
      <c r="SXV6" s="413"/>
      <c r="SXW6" s="413"/>
      <c r="SXX6" s="413"/>
      <c r="SXY6" s="413"/>
      <c r="SXZ6" s="413"/>
      <c r="SYA6" s="413"/>
      <c r="SYB6" s="413"/>
      <c r="SYC6" s="413"/>
      <c r="SYD6" s="413"/>
      <c r="SYE6" s="413"/>
      <c r="SYF6" s="413"/>
      <c r="SYG6" s="413"/>
      <c r="SYH6" s="413"/>
      <c r="SYI6" s="413"/>
      <c r="SYJ6" s="413"/>
      <c r="SYK6" s="413"/>
      <c r="SYL6" s="413"/>
      <c r="SYM6" s="413"/>
      <c r="SYN6" s="413"/>
      <c r="SYO6" s="413"/>
      <c r="SYP6" s="413"/>
      <c r="SYQ6" s="413"/>
      <c r="SYR6" s="413"/>
      <c r="SYS6" s="413"/>
      <c r="SYT6" s="413"/>
      <c r="SYU6" s="413"/>
      <c r="SYV6" s="413"/>
      <c r="SYW6" s="413"/>
      <c r="SYX6" s="413"/>
      <c r="SYY6" s="413"/>
      <c r="SYZ6" s="413"/>
      <c r="SZA6" s="413"/>
      <c r="SZB6" s="413"/>
      <c r="SZC6" s="413"/>
      <c r="SZD6" s="413"/>
      <c r="SZE6" s="413"/>
      <c r="SZF6" s="413"/>
      <c r="SZG6" s="413"/>
      <c r="SZH6" s="413"/>
      <c r="SZI6" s="413"/>
      <c r="SZJ6" s="413"/>
      <c r="SZK6" s="413"/>
      <c r="SZL6" s="413"/>
      <c r="SZM6" s="413"/>
      <c r="SZN6" s="413"/>
      <c r="SZO6" s="413"/>
      <c r="SZP6" s="413"/>
      <c r="SZQ6" s="413"/>
      <c r="SZR6" s="413"/>
      <c r="SZS6" s="413"/>
      <c r="SZT6" s="413"/>
      <c r="SZU6" s="413"/>
      <c r="SZV6" s="413"/>
      <c r="SZW6" s="413"/>
      <c r="SZX6" s="413"/>
      <c r="SZY6" s="413"/>
      <c r="SZZ6" s="413"/>
      <c r="TAA6" s="413"/>
      <c r="TAB6" s="413"/>
      <c r="TAC6" s="413"/>
      <c r="TAD6" s="413"/>
      <c r="TAE6" s="413"/>
      <c r="TAF6" s="413"/>
      <c r="TAG6" s="413"/>
      <c r="TAH6" s="413"/>
      <c r="TAI6" s="413"/>
      <c r="TAJ6" s="413"/>
      <c r="TAK6" s="413"/>
      <c r="TAL6" s="413"/>
      <c r="TAM6" s="413"/>
      <c r="TAN6" s="413"/>
      <c r="TAO6" s="413"/>
      <c r="TAP6" s="413"/>
      <c r="TAQ6" s="413"/>
      <c r="TAR6" s="413"/>
      <c r="TAS6" s="413"/>
      <c r="TAT6" s="413"/>
      <c r="TAU6" s="413"/>
      <c r="TAV6" s="413"/>
      <c r="TAW6" s="413"/>
      <c r="TAX6" s="413"/>
      <c r="TAY6" s="413"/>
      <c r="TAZ6" s="413"/>
      <c r="TBA6" s="413"/>
      <c r="TBB6" s="413"/>
      <c r="TBC6" s="413"/>
      <c r="TBD6" s="413"/>
      <c r="TBE6" s="413"/>
      <c r="TBF6" s="413"/>
      <c r="TBG6" s="413"/>
      <c r="TBH6" s="413"/>
      <c r="TBI6" s="413"/>
      <c r="TBJ6" s="413"/>
      <c r="TBK6" s="413"/>
      <c r="TBL6" s="413"/>
      <c r="TBM6" s="413"/>
      <c r="TBN6" s="413"/>
      <c r="TBO6" s="413"/>
      <c r="TBP6" s="413"/>
      <c r="TBQ6" s="413"/>
      <c r="TBR6" s="413"/>
      <c r="TBS6" s="413"/>
      <c r="TBT6" s="413"/>
      <c r="TBU6" s="413"/>
      <c r="TBV6" s="413"/>
      <c r="TBW6" s="413"/>
      <c r="TBX6" s="413"/>
      <c r="TBY6" s="413"/>
      <c r="TBZ6" s="413"/>
      <c r="TCA6" s="413"/>
      <c r="TCB6" s="413"/>
      <c r="TCC6" s="413"/>
      <c r="TCD6" s="413"/>
      <c r="TCE6" s="413"/>
      <c r="TCF6" s="413"/>
      <c r="TCG6" s="413"/>
      <c r="TCH6" s="413"/>
      <c r="TCI6" s="413"/>
      <c r="TCJ6" s="413"/>
      <c r="TCK6" s="413"/>
      <c r="TCL6" s="413"/>
      <c r="TCM6" s="413"/>
      <c r="TCN6" s="413"/>
      <c r="TCO6" s="413"/>
      <c r="TCP6" s="413"/>
      <c r="TCQ6" s="413"/>
      <c r="TCR6" s="413"/>
      <c r="TCS6" s="413"/>
      <c r="TCT6" s="413"/>
      <c r="TCU6" s="413"/>
      <c r="TCV6" s="413"/>
      <c r="TCW6" s="413"/>
      <c r="TCX6" s="413"/>
      <c r="TCY6" s="413"/>
      <c r="TCZ6" s="413"/>
      <c r="TDA6" s="413"/>
      <c r="TDB6" s="413"/>
      <c r="TDC6" s="413"/>
      <c r="TDD6" s="413"/>
      <c r="TDE6" s="413"/>
      <c r="TDF6" s="413"/>
      <c r="TDG6" s="413"/>
      <c r="TDH6" s="413"/>
      <c r="TDI6" s="413"/>
      <c r="TDJ6" s="413"/>
      <c r="TDK6" s="413"/>
      <c r="TDL6" s="413"/>
      <c r="TDM6" s="413"/>
      <c r="TDN6" s="413"/>
      <c r="TDO6" s="413"/>
      <c r="TDP6" s="413"/>
      <c r="TDQ6" s="413"/>
      <c r="TDR6" s="413"/>
      <c r="TDS6" s="413"/>
      <c r="TDT6" s="413"/>
      <c r="TDU6" s="413"/>
      <c r="TDV6" s="413"/>
      <c r="TDW6" s="413"/>
      <c r="TDX6" s="413"/>
      <c r="TDY6" s="413"/>
      <c r="TDZ6" s="413"/>
      <c r="TEA6" s="413"/>
      <c r="TEB6" s="413"/>
      <c r="TEC6" s="413"/>
      <c r="TED6" s="413"/>
      <c r="TEE6" s="413"/>
      <c r="TEF6" s="413"/>
      <c r="TEG6" s="413"/>
      <c r="TEH6" s="413"/>
      <c r="TEI6" s="413"/>
      <c r="TEJ6" s="413"/>
      <c r="TEK6" s="413"/>
      <c r="TEL6" s="413"/>
      <c r="TEM6" s="413"/>
      <c r="TEN6" s="413"/>
      <c r="TEO6" s="413"/>
      <c r="TEP6" s="413"/>
      <c r="TEQ6" s="413"/>
      <c r="TER6" s="413"/>
      <c r="TES6" s="413"/>
      <c r="TET6" s="413"/>
      <c r="TEU6" s="413"/>
      <c r="TEV6" s="413"/>
      <c r="TEW6" s="413"/>
      <c r="TEX6" s="413"/>
      <c r="TEY6" s="413"/>
      <c r="TEZ6" s="413"/>
      <c r="TFA6" s="413"/>
      <c r="TFB6" s="413"/>
      <c r="TFC6" s="413"/>
      <c r="TFD6" s="413"/>
      <c r="TFE6" s="413"/>
      <c r="TFF6" s="413"/>
      <c r="TFG6" s="413"/>
      <c r="TFH6" s="413"/>
      <c r="TFI6" s="413"/>
      <c r="TFJ6" s="413"/>
      <c r="TFK6" s="413"/>
      <c r="TFL6" s="413"/>
      <c r="TFM6" s="413"/>
      <c r="TFN6" s="413"/>
      <c r="TFO6" s="413"/>
      <c r="TFP6" s="413"/>
      <c r="TFQ6" s="413"/>
      <c r="TFR6" s="413"/>
      <c r="TFS6" s="413"/>
      <c r="TFT6" s="413"/>
      <c r="TFU6" s="413"/>
      <c r="TFV6" s="413"/>
      <c r="TFW6" s="413"/>
      <c r="TFX6" s="413"/>
      <c r="TFY6" s="413"/>
      <c r="TFZ6" s="413"/>
      <c r="TGA6" s="413"/>
      <c r="TGB6" s="413"/>
      <c r="TGC6" s="413"/>
      <c r="TGD6" s="413"/>
      <c r="TGE6" s="413"/>
      <c r="TGF6" s="413"/>
      <c r="TGG6" s="413"/>
      <c r="TGH6" s="413"/>
      <c r="TGI6" s="413"/>
      <c r="TGJ6" s="413"/>
      <c r="TGK6" s="413"/>
      <c r="TGL6" s="413"/>
      <c r="TGM6" s="413"/>
      <c r="TGN6" s="413"/>
      <c r="TGO6" s="413"/>
      <c r="TGP6" s="413"/>
      <c r="TGQ6" s="413"/>
      <c r="TGR6" s="413"/>
      <c r="TGS6" s="413"/>
      <c r="TGT6" s="413"/>
      <c r="TGU6" s="413"/>
      <c r="TGV6" s="413"/>
      <c r="TGW6" s="413"/>
      <c r="TGX6" s="413"/>
      <c r="TGY6" s="413"/>
      <c r="TGZ6" s="413"/>
      <c r="THA6" s="413"/>
      <c r="THB6" s="413"/>
      <c r="THC6" s="413"/>
      <c r="THD6" s="413"/>
      <c r="THE6" s="413"/>
      <c r="THF6" s="413"/>
      <c r="THG6" s="413"/>
      <c r="THH6" s="413"/>
      <c r="THI6" s="413"/>
      <c r="THJ6" s="413"/>
      <c r="THK6" s="413"/>
      <c r="THL6" s="413"/>
      <c r="THM6" s="413"/>
      <c r="THN6" s="413"/>
      <c r="THO6" s="413"/>
      <c r="THP6" s="413"/>
      <c r="THQ6" s="413"/>
      <c r="THR6" s="413"/>
      <c r="THS6" s="413"/>
      <c r="THT6" s="413"/>
      <c r="THU6" s="413"/>
      <c r="THV6" s="413"/>
      <c r="THW6" s="413"/>
      <c r="THX6" s="413"/>
      <c r="THY6" s="413"/>
      <c r="THZ6" s="413"/>
      <c r="TIA6" s="413"/>
      <c r="TIB6" s="413"/>
      <c r="TIC6" s="413"/>
      <c r="TID6" s="413"/>
      <c r="TIE6" s="413"/>
      <c r="TIF6" s="413"/>
      <c r="TIG6" s="413"/>
      <c r="TIH6" s="413"/>
      <c r="TII6" s="413"/>
      <c r="TIJ6" s="413"/>
      <c r="TIK6" s="413"/>
      <c r="TIL6" s="413"/>
      <c r="TIM6" s="413"/>
      <c r="TIN6" s="413"/>
      <c r="TIO6" s="413"/>
      <c r="TIP6" s="413"/>
      <c r="TIQ6" s="413"/>
      <c r="TIR6" s="413"/>
      <c r="TIS6" s="413"/>
      <c r="TIT6" s="413"/>
      <c r="TIU6" s="413"/>
      <c r="TIV6" s="413"/>
      <c r="TIW6" s="413"/>
      <c r="TIX6" s="413"/>
      <c r="TIY6" s="413"/>
      <c r="TIZ6" s="413"/>
      <c r="TJA6" s="413"/>
      <c r="TJB6" s="413"/>
      <c r="TJC6" s="413"/>
      <c r="TJD6" s="413"/>
      <c r="TJE6" s="413"/>
      <c r="TJF6" s="413"/>
      <c r="TJG6" s="413"/>
      <c r="TJH6" s="413"/>
      <c r="TJI6" s="413"/>
      <c r="TJJ6" s="413"/>
      <c r="TJK6" s="413"/>
      <c r="TJL6" s="413"/>
      <c r="TJM6" s="413"/>
      <c r="TJN6" s="413"/>
      <c r="TJO6" s="413"/>
      <c r="TJP6" s="413"/>
      <c r="TJQ6" s="413"/>
      <c r="TJR6" s="413"/>
      <c r="TJS6" s="413"/>
      <c r="TJT6" s="413"/>
      <c r="TJU6" s="413"/>
      <c r="TJV6" s="413"/>
      <c r="TJW6" s="413"/>
      <c r="TJX6" s="413"/>
      <c r="TJY6" s="413"/>
      <c r="TJZ6" s="413"/>
      <c r="TKA6" s="413"/>
      <c r="TKB6" s="413"/>
      <c r="TKC6" s="413"/>
      <c r="TKD6" s="413"/>
      <c r="TKE6" s="413"/>
      <c r="TKF6" s="413"/>
      <c r="TKG6" s="413"/>
      <c r="TKH6" s="413"/>
      <c r="TKI6" s="413"/>
      <c r="TKJ6" s="413"/>
      <c r="TKK6" s="413"/>
      <c r="TKL6" s="413"/>
      <c r="TKM6" s="413"/>
      <c r="TKN6" s="413"/>
      <c r="TKO6" s="413"/>
      <c r="TKP6" s="413"/>
      <c r="TKQ6" s="413"/>
      <c r="TKR6" s="413"/>
      <c r="TKS6" s="413"/>
      <c r="TKT6" s="413"/>
      <c r="TKU6" s="413"/>
      <c r="TKV6" s="413"/>
      <c r="TKW6" s="413"/>
      <c r="TKX6" s="413"/>
      <c r="TKY6" s="413"/>
      <c r="TKZ6" s="413"/>
      <c r="TLA6" s="413"/>
      <c r="TLB6" s="413"/>
      <c r="TLC6" s="413"/>
      <c r="TLD6" s="413"/>
      <c r="TLE6" s="413"/>
      <c r="TLF6" s="413"/>
      <c r="TLG6" s="413"/>
      <c r="TLH6" s="413"/>
      <c r="TLI6" s="413"/>
      <c r="TLJ6" s="413"/>
      <c r="TLK6" s="413"/>
      <c r="TLL6" s="413"/>
      <c r="TLM6" s="413"/>
      <c r="TLN6" s="413"/>
      <c r="TLO6" s="413"/>
      <c r="TLP6" s="413"/>
      <c r="TLQ6" s="413"/>
      <c r="TLR6" s="413"/>
      <c r="TLS6" s="413"/>
      <c r="TLT6" s="413"/>
      <c r="TLU6" s="413"/>
      <c r="TLV6" s="413"/>
      <c r="TLW6" s="413"/>
      <c r="TLX6" s="413"/>
      <c r="TLY6" s="413"/>
      <c r="TLZ6" s="413"/>
      <c r="TMA6" s="413"/>
      <c r="TMB6" s="413"/>
      <c r="TMC6" s="413"/>
      <c r="TMD6" s="413"/>
      <c r="TME6" s="413"/>
      <c r="TMF6" s="413"/>
      <c r="TMG6" s="413"/>
      <c r="TMH6" s="413"/>
      <c r="TMI6" s="413"/>
      <c r="TMJ6" s="413"/>
      <c r="TMK6" s="413"/>
      <c r="TML6" s="413"/>
      <c r="TMM6" s="413"/>
      <c r="TMN6" s="413"/>
      <c r="TMO6" s="413"/>
      <c r="TMP6" s="413"/>
      <c r="TMQ6" s="413"/>
      <c r="TMR6" s="413"/>
      <c r="TMS6" s="413"/>
      <c r="TMT6" s="413"/>
      <c r="TMU6" s="413"/>
      <c r="TMV6" s="413"/>
      <c r="TMW6" s="413"/>
      <c r="TMX6" s="413"/>
      <c r="TMY6" s="413"/>
      <c r="TMZ6" s="413"/>
      <c r="TNA6" s="413"/>
      <c r="TNB6" s="413"/>
      <c r="TNC6" s="413"/>
      <c r="TND6" s="413"/>
      <c r="TNE6" s="413"/>
      <c r="TNF6" s="413"/>
      <c r="TNG6" s="413"/>
      <c r="TNH6" s="413"/>
      <c r="TNI6" s="413"/>
      <c r="TNJ6" s="413"/>
      <c r="TNK6" s="413"/>
      <c r="TNL6" s="413"/>
      <c r="TNM6" s="413"/>
      <c r="TNN6" s="413"/>
      <c r="TNO6" s="413"/>
      <c r="TNP6" s="413"/>
      <c r="TNQ6" s="413"/>
      <c r="TNR6" s="413"/>
      <c r="TNS6" s="413"/>
      <c r="TNT6" s="413"/>
      <c r="TNU6" s="413"/>
      <c r="TNV6" s="413"/>
      <c r="TNW6" s="413"/>
      <c r="TNX6" s="413"/>
      <c r="TNY6" s="413"/>
      <c r="TNZ6" s="413"/>
      <c r="TOA6" s="413"/>
      <c r="TOB6" s="413"/>
      <c r="TOC6" s="413"/>
      <c r="TOD6" s="413"/>
      <c r="TOE6" s="413"/>
      <c r="TOF6" s="413"/>
      <c r="TOG6" s="413"/>
      <c r="TOH6" s="413"/>
      <c r="TOI6" s="413"/>
      <c r="TOJ6" s="413"/>
      <c r="TOK6" s="413"/>
      <c r="TOL6" s="413"/>
      <c r="TOM6" s="413"/>
      <c r="TON6" s="413"/>
      <c r="TOO6" s="413"/>
      <c r="TOP6" s="413"/>
      <c r="TOQ6" s="413"/>
      <c r="TOR6" s="413"/>
      <c r="TOS6" s="413"/>
      <c r="TOT6" s="413"/>
      <c r="TOU6" s="413"/>
      <c r="TOV6" s="413"/>
      <c r="TOW6" s="413"/>
      <c r="TOX6" s="413"/>
      <c r="TOY6" s="413"/>
      <c r="TOZ6" s="413"/>
      <c r="TPA6" s="413"/>
      <c r="TPB6" s="413"/>
      <c r="TPC6" s="413"/>
      <c r="TPD6" s="413"/>
      <c r="TPE6" s="413"/>
      <c r="TPF6" s="413"/>
      <c r="TPG6" s="413"/>
      <c r="TPH6" s="413"/>
      <c r="TPI6" s="413"/>
      <c r="TPJ6" s="413"/>
      <c r="TPK6" s="413"/>
      <c r="TPL6" s="413"/>
      <c r="TPM6" s="413"/>
      <c r="TPN6" s="413"/>
      <c r="TPO6" s="413"/>
      <c r="TPP6" s="413"/>
      <c r="TPQ6" s="413"/>
      <c r="TPR6" s="413"/>
      <c r="TPS6" s="413"/>
      <c r="TPT6" s="413"/>
      <c r="TPU6" s="413"/>
      <c r="TPV6" s="413"/>
      <c r="TPW6" s="413"/>
      <c r="TPX6" s="413"/>
      <c r="TPY6" s="413"/>
      <c r="TPZ6" s="413"/>
      <c r="TQA6" s="413"/>
      <c r="TQB6" s="413"/>
      <c r="TQC6" s="413"/>
      <c r="TQD6" s="413"/>
      <c r="TQE6" s="413"/>
      <c r="TQF6" s="413"/>
      <c r="TQG6" s="413"/>
      <c r="TQH6" s="413"/>
      <c r="TQI6" s="413"/>
      <c r="TQJ6" s="413"/>
      <c r="TQK6" s="413"/>
      <c r="TQL6" s="413"/>
      <c r="TQM6" s="413"/>
      <c r="TQN6" s="413"/>
      <c r="TQO6" s="413"/>
      <c r="TQP6" s="413"/>
      <c r="TQQ6" s="413"/>
      <c r="TQR6" s="413"/>
      <c r="TQS6" s="413"/>
      <c r="TQT6" s="413"/>
      <c r="TQU6" s="413"/>
      <c r="TQV6" s="413"/>
      <c r="TQW6" s="413"/>
      <c r="TQX6" s="413"/>
      <c r="TQY6" s="413"/>
      <c r="TQZ6" s="413"/>
      <c r="TRA6" s="413"/>
      <c r="TRB6" s="413"/>
      <c r="TRC6" s="413"/>
      <c r="TRD6" s="413"/>
      <c r="TRE6" s="413"/>
      <c r="TRF6" s="413"/>
      <c r="TRG6" s="413"/>
      <c r="TRH6" s="413"/>
      <c r="TRI6" s="413"/>
      <c r="TRJ6" s="413"/>
      <c r="TRK6" s="413"/>
      <c r="TRL6" s="413"/>
      <c r="TRM6" s="413"/>
      <c r="TRN6" s="413"/>
      <c r="TRO6" s="413"/>
      <c r="TRP6" s="413"/>
      <c r="TRQ6" s="413"/>
      <c r="TRR6" s="413"/>
      <c r="TRS6" s="413"/>
      <c r="TRT6" s="413"/>
      <c r="TRU6" s="413"/>
      <c r="TRV6" s="413"/>
      <c r="TRW6" s="413"/>
      <c r="TRX6" s="413"/>
      <c r="TRY6" s="413"/>
      <c r="TRZ6" s="413"/>
      <c r="TSA6" s="413"/>
      <c r="TSB6" s="413"/>
      <c r="TSC6" s="413"/>
      <c r="TSD6" s="413"/>
      <c r="TSE6" s="413"/>
      <c r="TSF6" s="413"/>
      <c r="TSG6" s="413"/>
      <c r="TSH6" s="413"/>
      <c r="TSI6" s="413"/>
      <c r="TSJ6" s="413"/>
      <c r="TSK6" s="413"/>
      <c r="TSL6" s="413"/>
      <c r="TSM6" s="413"/>
      <c r="TSN6" s="413"/>
      <c r="TSO6" s="413"/>
      <c r="TSP6" s="413"/>
      <c r="TSQ6" s="413"/>
      <c r="TSR6" s="413"/>
      <c r="TSS6" s="413"/>
      <c r="TST6" s="413"/>
      <c r="TSU6" s="413"/>
      <c r="TSV6" s="413"/>
      <c r="TSW6" s="413"/>
      <c r="TSX6" s="413"/>
      <c r="TSY6" s="413"/>
      <c r="TSZ6" s="413"/>
      <c r="TTA6" s="413"/>
      <c r="TTB6" s="413"/>
      <c r="TTC6" s="413"/>
      <c r="TTD6" s="413"/>
      <c r="TTE6" s="413"/>
      <c r="TTF6" s="413"/>
      <c r="TTG6" s="413"/>
      <c r="TTH6" s="413"/>
      <c r="TTI6" s="413"/>
      <c r="TTJ6" s="413"/>
      <c r="TTK6" s="413"/>
      <c r="TTL6" s="413"/>
      <c r="TTM6" s="413"/>
      <c r="TTN6" s="413"/>
      <c r="TTO6" s="413"/>
      <c r="TTP6" s="413"/>
      <c r="TTQ6" s="413"/>
      <c r="TTR6" s="413"/>
      <c r="TTS6" s="413"/>
      <c r="TTT6" s="413"/>
      <c r="TTU6" s="413"/>
      <c r="TTV6" s="413"/>
      <c r="TTW6" s="413"/>
      <c r="TTX6" s="413"/>
      <c r="TTY6" s="413"/>
      <c r="TTZ6" s="413"/>
      <c r="TUA6" s="413"/>
      <c r="TUB6" s="413"/>
      <c r="TUC6" s="413"/>
      <c r="TUD6" s="413"/>
      <c r="TUE6" s="413"/>
      <c r="TUF6" s="413"/>
      <c r="TUG6" s="413"/>
      <c r="TUH6" s="413"/>
      <c r="TUI6" s="413"/>
      <c r="TUJ6" s="413"/>
      <c r="TUK6" s="413"/>
      <c r="TUL6" s="413"/>
      <c r="TUM6" s="413"/>
      <c r="TUN6" s="413"/>
      <c r="TUO6" s="413"/>
      <c r="TUP6" s="413"/>
      <c r="TUQ6" s="413"/>
      <c r="TUR6" s="413"/>
      <c r="TUS6" s="413"/>
      <c r="TUT6" s="413"/>
      <c r="TUU6" s="413"/>
      <c r="TUV6" s="413"/>
      <c r="TUW6" s="413"/>
      <c r="TUX6" s="413"/>
      <c r="TUY6" s="413"/>
      <c r="TUZ6" s="413"/>
      <c r="TVA6" s="413"/>
      <c r="TVB6" s="413"/>
      <c r="TVC6" s="413"/>
      <c r="TVD6" s="413"/>
      <c r="TVE6" s="413"/>
      <c r="TVF6" s="413"/>
      <c r="TVG6" s="413"/>
      <c r="TVH6" s="413"/>
      <c r="TVI6" s="413"/>
      <c r="TVJ6" s="413"/>
      <c r="TVK6" s="413"/>
      <c r="TVL6" s="413"/>
      <c r="TVM6" s="413"/>
      <c r="TVN6" s="413"/>
      <c r="TVO6" s="413"/>
      <c r="TVP6" s="413"/>
      <c r="TVQ6" s="413"/>
      <c r="TVR6" s="413"/>
      <c r="TVS6" s="413"/>
      <c r="TVT6" s="413"/>
      <c r="TVU6" s="413"/>
      <c r="TVV6" s="413"/>
      <c r="TVW6" s="413"/>
      <c r="TVX6" s="413"/>
      <c r="TVY6" s="413"/>
      <c r="TVZ6" s="413"/>
      <c r="TWA6" s="413"/>
      <c r="TWB6" s="413"/>
      <c r="TWC6" s="413"/>
      <c r="TWD6" s="413"/>
      <c r="TWE6" s="413"/>
      <c r="TWF6" s="413"/>
      <c r="TWG6" s="413"/>
      <c r="TWH6" s="413"/>
      <c r="TWI6" s="413"/>
      <c r="TWJ6" s="413"/>
      <c r="TWK6" s="413"/>
      <c r="TWL6" s="413"/>
      <c r="TWM6" s="413"/>
      <c r="TWN6" s="413"/>
      <c r="TWO6" s="413"/>
      <c r="TWP6" s="413"/>
      <c r="TWQ6" s="413"/>
      <c r="TWR6" s="413"/>
      <c r="TWS6" s="413"/>
      <c r="TWT6" s="413"/>
      <c r="TWU6" s="413"/>
      <c r="TWV6" s="413"/>
      <c r="TWW6" s="413"/>
      <c r="TWX6" s="413"/>
      <c r="TWY6" s="413"/>
      <c r="TWZ6" s="413"/>
      <c r="TXA6" s="413"/>
      <c r="TXB6" s="413"/>
      <c r="TXC6" s="413"/>
      <c r="TXD6" s="413"/>
      <c r="TXE6" s="413"/>
      <c r="TXF6" s="413"/>
      <c r="TXG6" s="413"/>
      <c r="TXH6" s="413"/>
      <c r="TXI6" s="413"/>
      <c r="TXJ6" s="413"/>
      <c r="TXK6" s="413"/>
      <c r="TXL6" s="413"/>
      <c r="TXM6" s="413"/>
      <c r="TXN6" s="413"/>
      <c r="TXO6" s="413"/>
      <c r="TXP6" s="413"/>
      <c r="TXQ6" s="413"/>
      <c r="TXR6" s="413"/>
      <c r="TXS6" s="413"/>
      <c r="TXT6" s="413"/>
      <c r="TXU6" s="413"/>
      <c r="TXV6" s="413"/>
      <c r="TXW6" s="413"/>
      <c r="TXX6" s="413"/>
      <c r="TXY6" s="413"/>
      <c r="TXZ6" s="413"/>
      <c r="TYA6" s="413"/>
      <c r="TYB6" s="413"/>
      <c r="TYC6" s="413"/>
      <c r="TYD6" s="413"/>
      <c r="TYE6" s="413"/>
      <c r="TYF6" s="413"/>
      <c r="TYG6" s="413"/>
      <c r="TYH6" s="413"/>
      <c r="TYI6" s="413"/>
      <c r="TYJ6" s="413"/>
      <c r="TYK6" s="413"/>
      <c r="TYL6" s="413"/>
      <c r="TYM6" s="413"/>
      <c r="TYN6" s="413"/>
      <c r="TYO6" s="413"/>
      <c r="TYP6" s="413"/>
      <c r="TYQ6" s="413"/>
      <c r="TYR6" s="413"/>
      <c r="TYS6" s="413"/>
      <c r="TYT6" s="413"/>
      <c r="TYU6" s="413"/>
      <c r="TYV6" s="413"/>
      <c r="TYW6" s="413"/>
      <c r="TYX6" s="413"/>
      <c r="TYY6" s="413"/>
      <c r="TYZ6" s="413"/>
      <c r="TZA6" s="413"/>
      <c r="TZB6" s="413"/>
      <c r="TZC6" s="413"/>
      <c r="TZD6" s="413"/>
      <c r="TZE6" s="413"/>
      <c r="TZF6" s="413"/>
      <c r="TZG6" s="413"/>
      <c r="TZH6" s="413"/>
      <c r="TZI6" s="413"/>
      <c r="TZJ6" s="413"/>
      <c r="TZK6" s="413"/>
      <c r="TZL6" s="413"/>
      <c r="TZM6" s="413"/>
      <c r="TZN6" s="413"/>
      <c r="TZO6" s="413"/>
      <c r="TZP6" s="413"/>
      <c r="TZQ6" s="413"/>
      <c r="TZR6" s="413"/>
      <c r="TZS6" s="413"/>
      <c r="TZT6" s="413"/>
      <c r="TZU6" s="413"/>
      <c r="TZV6" s="413"/>
      <c r="TZW6" s="413"/>
      <c r="TZX6" s="413"/>
      <c r="TZY6" s="413"/>
      <c r="TZZ6" s="413"/>
      <c r="UAA6" s="413"/>
      <c r="UAB6" s="413"/>
      <c r="UAC6" s="413"/>
      <c r="UAD6" s="413"/>
      <c r="UAE6" s="413"/>
      <c r="UAF6" s="413"/>
      <c r="UAG6" s="413"/>
      <c r="UAH6" s="413"/>
      <c r="UAI6" s="413"/>
      <c r="UAJ6" s="413"/>
      <c r="UAK6" s="413"/>
      <c r="UAL6" s="413"/>
      <c r="UAM6" s="413"/>
      <c r="UAN6" s="413"/>
      <c r="UAO6" s="413"/>
      <c r="UAP6" s="413"/>
      <c r="UAQ6" s="413"/>
      <c r="UAR6" s="413"/>
      <c r="UAS6" s="413"/>
      <c r="UAT6" s="413"/>
      <c r="UAU6" s="413"/>
      <c r="UAV6" s="413"/>
      <c r="UAW6" s="413"/>
      <c r="UAX6" s="413"/>
      <c r="UAY6" s="413"/>
      <c r="UAZ6" s="413"/>
      <c r="UBA6" s="413"/>
      <c r="UBB6" s="413"/>
      <c r="UBC6" s="413"/>
      <c r="UBD6" s="413"/>
      <c r="UBE6" s="413"/>
      <c r="UBF6" s="413"/>
      <c r="UBG6" s="413"/>
      <c r="UBH6" s="413"/>
      <c r="UBI6" s="413"/>
      <c r="UBJ6" s="413"/>
      <c r="UBK6" s="413"/>
      <c r="UBL6" s="413"/>
      <c r="UBM6" s="413"/>
      <c r="UBN6" s="413"/>
      <c r="UBO6" s="413"/>
      <c r="UBP6" s="413"/>
      <c r="UBQ6" s="413"/>
      <c r="UBR6" s="413"/>
      <c r="UBS6" s="413"/>
      <c r="UBT6" s="413"/>
      <c r="UBU6" s="413"/>
      <c r="UBV6" s="413"/>
      <c r="UBW6" s="413"/>
      <c r="UBX6" s="413"/>
      <c r="UBY6" s="413"/>
      <c r="UBZ6" s="413"/>
      <c r="UCA6" s="413"/>
      <c r="UCB6" s="413"/>
      <c r="UCC6" s="413"/>
      <c r="UCD6" s="413"/>
      <c r="UCE6" s="413"/>
      <c r="UCF6" s="413"/>
      <c r="UCG6" s="413"/>
      <c r="UCH6" s="413"/>
      <c r="UCI6" s="413"/>
      <c r="UCJ6" s="413"/>
      <c r="UCK6" s="413"/>
      <c r="UCL6" s="413"/>
      <c r="UCM6" s="413"/>
      <c r="UCN6" s="413"/>
      <c r="UCO6" s="413"/>
      <c r="UCP6" s="413"/>
      <c r="UCQ6" s="413"/>
      <c r="UCR6" s="413"/>
      <c r="UCS6" s="413"/>
      <c r="UCT6" s="413"/>
      <c r="UCU6" s="413"/>
      <c r="UCV6" s="413"/>
      <c r="UCW6" s="413"/>
      <c r="UCX6" s="413"/>
      <c r="UCY6" s="413"/>
      <c r="UCZ6" s="413"/>
      <c r="UDA6" s="413"/>
      <c r="UDB6" s="413"/>
      <c r="UDC6" s="413"/>
      <c r="UDD6" s="413"/>
      <c r="UDE6" s="413"/>
      <c r="UDF6" s="413"/>
      <c r="UDG6" s="413"/>
      <c r="UDH6" s="413"/>
      <c r="UDI6" s="413"/>
      <c r="UDJ6" s="413"/>
      <c r="UDK6" s="413"/>
      <c r="UDL6" s="413"/>
      <c r="UDM6" s="413"/>
      <c r="UDN6" s="413"/>
      <c r="UDO6" s="413"/>
      <c r="UDP6" s="413"/>
      <c r="UDQ6" s="413"/>
      <c r="UDR6" s="413"/>
      <c r="UDS6" s="413"/>
      <c r="UDT6" s="413"/>
      <c r="UDU6" s="413"/>
      <c r="UDV6" s="413"/>
      <c r="UDW6" s="413"/>
      <c r="UDX6" s="413"/>
      <c r="UDY6" s="413"/>
      <c r="UDZ6" s="413"/>
      <c r="UEA6" s="413"/>
      <c r="UEB6" s="413"/>
      <c r="UEC6" s="413"/>
      <c r="UED6" s="413"/>
      <c r="UEE6" s="413"/>
      <c r="UEF6" s="413"/>
      <c r="UEG6" s="413"/>
      <c r="UEH6" s="413"/>
      <c r="UEI6" s="413"/>
      <c r="UEJ6" s="413"/>
      <c r="UEK6" s="413"/>
      <c r="UEL6" s="413"/>
      <c r="UEM6" s="413"/>
      <c r="UEN6" s="413"/>
      <c r="UEO6" s="413"/>
      <c r="UEP6" s="413"/>
      <c r="UEQ6" s="413"/>
      <c r="UER6" s="413"/>
      <c r="UES6" s="413"/>
      <c r="UET6" s="413"/>
      <c r="UEU6" s="413"/>
      <c r="UEV6" s="413"/>
      <c r="UEW6" s="413"/>
      <c r="UEX6" s="413"/>
      <c r="UEY6" s="413"/>
      <c r="UEZ6" s="413"/>
      <c r="UFA6" s="413"/>
      <c r="UFB6" s="413"/>
      <c r="UFC6" s="413"/>
      <c r="UFD6" s="413"/>
      <c r="UFE6" s="413"/>
      <c r="UFF6" s="413"/>
      <c r="UFG6" s="413"/>
      <c r="UFH6" s="413"/>
      <c r="UFI6" s="413"/>
      <c r="UFJ6" s="413"/>
      <c r="UFK6" s="413"/>
      <c r="UFL6" s="413"/>
      <c r="UFM6" s="413"/>
      <c r="UFN6" s="413"/>
      <c r="UFO6" s="413"/>
      <c r="UFP6" s="413"/>
      <c r="UFQ6" s="413"/>
      <c r="UFR6" s="413"/>
      <c r="UFS6" s="413"/>
      <c r="UFT6" s="413"/>
      <c r="UFU6" s="413"/>
      <c r="UFV6" s="413"/>
      <c r="UFW6" s="413"/>
      <c r="UFX6" s="413"/>
      <c r="UFY6" s="413"/>
      <c r="UFZ6" s="413"/>
      <c r="UGA6" s="413"/>
      <c r="UGB6" s="413"/>
      <c r="UGC6" s="413"/>
      <c r="UGD6" s="413"/>
      <c r="UGE6" s="413"/>
      <c r="UGF6" s="413"/>
      <c r="UGG6" s="413"/>
      <c r="UGH6" s="413"/>
      <c r="UGI6" s="413"/>
      <c r="UGJ6" s="413"/>
      <c r="UGK6" s="413"/>
      <c r="UGL6" s="413"/>
      <c r="UGM6" s="413"/>
      <c r="UGN6" s="413"/>
      <c r="UGO6" s="413"/>
      <c r="UGP6" s="413"/>
      <c r="UGQ6" s="413"/>
      <c r="UGR6" s="413"/>
      <c r="UGS6" s="413"/>
      <c r="UGT6" s="413"/>
      <c r="UGU6" s="413"/>
      <c r="UGV6" s="413"/>
      <c r="UGW6" s="413"/>
      <c r="UGX6" s="413"/>
      <c r="UGY6" s="413"/>
      <c r="UGZ6" s="413"/>
      <c r="UHA6" s="413"/>
      <c r="UHB6" s="413"/>
      <c r="UHC6" s="413"/>
      <c r="UHD6" s="413"/>
      <c r="UHE6" s="413"/>
      <c r="UHF6" s="413"/>
      <c r="UHG6" s="413"/>
      <c r="UHH6" s="413"/>
      <c r="UHI6" s="413"/>
      <c r="UHJ6" s="413"/>
      <c r="UHK6" s="413"/>
      <c r="UHL6" s="413"/>
      <c r="UHM6" s="413"/>
      <c r="UHN6" s="413"/>
      <c r="UHO6" s="413"/>
      <c r="UHP6" s="413"/>
      <c r="UHQ6" s="413"/>
      <c r="UHR6" s="413"/>
      <c r="UHS6" s="413"/>
      <c r="UHT6" s="413"/>
      <c r="UHU6" s="413"/>
      <c r="UHV6" s="413"/>
      <c r="UHW6" s="413"/>
      <c r="UHX6" s="413"/>
      <c r="UHY6" s="413"/>
      <c r="UHZ6" s="413"/>
      <c r="UIA6" s="413"/>
      <c r="UIB6" s="413"/>
      <c r="UIC6" s="413"/>
      <c r="UID6" s="413"/>
      <c r="UIE6" s="413"/>
      <c r="UIF6" s="413"/>
      <c r="UIG6" s="413"/>
      <c r="UIH6" s="413"/>
      <c r="UII6" s="413"/>
      <c r="UIJ6" s="413"/>
      <c r="UIK6" s="413"/>
      <c r="UIL6" s="413"/>
      <c r="UIM6" s="413"/>
      <c r="UIN6" s="413"/>
      <c r="UIO6" s="413"/>
      <c r="UIP6" s="413"/>
      <c r="UIQ6" s="413"/>
      <c r="UIR6" s="413"/>
      <c r="UIS6" s="413"/>
      <c r="UIT6" s="413"/>
      <c r="UIU6" s="413"/>
      <c r="UIV6" s="413"/>
      <c r="UIW6" s="413"/>
      <c r="UIX6" s="413"/>
      <c r="UIY6" s="413"/>
      <c r="UIZ6" s="413"/>
      <c r="UJA6" s="413"/>
      <c r="UJB6" s="413"/>
      <c r="UJC6" s="413"/>
      <c r="UJD6" s="413"/>
      <c r="UJE6" s="413"/>
      <c r="UJF6" s="413"/>
      <c r="UJG6" s="413"/>
      <c r="UJH6" s="413"/>
      <c r="UJI6" s="413"/>
      <c r="UJJ6" s="413"/>
      <c r="UJK6" s="413"/>
      <c r="UJL6" s="413"/>
      <c r="UJM6" s="413"/>
      <c r="UJN6" s="413"/>
      <c r="UJO6" s="413"/>
      <c r="UJP6" s="413"/>
      <c r="UJQ6" s="413"/>
      <c r="UJR6" s="413"/>
      <c r="UJS6" s="413"/>
      <c r="UJT6" s="413"/>
      <c r="UJU6" s="413"/>
      <c r="UJV6" s="413"/>
      <c r="UJW6" s="413"/>
      <c r="UJX6" s="413"/>
      <c r="UJY6" s="413"/>
      <c r="UJZ6" s="413"/>
      <c r="UKA6" s="413"/>
      <c r="UKB6" s="413"/>
      <c r="UKC6" s="413"/>
      <c r="UKD6" s="413"/>
      <c r="UKE6" s="413"/>
      <c r="UKF6" s="413"/>
      <c r="UKG6" s="413"/>
      <c r="UKH6" s="413"/>
      <c r="UKI6" s="413"/>
      <c r="UKJ6" s="413"/>
      <c r="UKK6" s="413"/>
      <c r="UKL6" s="413"/>
      <c r="UKM6" s="413"/>
      <c r="UKN6" s="413"/>
      <c r="UKO6" s="413"/>
      <c r="UKP6" s="413"/>
      <c r="UKQ6" s="413"/>
      <c r="UKR6" s="413"/>
      <c r="UKS6" s="413"/>
      <c r="UKT6" s="413"/>
      <c r="UKU6" s="413"/>
      <c r="UKV6" s="413"/>
      <c r="UKW6" s="413"/>
      <c r="UKX6" s="413"/>
      <c r="UKY6" s="413"/>
      <c r="UKZ6" s="413"/>
      <c r="ULA6" s="413"/>
      <c r="ULB6" s="413"/>
      <c r="ULC6" s="413"/>
      <c r="ULD6" s="413"/>
      <c r="ULE6" s="413"/>
      <c r="ULF6" s="413"/>
      <c r="ULG6" s="413"/>
      <c r="ULH6" s="413"/>
      <c r="ULI6" s="413"/>
      <c r="ULJ6" s="413"/>
      <c r="ULK6" s="413"/>
      <c r="ULL6" s="413"/>
      <c r="ULM6" s="413"/>
      <c r="ULN6" s="413"/>
      <c r="ULO6" s="413"/>
      <c r="ULP6" s="413"/>
      <c r="ULQ6" s="413"/>
      <c r="ULR6" s="413"/>
      <c r="ULS6" s="413"/>
      <c r="ULT6" s="413"/>
      <c r="ULU6" s="413"/>
      <c r="ULV6" s="413"/>
      <c r="ULW6" s="413"/>
      <c r="ULX6" s="413"/>
      <c r="ULY6" s="413"/>
      <c r="ULZ6" s="413"/>
      <c r="UMA6" s="413"/>
      <c r="UMB6" s="413"/>
      <c r="UMC6" s="413"/>
      <c r="UMD6" s="413"/>
      <c r="UME6" s="413"/>
      <c r="UMF6" s="413"/>
      <c r="UMG6" s="413"/>
      <c r="UMH6" s="413"/>
      <c r="UMI6" s="413"/>
      <c r="UMJ6" s="413"/>
      <c r="UMK6" s="413"/>
      <c r="UML6" s="413"/>
      <c r="UMM6" s="413"/>
      <c r="UMN6" s="413"/>
      <c r="UMO6" s="413"/>
      <c r="UMP6" s="413"/>
      <c r="UMQ6" s="413"/>
      <c r="UMR6" s="413"/>
      <c r="UMS6" s="413"/>
      <c r="UMT6" s="413"/>
      <c r="UMU6" s="413"/>
      <c r="UMV6" s="413"/>
      <c r="UMW6" s="413"/>
      <c r="UMX6" s="413"/>
      <c r="UMY6" s="413"/>
      <c r="UMZ6" s="413"/>
      <c r="UNA6" s="413"/>
      <c r="UNB6" s="413"/>
      <c r="UNC6" s="413"/>
      <c r="UND6" s="413"/>
      <c r="UNE6" s="413"/>
      <c r="UNF6" s="413"/>
      <c r="UNG6" s="413"/>
      <c r="UNH6" s="413"/>
      <c r="UNI6" s="413"/>
      <c r="UNJ6" s="413"/>
      <c r="UNK6" s="413"/>
      <c r="UNL6" s="413"/>
      <c r="UNM6" s="413"/>
      <c r="UNN6" s="413"/>
      <c r="UNO6" s="413"/>
      <c r="UNP6" s="413"/>
      <c r="UNQ6" s="413"/>
      <c r="UNR6" s="413"/>
      <c r="UNS6" s="413"/>
      <c r="UNT6" s="413"/>
      <c r="UNU6" s="413"/>
      <c r="UNV6" s="413"/>
      <c r="UNW6" s="413"/>
      <c r="UNX6" s="413"/>
      <c r="UNY6" s="413"/>
      <c r="UNZ6" s="413"/>
      <c r="UOA6" s="413"/>
      <c r="UOB6" s="413"/>
      <c r="UOC6" s="413"/>
      <c r="UOD6" s="413"/>
      <c r="UOE6" s="413"/>
      <c r="UOF6" s="413"/>
      <c r="UOG6" s="413"/>
      <c r="UOH6" s="413"/>
      <c r="UOI6" s="413"/>
      <c r="UOJ6" s="413"/>
      <c r="UOK6" s="413"/>
      <c r="UOL6" s="413"/>
      <c r="UOM6" s="413"/>
      <c r="UON6" s="413"/>
      <c r="UOO6" s="413"/>
      <c r="UOP6" s="413"/>
      <c r="UOQ6" s="413"/>
      <c r="UOR6" s="413"/>
      <c r="UOS6" s="413"/>
      <c r="UOT6" s="413"/>
      <c r="UOU6" s="413"/>
      <c r="UOV6" s="413"/>
      <c r="UOW6" s="413"/>
      <c r="UOX6" s="413"/>
      <c r="UOY6" s="413"/>
      <c r="UOZ6" s="413"/>
      <c r="UPA6" s="413"/>
      <c r="UPB6" s="413"/>
      <c r="UPC6" s="413"/>
      <c r="UPD6" s="413"/>
      <c r="UPE6" s="413"/>
      <c r="UPF6" s="413"/>
      <c r="UPG6" s="413"/>
      <c r="UPH6" s="413"/>
      <c r="UPI6" s="413"/>
      <c r="UPJ6" s="413"/>
      <c r="UPK6" s="413"/>
      <c r="UPL6" s="413"/>
      <c r="UPM6" s="413"/>
      <c r="UPN6" s="413"/>
      <c r="UPO6" s="413"/>
      <c r="UPP6" s="413"/>
      <c r="UPQ6" s="413"/>
      <c r="UPR6" s="413"/>
      <c r="UPS6" s="413"/>
      <c r="UPT6" s="413"/>
      <c r="UPU6" s="413"/>
      <c r="UPV6" s="413"/>
      <c r="UPW6" s="413"/>
      <c r="UPX6" s="413"/>
      <c r="UPY6" s="413"/>
      <c r="UPZ6" s="413"/>
      <c r="UQA6" s="413"/>
      <c r="UQB6" s="413"/>
      <c r="UQC6" s="413"/>
      <c r="UQD6" s="413"/>
      <c r="UQE6" s="413"/>
      <c r="UQF6" s="413"/>
      <c r="UQG6" s="413"/>
      <c r="UQH6" s="413"/>
      <c r="UQI6" s="413"/>
      <c r="UQJ6" s="413"/>
      <c r="UQK6" s="413"/>
      <c r="UQL6" s="413"/>
      <c r="UQM6" s="413"/>
      <c r="UQN6" s="413"/>
      <c r="UQO6" s="413"/>
      <c r="UQP6" s="413"/>
      <c r="UQQ6" s="413"/>
      <c r="UQR6" s="413"/>
      <c r="UQS6" s="413"/>
      <c r="UQT6" s="413"/>
      <c r="UQU6" s="413"/>
      <c r="UQV6" s="413"/>
      <c r="UQW6" s="413"/>
      <c r="UQX6" s="413"/>
      <c r="UQY6" s="413"/>
      <c r="UQZ6" s="413"/>
      <c r="URA6" s="413"/>
      <c r="URB6" s="413"/>
      <c r="URC6" s="413"/>
      <c r="URD6" s="413"/>
      <c r="URE6" s="413"/>
      <c r="URF6" s="413"/>
      <c r="URG6" s="413"/>
      <c r="URH6" s="413"/>
      <c r="URI6" s="413"/>
      <c r="URJ6" s="413"/>
      <c r="URK6" s="413"/>
      <c r="URL6" s="413"/>
      <c r="URM6" s="413"/>
      <c r="URN6" s="413"/>
      <c r="URO6" s="413"/>
      <c r="URP6" s="413"/>
      <c r="URQ6" s="413"/>
      <c r="URR6" s="413"/>
      <c r="URS6" s="413"/>
      <c r="URT6" s="413"/>
      <c r="URU6" s="413"/>
      <c r="URV6" s="413"/>
      <c r="URW6" s="413"/>
      <c r="URX6" s="413"/>
      <c r="URY6" s="413"/>
      <c r="URZ6" s="413"/>
      <c r="USA6" s="413"/>
      <c r="USB6" s="413"/>
      <c r="USC6" s="413"/>
      <c r="USD6" s="413"/>
      <c r="USE6" s="413"/>
      <c r="USF6" s="413"/>
      <c r="USG6" s="413"/>
      <c r="USH6" s="413"/>
      <c r="USI6" s="413"/>
      <c r="USJ6" s="413"/>
      <c r="USK6" s="413"/>
      <c r="USL6" s="413"/>
      <c r="USM6" s="413"/>
      <c r="USN6" s="413"/>
      <c r="USO6" s="413"/>
      <c r="USP6" s="413"/>
      <c r="USQ6" s="413"/>
      <c r="USR6" s="413"/>
      <c r="USS6" s="413"/>
      <c r="UST6" s="413"/>
      <c r="USU6" s="413"/>
      <c r="USV6" s="413"/>
      <c r="USW6" s="413"/>
      <c r="USX6" s="413"/>
      <c r="USY6" s="413"/>
      <c r="USZ6" s="413"/>
      <c r="UTA6" s="413"/>
      <c r="UTB6" s="413"/>
      <c r="UTC6" s="413"/>
      <c r="UTD6" s="413"/>
      <c r="UTE6" s="413"/>
      <c r="UTF6" s="413"/>
      <c r="UTG6" s="413"/>
      <c r="UTH6" s="413"/>
      <c r="UTI6" s="413"/>
      <c r="UTJ6" s="413"/>
      <c r="UTK6" s="413"/>
      <c r="UTL6" s="413"/>
      <c r="UTM6" s="413"/>
      <c r="UTN6" s="413"/>
      <c r="UTO6" s="413"/>
      <c r="UTP6" s="413"/>
      <c r="UTQ6" s="413"/>
      <c r="UTR6" s="413"/>
      <c r="UTS6" s="413"/>
      <c r="UTT6" s="413"/>
      <c r="UTU6" s="413"/>
      <c r="UTV6" s="413"/>
      <c r="UTW6" s="413"/>
      <c r="UTX6" s="413"/>
      <c r="UTY6" s="413"/>
      <c r="UTZ6" s="413"/>
      <c r="UUA6" s="413"/>
      <c r="UUB6" s="413"/>
      <c r="UUC6" s="413"/>
      <c r="UUD6" s="413"/>
      <c r="UUE6" s="413"/>
      <c r="UUF6" s="413"/>
      <c r="UUG6" s="413"/>
      <c r="UUH6" s="413"/>
      <c r="UUI6" s="413"/>
      <c r="UUJ6" s="413"/>
      <c r="UUK6" s="413"/>
      <c r="UUL6" s="413"/>
      <c r="UUM6" s="413"/>
      <c r="UUN6" s="413"/>
      <c r="UUO6" s="413"/>
      <c r="UUP6" s="413"/>
      <c r="UUQ6" s="413"/>
      <c r="UUR6" s="413"/>
      <c r="UUS6" s="413"/>
      <c r="UUT6" s="413"/>
      <c r="UUU6" s="413"/>
      <c r="UUV6" s="413"/>
      <c r="UUW6" s="413"/>
      <c r="UUX6" s="413"/>
      <c r="UUY6" s="413"/>
      <c r="UUZ6" s="413"/>
      <c r="UVA6" s="413"/>
      <c r="UVB6" s="413"/>
      <c r="UVC6" s="413"/>
      <c r="UVD6" s="413"/>
      <c r="UVE6" s="413"/>
      <c r="UVF6" s="413"/>
      <c r="UVG6" s="413"/>
      <c r="UVH6" s="413"/>
      <c r="UVI6" s="413"/>
      <c r="UVJ6" s="413"/>
      <c r="UVK6" s="413"/>
      <c r="UVL6" s="413"/>
      <c r="UVM6" s="413"/>
      <c r="UVN6" s="413"/>
      <c r="UVO6" s="413"/>
      <c r="UVP6" s="413"/>
      <c r="UVQ6" s="413"/>
      <c r="UVR6" s="413"/>
      <c r="UVS6" s="413"/>
      <c r="UVT6" s="413"/>
      <c r="UVU6" s="413"/>
      <c r="UVV6" s="413"/>
      <c r="UVW6" s="413"/>
      <c r="UVX6" s="413"/>
      <c r="UVY6" s="413"/>
      <c r="UVZ6" s="413"/>
      <c r="UWA6" s="413"/>
      <c r="UWB6" s="413"/>
      <c r="UWC6" s="413"/>
      <c r="UWD6" s="413"/>
      <c r="UWE6" s="413"/>
      <c r="UWF6" s="413"/>
      <c r="UWG6" s="413"/>
      <c r="UWH6" s="413"/>
      <c r="UWI6" s="413"/>
      <c r="UWJ6" s="413"/>
      <c r="UWK6" s="413"/>
      <c r="UWL6" s="413"/>
      <c r="UWM6" s="413"/>
      <c r="UWN6" s="413"/>
      <c r="UWO6" s="413"/>
      <c r="UWP6" s="413"/>
      <c r="UWQ6" s="413"/>
      <c r="UWR6" s="413"/>
      <c r="UWS6" s="413"/>
      <c r="UWT6" s="413"/>
      <c r="UWU6" s="413"/>
      <c r="UWV6" s="413"/>
      <c r="UWW6" s="413"/>
      <c r="UWX6" s="413"/>
      <c r="UWY6" s="413"/>
      <c r="UWZ6" s="413"/>
      <c r="UXA6" s="413"/>
      <c r="UXB6" s="413"/>
      <c r="UXC6" s="413"/>
      <c r="UXD6" s="413"/>
      <c r="UXE6" s="413"/>
      <c r="UXF6" s="413"/>
      <c r="UXG6" s="413"/>
      <c r="UXH6" s="413"/>
      <c r="UXI6" s="413"/>
      <c r="UXJ6" s="413"/>
      <c r="UXK6" s="413"/>
      <c r="UXL6" s="413"/>
      <c r="UXM6" s="413"/>
      <c r="UXN6" s="413"/>
      <c r="UXO6" s="413"/>
      <c r="UXP6" s="413"/>
      <c r="UXQ6" s="413"/>
      <c r="UXR6" s="413"/>
      <c r="UXS6" s="413"/>
      <c r="UXT6" s="413"/>
      <c r="UXU6" s="413"/>
      <c r="UXV6" s="413"/>
      <c r="UXW6" s="413"/>
      <c r="UXX6" s="413"/>
      <c r="UXY6" s="413"/>
      <c r="UXZ6" s="413"/>
      <c r="UYA6" s="413"/>
      <c r="UYB6" s="413"/>
      <c r="UYC6" s="413"/>
      <c r="UYD6" s="413"/>
      <c r="UYE6" s="413"/>
      <c r="UYF6" s="413"/>
      <c r="UYG6" s="413"/>
      <c r="UYH6" s="413"/>
      <c r="UYI6" s="413"/>
      <c r="UYJ6" s="413"/>
      <c r="UYK6" s="413"/>
      <c r="UYL6" s="413"/>
      <c r="UYM6" s="413"/>
      <c r="UYN6" s="413"/>
      <c r="UYO6" s="413"/>
      <c r="UYP6" s="413"/>
      <c r="UYQ6" s="413"/>
      <c r="UYR6" s="413"/>
      <c r="UYS6" s="413"/>
      <c r="UYT6" s="413"/>
      <c r="UYU6" s="413"/>
      <c r="UYV6" s="413"/>
      <c r="UYW6" s="413"/>
      <c r="UYX6" s="413"/>
      <c r="UYY6" s="413"/>
      <c r="UYZ6" s="413"/>
      <c r="UZA6" s="413"/>
      <c r="UZB6" s="413"/>
      <c r="UZC6" s="413"/>
      <c r="UZD6" s="413"/>
      <c r="UZE6" s="413"/>
      <c r="UZF6" s="413"/>
      <c r="UZG6" s="413"/>
      <c r="UZH6" s="413"/>
      <c r="UZI6" s="413"/>
      <c r="UZJ6" s="413"/>
      <c r="UZK6" s="413"/>
      <c r="UZL6" s="413"/>
      <c r="UZM6" s="413"/>
      <c r="UZN6" s="413"/>
      <c r="UZO6" s="413"/>
      <c r="UZP6" s="413"/>
      <c r="UZQ6" s="413"/>
      <c r="UZR6" s="413"/>
      <c r="UZS6" s="413"/>
      <c r="UZT6" s="413"/>
      <c r="UZU6" s="413"/>
      <c r="UZV6" s="413"/>
      <c r="UZW6" s="413"/>
      <c r="UZX6" s="413"/>
      <c r="UZY6" s="413"/>
      <c r="UZZ6" s="413"/>
      <c r="VAA6" s="413"/>
      <c r="VAB6" s="413"/>
      <c r="VAC6" s="413"/>
      <c r="VAD6" s="413"/>
      <c r="VAE6" s="413"/>
      <c r="VAF6" s="413"/>
      <c r="VAG6" s="413"/>
      <c r="VAH6" s="413"/>
      <c r="VAI6" s="413"/>
      <c r="VAJ6" s="413"/>
      <c r="VAK6" s="413"/>
      <c r="VAL6" s="413"/>
      <c r="VAM6" s="413"/>
      <c r="VAN6" s="413"/>
      <c r="VAO6" s="413"/>
      <c r="VAP6" s="413"/>
      <c r="VAQ6" s="413"/>
      <c r="VAR6" s="413"/>
      <c r="VAS6" s="413"/>
      <c r="VAT6" s="413"/>
      <c r="VAU6" s="413"/>
      <c r="VAV6" s="413"/>
      <c r="VAW6" s="413"/>
      <c r="VAX6" s="413"/>
      <c r="VAY6" s="413"/>
      <c r="VAZ6" s="413"/>
      <c r="VBA6" s="413"/>
      <c r="VBB6" s="413"/>
      <c r="VBC6" s="413"/>
      <c r="VBD6" s="413"/>
      <c r="VBE6" s="413"/>
      <c r="VBF6" s="413"/>
      <c r="VBG6" s="413"/>
      <c r="VBH6" s="413"/>
      <c r="VBI6" s="413"/>
      <c r="VBJ6" s="413"/>
      <c r="VBK6" s="413"/>
      <c r="VBL6" s="413"/>
      <c r="VBM6" s="413"/>
      <c r="VBN6" s="413"/>
      <c r="VBO6" s="413"/>
      <c r="VBP6" s="413"/>
      <c r="VBQ6" s="413"/>
      <c r="VBR6" s="413"/>
      <c r="VBS6" s="413"/>
      <c r="VBT6" s="413"/>
      <c r="VBU6" s="413"/>
      <c r="VBV6" s="413"/>
      <c r="VBW6" s="413"/>
      <c r="VBX6" s="413"/>
      <c r="VBY6" s="413"/>
      <c r="VBZ6" s="413"/>
      <c r="VCA6" s="413"/>
      <c r="VCB6" s="413"/>
      <c r="VCC6" s="413"/>
      <c r="VCD6" s="413"/>
      <c r="VCE6" s="413"/>
      <c r="VCF6" s="413"/>
      <c r="VCG6" s="413"/>
      <c r="VCH6" s="413"/>
      <c r="VCI6" s="413"/>
      <c r="VCJ6" s="413"/>
      <c r="VCK6" s="413"/>
      <c r="VCL6" s="413"/>
      <c r="VCM6" s="413"/>
      <c r="VCN6" s="413"/>
      <c r="VCO6" s="413"/>
      <c r="VCP6" s="413"/>
      <c r="VCQ6" s="413"/>
      <c r="VCR6" s="413"/>
      <c r="VCS6" s="413"/>
      <c r="VCT6" s="413"/>
      <c r="VCU6" s="413"/>
      <c r="VCV6" s="413"/>
      <c r="VCW6" s="413"/>
      <c r="VCX6" s="413"/>
      <c r="VCY6" s="413"/>
      <c r="VCZ6" s="413"/>
      <c r="VDA6" s="413"/>
      <c r="VDB6" s="413"/>
      <c r="VDC6" s="413"/>
      <c r="VDD6" s="413"/>
      <c r="VDE6" s="413"/>
      <c r="VDF6" s="413"/>
      <c r="VDG6" s="413"/>
      <c r="VDH6" s="413"/>
      <c r="VDI6" s="413"/>
      <c r="VDJ6" s="413"/>
      <c r="VDK6" s="413"/>
      <c r="VDL6" s="413"/>
      <c r="VDM6" s="413"/>
      <c r="VDN6" s="413"/>
      <c r="VDO6" s="413"/>
      <c r="VDP6" s="413"/>
      <c r="VDQ6" s="413"/>
      <c r="VDR6" s="413"/>
      <c r="VDS6" s="413"/>
      <c r="VDT6" s="413"/>
      <c r="VDU6" s="413"/>
      <c r="VDV6" s="413"/>
      <c r="VDW6" s="413"/>
      <c r="VDX6" s="413"/>
      <c r="VDY6" s="413"/>
      <c r="VDZ6" s="413"/>
      <c r="VEA6" s="413"/>
      <c r="VEB6" s="413"/>
      <c r="VEC6" s="413"/>
      <c r="VED6" s="413"/>
      <c r="VEE6" s="413"/>
      <c r="VEF6" s="413"/>
      <c r="VEG6" s="413"/>
      <c r="VEH6" s="413"/>
      <c r="VEI6" s="413"/>
      <c r="VEJ6" s="413"/>
      <c r="VEK6" s="413"/>
      <c r="VEL6" s="413"/>
      <c r="VEM6" s="413"/>
      <c r="VEN6" s="413"/>
      <c r="VEO6" s="413"/>
      <c r="VEP6" s="413"/>
      <c r="VEQ6" s="413"/>
      <c r="VER6" s="413"/>
      <c r="VES6" s="413"/>
      <c r="VET6" s="413"/>
      <c r="VEU6" s="413"/>
      <c r="VEV6" s="413"/>
      <c r="VEW6" s="413"/>
      <c r="VEX6" s="413"/>
      <c r="VEY6" s="413"/>
      <c r="VEZ6" s="413"/>
      <c r="VFA6" s="413"/>
      <c r="VFB6" s="413"/>
      <c r="VFC6" s="413"/>
      <c r="VFD6" s="413"/>
      <c r="VFE6" s="413"/>
      <c r="VFF6" s="413"/>
      <c r="VFG6" s="413"/>
      <c r="VFH6" s="413"/>
      <c r="VFI6" s="413"/>
      <c r="VFJ6" s="413"/>
      <c r="VFK6" s="413"/>
      <c r="VFL6" s="413"/>
      <c r="VFM6" s="413"/>
      <c r="VFN6" s="413"/>
      <c r="VFO6" s="413"/>
      <c r="VFP6" s="413"/>
      <c r="VFQ6" s="413"/>
      <c r="VFR6" s="413"/>
      <c r="VFS6" s="413"/>
      <c r="VFT6" s="413"/>
      <c r="VFU6" s="413"/>
      <c r="VFV6" s="413"/>
      <c r="VFW6" s="413"/>
      <c r="VFX6" s="413"/>
      <c r="VFY6" s="413"/>
      <c r="VFZ6" s="413"/>
      <c r="VGA6" s="413"/>
      <c r="VGB6" s="413"/>
      <c r="VGC6" s="413"/>
      <c r="VGD6" s="413"/>
      <c r="VGE6" s="413"/>
      <c r="VGF6" s="413"/>
      <c r="VGG6" s="413"/>
      <c r="VGH6" s="413"/>
      <c r="VGI6" s="413"/>
      <c r="VGJ6" s="413"/>
      <c r="VGK6" s="413"/>
      <c r="VGL6" s="413"/>
      <c r="VGM6" s="413"/>
      <c r="VGN6" s="413"/>
      <c r="VGO6" s="413"/>
      <c r="VGP6" s="413"/>
      <c r="VGQ6" s="413"/>
      <c r="VGR6" s="413"/>
      <c r="VGS6" s="413"/>
      <c r="VGT6" s="413"/>
      <c r="VGU6" s="413"/>
      <c r="VGV6" s="413"/>
      <c r="VGW6" s="413"/>
      <c r="VGX6" s="413"/>
      <c r="VGY6" s="413"/>
      <c r="VGZ6" s="413"/>
      <c r="VHA6" s="413"/>
      <c r="VHB6" s="413"/>
      <c r="VHC6" s="413"/>
      <c r="VHD6" s="413"/>
      <c r="VHE6" s="413"/>
      <c r="VHF6" s="413"/>
      <c r="VHG6" s="413"/>
      <c r="VHH6" s="413"/>
      <c r="VHI6" s="413"/>
      <c r="VHJ6" s="413"/>
      <c r="VHK6" s="413"/>
      <c r="VHL6" s="413"/>
      <c r="VHM6" s="413"/>
      <c r="VHN6" s="413"/>
      <c r="VHO6" s="413"/>
      <c r="VHP6" s="413"/>
      <c r="VHQ6" s="413"/>
      <c r="VHR6" s="413"/>
      <c r="VHS6" s="413"/>
      <c r="VHT6" s="413"/>
      <c r="VHU6" s="413"/>
      <c r="VHV6" s="413"/>
      <c r="VHW6" s="413"/>
      <c r="VHX6" s="413"/>
      <c r="VHY6" s="413"/>
      <c r="VHZ6" s="413"/>
      <c r="VIA6" s="413"/>
      <c r="VIB6" s="413"/>
      <c r="VIC6" s="413"/>
      <c r="VID6" s="413"/>
      <c r="VIE6" s="413"/>
      <c r="VIF6" s="413"/>
      <c r="VIG6" s="413"/>
      <c r="VIH6" s="413"/>
      <c r="VII6" s="413"/>
      <c r="VIJ6" s="413"/>
      <c r="VIK6" s="413"/>
      <c r="VIL6" s="413"/>
      <c r="VIM6" s="413"/>
      <c r="VIN6" s="413"/>
      <c r="VIO6" s="413"/>
      <c r="VIP6" s="413"/>
      <c r="VIQ6" s="413"/>
      <c r="VIR6" s="413"/>
      <c r="VIS6" s="413"/>
      <c r="VIT6" s="413"/>
      <c r="VIU6" s="413"/>
      <c r="VIV6" s="413"/>
      <c r="VIW6" s="413"/>
      <c r="VIX6" s="413"/>
      <c r="VIY6" s="413"/>
      <c r="VIZ6" s="413"/>
      <c r="VJA6" s="413"/>
      <c r="VJB6" s="413"/>
      <c r="VJC6" s="413"/>
      <c r="VJD6" s="413"/>
      <c r="VJE6" s="413"/>
      <c r="VJF6" s="413"/>
      <c r="VJG6" s="413"/>
      <c r="VJH6" s="413"/>
      <c r="VJI6" s="413"/>
      <c r="VJJ6" s="413"/>
      <c r="VJK6" s="413"/>
      <c r="VJL6" s="413"/>
      <c r="VJM6" s="413"/>
      <c r="VJN6" s="413"/>
      <c r="VJO6" s="413"/>
      <c r="VJP6" s="413"/>
      <c r="VJQ6" s="413"/>
      <c r="VJR6" s="413"/>
      <c r="VJS6" s="413"/>
      <c r="VJT6" s="413"/>
      <c r="VJU6" s="413"/>
      <c r="VJV6" s="413"/>
      <c r="VJW6" s="413"/>
      <c r="VJX6" s="413"/>
      <c r="VJY6" s="413"/>
      <c r="VJZ6" s="413"/>
      <c r="VKA6" s="413"/>
      <c r="VKB6" s="413"/>
      <c r="VKC6" s="413"/>
      <c r="VKD6" s="413"/>
      <c r="VKE6" s="413"/>
      <c r="VKF6" s="413"/>
      <c r="VKG6" s="413"/>
      <c r="VKH6" s="413"/>
      <c r="VKI6" s="413"/>
      <c r="VKJ6" s="413"/>
      <c r="VKK6" s="413"/>
      <c r="VKL6" s="413"/>
      <c r="VKM6" s="413"/>
      <c r="VKN6" s="413"/>
      <c r="VKO6" s="413"/>
      <c r="VKP6" s="413"/>
      <c r="VKQ6" s="413"/>
      <c r="VKR6" s="413"/>
      <c r="VKS6" s="413"/>
      <c r="VKT6" s="413"/>
      <c r="VKU6" s="413"/>
      <c r="VKV6" s="413"/>
      <c r="VKW6" s="413"/>
      <c r="VKX6" s="413"/>
      <c r="VKY6" s="413"/>
      <c r="VKZ6" s="413"/>
      <c r="VLA6" s="413"/>
      <c r="VLB6" s="413"/>
      <c r="VLC6" s="413"/>
      <c r="VLD6" s="413"/>
      <c r="VLE6" s="413"/>
      <c r="VLF6" s="413"/>
      <c r="VLG6" s="413"/>
      <c r="VLH6" s="413"/>
      <c r="VLI6" s="413"/>
      <c r="VLJ6" s="413"/>
      <c r="VLK6" s="413"/>
      <c r="VLL6" s="413"/>
      <c r="VLM6" s="413"/>
      <c r="VLN6" s="413"/>
      <c r="VLO6" s="413"/>
      <c r="VLP6" s="413"/>
      <c r="VLQ6" s="413"/>
      <c r="VLR6" s="413"/>
      <c r="VLS6" s="413"/>
      <c r="VLT6" s="413"/>
      <c r="VLU6" s="413"/>
      <c r="VLV6" s="413"/>
      <c r="VLW6" s="413"/>
      <c r="VLX6" s="413"/>
      <c r="VLY6" s="413"/>
      <c r="VLZ6" s="413"/>
      <c r="VMA6" s="413"/>
      <c r="VMB6" s="413"/>
      <c r="VMC6" s="413"/>
      <c r="VMD6" s="413"/>
      <c r="VME6" s="413"/>
      <c r="VMF6" s="413"/>
      <c r="VMG6" s="413"/>
      <c r="VMH6" s="413"/>
      <c r="VMI6" s="413"/>
      <c r="VMJ6" s="413"/>
      <c r="VMK6" s="413"/>
      <c r="VML6" s="413"/>
      <c r="VMM6" s="413"/>
      <c r="VMN6" s="413"/>
      <c r="VMO6" s="413"/>
      <c r="VMP6" s="413"/>
      <c r="VMQ6" s="413"/>
      <c r="VMR6" s="413"/>
      <c r="VMS6" s="413"/>
      <c r="VMT6" s="413"/>
      <c r="VMU6" s="413"/>
      <c r="VMV6" s="413"/>
      <c r="VMW6" s="413"/>
      <c r="VMX6" s="413"/>
      <c r="VMY6" s="413"/>
      <c r="VMZ6" s="413"/>
      <c r="VNA6" s="413"/>
      <c r="VNB6" s="413"/>
      <c r="VNC6" s="413"/>
      <c r="VND6" s="413"/>
      <c r="VNE6" s="413"/>
      <c r="VNF6" s="413"/>
      <c r="VNG6" s="413"/>
      <c r="VNH6" s="413"/>
      <c r="VNI6" s="413"/>
      <c r="VNJ6" s="413"/>
      <c r="VNK6" s="413"/>
      <c r="VNL6" s="413"/>
      <c r="VNM6" s="413"/>
      <c r="VNN6" s="413"/>
      <c r="VNO6" s="413"/>
      <c r="VNP6" s="413"/>
      <c r="VNQ6" s="413"/>
      <c r="VNR6" s="413"/>
      <c r="VNS6" s="413"/>
      <c r="VNT6" s="413"/>
      <c r="VNU6" s="413"/>
      <c r="VNV6" s="413"/>
      <c r="VNW6" s="413"/>
      <c r="VNX6" s="413"/>
      <c r="VNY6" s="413"/>
      <c r="VNZ6" s="413"/>
      <c r="VOA6" s="413"/>
      <c r="VOB6" s="413"/>
      <c r="VOC6" s="413"/>
      <c r="VOD6" s="413"/>
      <c r="VOE6" s="413"/>
      <c r="VOF6" s="413"/>
      <c r="VOG6" s="413"/>
      <c r="VOH6" s="413"/>
      <c r="VOI6" s="413"/>
      <c r="VOJ6" s="413"/>
      <c r="VOK6" s="413"/>
      <c r="VOL6" s="413"/>
      <c r="VOM6" s="413"/>
      <c r="VON6" s="413"/>
      <c r="VOO6" s="413"/>
      <c r="VOP6" s="413"/>
      <c r="VOQ6" s="413"/>
      <c r="VOR6" s="413"/>
      <c r="VOS6" s="413"/>
      <c r="VOT6" s="413"/>
      <c r="VOU6" s="413"/>
      <c r="VOV6" s="413"/>
      <c r="VOW6" s="413"/>
      <c r="VOX6" s="413"/>
      <c r="VOY6" s="413"/>
      <c r="VOZ6" s="413"/>
      <c r="VPA6" s="413"/>
      <c r="VPB6" s="413"/>
      <c r="VPC6" s="413"/>
      <c r="VPD6" s="413"/>
      <c r="VPE6" s="413"/>
      <c r="VPF6" s="413"/>
      <c r="VPG6" s="413"/>
      <c r="VPH6" s="413"/>
      <c r="VPI6" s="413"/>
      <c r="VPJ6" s="413"/>
      <c r="VPK6" s="413"/>
      <c r="VPL6" s="413"/>
      <c r="VPM6" s="413"/>
      <c r="VPN6" s="413"/>
      <c r="VPO6" s="413"/>
      <c r="VPP6" s="413"/>
      <c r="VPQ6" s="413"/>
      <c r="VPR6" s="413"/>
      <c r="VPS6" s="413"/>
      <c r="VPT6" s="413"/>
      <c r="VPU6" s="413"/>
      <c r="VPV6" s="413"/>
      <c r="VPW6" s="413"/>
      <c r="VPX6" s="413"/>
      <c r="VPY6" s="413"/>
      <c r="VPZ6" s="413"/>
      <c r="VQA6" s="413"/>
      <c r="VQB6" s="413"/>
      <c r="VQC6" s="413"/>
      <c r="VQD6" s="413"/>
      <c r="VQE6" s="413"/>
      <c r="VQF6" s="413"/>
      <c r="VQG6" s="413"/>
      <c r="VQH6" s="413"/>
      <c r="VQI6" s="413"/>
      <c r="VQJ6" s="413"/>
      <c r="VQK6" s="413"/>
      <c r="VQL6" s="413"/>
      <c r="VQM6" s="413"/>
      <c r="VQN6" s="413"/>
      <c r="VQO6" s="413"/>
      <c r="VQP6" s="413"/>
      <c r="VQQ6" s="413"/>
      <c r="VQR6" s="413"/>
      <c r="VQS6" s="413"/>
      <c r="VQT6" s="413"/>
      <c r="VQU6" s="413"/>
      <c r="VQV6" s="413"/>
      <c r="VQW6" s="413"/>
      <c r="VQX6" s="413"/>
      <c r="VQY6" s="413"/>
      <c r="VQZ6" s="413"/>
      <c r="VRA6" s="413"/>
      <c r="VRB6" s="413"/>
      <c r="VRC6" s="413"/>
      <c r="VRD6" s="413"/>
      <c r="VRE6" s="413"/>
      <c r="VRF6" s="413"/>
      <c r="VRG6" s="413"/>
      <c r="VRH6" s="413"/>
      <c r="VRI6" s="413"/>
      <c r="VRJ6" s="413"/>
      <c r="VRK6" s="413"/>
      <c r="VRL6" s="413"/>
      <c r="VRM6" s="413"/>
      <c r="VRN6" s="413"/>
      <c r="VRO6" s="413"/>
      <c r="VRP6" s="413"/>
      <c r="VRQ6" s="413"/>
      <c r="VRR6" s="413"/>
      <c r="VRS6" s="413"/>
      <c r="VRT6" s="413"/>
      <c r="VRU6" s="413"/>
      <c r="VRV6" s="413"/>
      <c r="VRW6" s="413"/>
      <c r="VRX6" s="413"/>
      <c r="VRY6" s="413"/>
      <c r="VRZ6" s="413"/>
      <c r="VSA6" s="413"/>
      <c r="VSB6" s="413"/>
      <c r="VSC6" s="413"/>
      <c r="VSD6" s="413"/>
      <c r="VSE6" s="413"/>
      <c r="VSF6" s="413"/>
      <c r="VSG6" s="413"/>
      <c r="VSH6" s="413"/>
      <c r="VSI6" s="413"/>
      <c r="VSJ6" s="413"/>
      <c r="VSK6" s="413"/>
      <c r="VSL6" s="413"/>
      <c r="VSM6" s="413"/>
      <c r="VSN6" s="413"/>
      <c r="VSO6" s="413"/>
      <c r="VSP6" s="413"/>
      <c r="VSQ6" s="413"/>
      <c r="VSR6" s="413"/>
      <c r="VSS6" s="413"/>
      <c r="VST6" s="413"/>
      <c r="VSU6" s="413"/>
      <c r="VSV6" s="413"/>
      <c r="VSW6" s="413"/>
      <c r="VSX6" s="413"/>
      <c r="VSY6" s="413"/>
      <c r="VSZ6" s="413"/>
      <c r="VTA6" s="413"/>
      <c r="VTB6" s="413"/>
      <c r="VTC6" s="413"/>
      <c r="VTD6" s="413"/>
      <c r="VTE6" s="413"/>
      <c r="VTF6" s="413"/>
      <c r="VTG6" s="413"/>
      <c r="VTH6" s="413"/>
      <c r="VTI6" s="413"/>
      <c r="VTJ6" s="413"/>
      <c r="VTK6" s="413"/>
      <c r="VTL6" s="413"/>
      <c r="VTM6" s="413"/>
      <c r="VTN6" s="413"/>
      <c r="VTO6" s="413"/>
      <c r="VTP6" s="413"/>
      <c r="VTQ6" s="413"/>
      <c r="VTR6" s="413"/>
      <c r="VTS6" s="413"/>
      <c r="VTT6" s="413"/>
      <c r="VTU6" s="413"/>
      <c r="VTV6" s="413"/>
      <c r="VTW6" s="413"/>
      <c r="VTX6" s="413"/>
      <c r="VTY6" s="413"/>
      <c r="VTZ6" s="413"/>
      <c r="VUA6" s="413"/>
      <c r="VUB6" s="413"/>
      <c r="VUC6" s="413"/>
      <c r="VUD6" s="413"/>
      <c r="VUE6" s="413"/>
      <c r="VUF6" s="413"/>
      <c r="VUG6" s="413"/>
      <c r="VUH6" s="413"/>
      <c r="VUI6" s="413"/>
      <c r="VUJ6" s="413"/>
      <c r="VUK6" s="413"/>
      <c r="VUL6" s="413"/>
      <c r="VUM6" s="413"/>
      <c r="VUN6" s="413"/>
      <c r="VUO6" s="413"/>
      <c r="VUP6" s="413"/>
      <c r="VUQ6" s="413"/>
      <c r="VUR6" s="413"/>
      <c r="VUS6" s="413"/>
      <c r="VUT6" s="413"/>
      <c r="VUU6" s="413"/>
      <c r="VUV6" s="413"/>
      <c r="VUW6" s="413"/>
      <c r="VUX6" s="413"/>
      <c r="VUY6" s="413"/>
      <c r="VUZ6" s="413"/>
      <c r="VVA6" s="413"/>
      <c r="VVB6" s="413"/>
      <c r="VVC6" s="413"/>
      <c r="VVD6" s="413"/>
      <c r="VVE6" s="413"/>
      <c r="VVF6" s="413"/>
      <c r="VVG6" s="413"/>
      <c r="VVH6" s="413"/>
      <c r="VVI6" s="413"/>
      <c r="VVJ6" s="413"/>
      <c r="VVK6" s="413"/>
      <c r="VVL6" s="413"/>
      <c r="VVM6" s="413"/>
      <c r="VVN6" s="413"/>
      <c r="VVO6" s="413"/>
      <c r="VVP6" s="413"/>
      <c r="VVQ6" s="413"/>
      <c r="VVR6" s="413"/>
      <c r="VVS6" s="413"/>
      <c r="VVT6" s="413"/>
      <c r="VVU6" s="413"/>
      <c r="VVV6" s="413"/>
      <c r="VVW6" s="413"/>
      <c r="VVX6" s="413"/>
      <c r="VVY6" s="413"/>
      <c r="VVZ6" s="413"/>
      <c r="VWA6" s="413"/>
      <c r="VWB6" s="413"/>
      <c r="VWC6" s="413"/>
      <c r="VWD6" s="413"/>
      <c r="VWE6" s="413"/>
      <c r="VWF6" s="413"/>
      <c r="VWG6" s="413"/>
      <c r="VWH6" s="413"/>
      <c r="VWI6" s="413"/>
      <c r="VWJ6" s="413"/>
      <c r="VWK6" s="413"/>
      <c r="VWL6" s="413"/>
      <c r="VWM6" s="413"/>
      <c r="VWN6" s="413"/>
      <c r="VWO6" s="413"/>
      <c r="VWP6" s="413"/>
      <c r="VWQ6" s="413"/>
      <c r="VWR6" s="413"/>
      <c r="VWS6" s="413"/>
      <c r="VWT6" s="413"/>
      <c r="VWU6" s="413"/>
      <c r="VWV6" s="413"/>
      <c r="VWW6" s="413"/>
      <c r="VWX6" s="413"/>
      <c r="VWY6" s="413"/>
      <c r="VWZ6" s="413"/>
      <c r="VXA6" s="413"/>
      <c r="VXB6" s="413"/>
      <c r="VXC6" s="413"/>
      <c r="VXD6" s="413"/>
      <c r="VXE6" s="413"/>
      <c r="VXF6" s="413"/>
      <c r="VXG6" s="413"/>
      <c r="VXH6" s="413"/>
      <c r="VXI6" s="413"/>
      <c r="VXJ6" s="413"/>
      <c r="VXK6" s="413"/>
      <c r="VXL6" s="413"/>
      <c r="VXM6" s="413"/>
      <c r="VXN6" s="413"/>
      <c r="VXO6" s="413"/>
      <c r="VXP6" s="413"/>
      <c r="VXQ6" s="413"/>
      <c r="VXR6" s="413"/>
      <c r="VXS6" s="413"/>
      <c r="VXT6" s="413"/>
      <c r="VXU6" s="413"/>
      <c r="VXV6" s="413"/>
      <c r="VXW6" s="413"/>
      <c r="VXX6" s="413"/>
      <c r="VXY6" s="413"/>
      <c r="VXZ6" s="413"/>
      <c r="VYA6" s="413"/>
      <c r="VYB6" s="413"/>
      <c r="VYC6" s="413"/>
      <c r="VYD6" s="413"/>
      <c r="VYE6" s="413"/>
      <c r="VYF6" s="413"/>
      <c r="VYG6" s="413"/>
      <c r="VYH6" s="413"/>
      <c r="VYI6" s="413"/>
      <c r="VYJ6" s="413"/>
      <c r="VYK6" s="413"/>
      <c r="VYL6" s="413"/>
      <c r="VYM6" s="413"/>
      <c r="VYN6" s="413"/>
      <c r="VYO6" s="413"/>
      <c r="VYP6" s="413"/>
      <c r="VYQ6" s="413"/>
      <c r="VYR6" s="413"/>
      <c r="VYS6" s="413"/>
      <c r="VYT6" s="413"/>
      <c r="VYU6" s="413"/>
      <c r="VYV6" s="413"/>
      <c r="VYW6" s="413"/>
      <c r="VYX6" s="413"/>
      <c r="VYY6" s="413"/>
      <c r="VYZ6" s="413"/>
      <c r="VZA6" s="413"/>
      <c r="VZB6" s="413"/>
      <c r="VZC6" s="413"/>
      <c r="VZD6" s="413"/>
      <c r="VZE6" s="413"/>
      <c r="VZF6" s="413"/>
      <c r="VZG6" s="413"/>
      <c r="VZH6" s="413"/>
      <c r="VZI6" s="413"/>
      <c r="VZJ6" s="413"/>
      <c r="VZK6" s="413"/>
      <c r="VZL6" s="413"/>
      <c r="VZM6" s="413"/>
      <c r="VZN6" s="413"/>
      <c r="VZO6" s="413"/>
      <c r="VZP6" s="413"/>
      <c r="VZQ6" s="413"/>
      <c r="VZR6" s="413"/>
      <c r="VZS6" s="413"/>
      <c r="VZT6" s="413"/>
      <c r="VZU6" s="413"/>
      <c r="VZV6" s="413"/>
      <c r="VZW6" s="413"/>
      <c r="VZX6" s="413"/>
      <c r="VZY6" s="413"/>
      <c r="VZZ6" s="413"/>
      <c r="WAA6" s="413"/>
      <c r="WAB6" s="413"/>
      <c r="WAC6" s="413"/>
      <c r="WAD6" s="413"/>
      <c r="WAE6" s="413"/>
      <c r="WAF6" s="413"/>
      <c r="WAG6" s="413"/>
      <c r="WAH6" s="413"/>
      <c r="WAI6" s="413"/>
      <c r="WAJ6" s="413"/>
      <c r="WAK6" s="413"/>
      <c r="WAL6" s="413"/>
      <c r="WAM6" s="413"/>
      <c r="WAN6" s="413"/>
      <c r="WAO6" s="413"/>
      <c r="WAP6" s="413"/>
      <c r="WAQ6" s="413"/>
      <c r="WAR6" s="413"/>
      <c r="WAS6" s="413"/>
      <c r="WAT6" s="413"/>
      <c r="WAU6" s="413"/>
      <c r="WAV6" s="413"/>
      <c r="WAW6" s="413"/>
      <c r="WAX6" s="413"/>
      <c r="WAY6" s="413"/>
      <c r="WAZ6" s="413"/>
      <c r="WBA6" s="413"/>
      <c r="WBB6" s="413"/>
      <c r="WBC6" s="413"/>
      <c r="WBD6" s="413"/>
      <c r="WBE6" s="413"/>
      <c r="WBF6" s="413"/>
      <c r="WBG6" s="413"/>
      <c r="WBH6" s="413"/>
      <c r="WBI6" s="413"/>
      <c r="WBJ6" s="413"/>
      <c r="WBK6" s="413"/>
      <c r="WBL6" s="413"/>
      <c r="WBM6" s="413"/>
      <c r="WBN6" s="413"/>
      <c r="WBO6" s="413"/>
      <c r="WBP6" s="413"/>
      <c r="WBQ6" s="413"/>
      <c r="WBR6" s="413"/>
      <c r="WBS6" s="413"/>
      <c r="WBT6" s="413"/>
      <c r="WBU6" s="413"/>
      <c r="WBV6" s="413"/>
      <c r="WBW6" s="413"/>
      <c r="WBX6" s="413"/>
      <c r="WBY6" s="413"/>
      <c r="WBZ6" s="413"/>
      <c r="WCA6" s="413"/>
      <c r="WCB6" s="413"/>
      <c r="WCC6" s="413"/>
      <c r="WCD6" s="413"/>
      <c r="WCE6" s="413"/>
      <c r="WCF6" s="413"/>
      <c r="WCG6" s="413"/>
      <c r="WCH6" s="413"/>
      <c r="WCI6" s="413"/>
      <c r="WCJ6" s="413"/>
      <c r="WCK6" s="413"/>
      <c r="WCL6" s="413"/>
      <c r="WCM6" s="413"/>
      <c r="WCN6" s="413"/>
      <c r="WCO6" s="413"/>
      <c r="WCP6" s="413"/>
      <c r="WCQ6" s="413"/>
      <c r="WCR6" s="413"/>
      <c r="WCS6" s="413"/>
      <c r="WCT6" s="413"/>
      <c r="WCU6" s="413"/>
      <c r="WCV6" s="413"/>
      <c r="WCW6" s="413"/>
      <c r="WCX6" s="413"/>
      <c r="WCY6" s="413"/>
      <c r="WCZ6" s="413"/>
      <c r="WDA6" s="413"/>
      <c r="WDB6" s="413"/>
      <c r="WDC6" s="413"/>
      <c r="WDD6" s="413"/>
      <c r="WDE6" s="413"/>
      <c r="WDF6" s="413"/>
      <c r="WDG6" s="413"/>
      <c r="WDH6" s="413"/>
      <c r="WDI6" s="413"/>
      <c r="WDJ6" s="413"/>
      <c r="WDK6" s="413"/>
      <c r="WDL6" s="413"/>
      <c r="WDM6" s="413"/>
      <c r="WDN6" s="413"/>
      <c r="WDO6" s="413"/>
      <c r="WDP6" s="413"/>
      <c r="WDQ6" s="413"/>
      <c r="WDR6" s="413"/>
      <c r="WDS6" s="413"/>
      <c r="WDT6" s="413"/>
      <c r="WDU6" s="413"/>
      <c r="WDV6" s="413"/>
      <c r="WDW6" s="413"/>
      <c r="WDX6" s="413"/>
      <c r="WDY6" s="413"/>
      <c r="WDZ6" s="413"/>
      <c r="WEA6" s="413"/>
      <c r="WEB6" s="413"/>
      <c r="WEC6" s="413"/>
      <c r="WED6" s="413"/>
      <c r="WEE6" s="413"/>
      <c r="WEF6" s="413"/>
      <c r="WEG6" s="413"/>
      <c r="WEH6" s="413"/>
      <c r="WEI6" s="413"/>
      <c r="WEJ6" s="413"/>
      <c r="WEK6" s="413"/>
      <c r="WEL6" s="413"/>
      <c r="WEM6" s="413"/>
      <c r="WEN6" s="413"/>
      <c r="WEO6" s="413"/>
      <c r="WEP6" s="413"/>
      <c r="WEQ6" s="413"/>
      <c r="WER6" s="413"/>
      <c r="WES6" s="413"/>
      <c r="WET6" s="413"/>
      <c r="WEU6" s="413"/>
      <c r="WEV6" s="413"/>
      <c r="WEW6" s="413"/>
      <c r="WEX6" s="413"/>
      <c r="WEY6" s="413"/>
      <c r="WEZ6" s="413"/>
      <c r="WFA6" s="413"/>
      <c r="WFB6" s="413"/>
      <c r="WFC6" s="413"/>
      <c r="WFD6" s="413"/>
      <c r="WFE6" s="413"/>
      <c r="WFF6" s="413"/>
      <c r="WFG6" s="413"/>
      <c r="WFH6" s="413"/>
      <c r="WFI6" s="413"/>
      <c r="WFJ6" s="413"/>
      <c r="WFK6" s="413"/>
      <c r="WFL6" s="413"/>
      <c r="WFM6" s="413"/>
      <c r="WFN6" s="413"/>
      <c r="WFO6" s="413"/>
      <c r="WFP6" s="413"/>
      <c r="WFQ6" s="413"/>
      <c r="WFR6" s="413"/>
      <c r="WFS6" s="413"/>
      <c r="WFT6" s="413"/>
      <c r="WFU6" s="413"/>
      <c r="WFV6" s="413"/>
      <c r="WFW6" s="413"/>
      <c r="WFX6" s="413"/>
      <c r="WFY6" s="413"/>
      <c r="WFZ6" s="413"/>
      <c r="WGA6" s="413"/>
      <c r="WGB6" s="413"/>
      <c r="WGC6" s="413"/>
      <c r="WGD6" s="413"/>
      <c r="WGE6" s="413"/>
      <c r="WGF6" s="413"/>
      <c r="WGG6" s="413"/>
      <c r="WGH6" s="413"/>
      <c r="WGI6" s="413"/>
      <c r="WGJ6" s="413"/>
      <c r="WGK6" s="413"/>
      <c r="WGL6" s="413"/>
      <c r="WGM6" s="413"/>
      <c r="WGN6" s="413"/>
      <c r="WGO6" s="413"/>
      <c r="WGP6" s="413"/>
      <c r="WGQ6" s="413"/>
      <c r="WGR6" s="413"/>
      <c r="WGS6" s="413"/>
      <c r="WGT6" s="413"/>
      <c r="WGU6" s="413"/>
      <c r="WGV6" s="413"/>
      <c r="WGW6" s="413"/>
      <c r="WGX6" s="413"/>
      <c r="WGY6" s="413"/>
      <c r="WGZ6" s="413"/>
      <c r="WHA6" s="413"/>
      <c r="WHB6" s="413"/>
      <c r="WHC6" s="413"/>
      <c r="WHD6" s="413"/>
      <c r="WHE6" s="413"/>
      <c r="WHF6" s="413"/>
      <c r="WHG6" s="413"/>
      <c r="WHH6" s="413"/>
      <c r="WHI6" s="413"/>
      <c r="WHJ6" s="413"/>
      <c r="WHK6" s="413"/>
      <c r="WHL6" s="413"/>
      <c r="WHM6" s="413"/>
      <c r="WHN6" s="413"/>
      <c r="WHO6" s="413"/>
      <c r="WHP6" s="413"/>
      <c r="WHQ6" s="413"/>
      <c r="WHR6" s="413"/>
      <c r="WHS6" s="413"/>
      <c r="WHT6" s="413"/>
      <c r="WHU6" s="413"/>
      <c r="WHV6" s="413"/>
      <c r="WHW6" s="413"/>
      <c r="WHX6" s="413"/>
      <c r="WHY6" s="413"/>
      <c r="WHZ6" s="413"/>
      <c r="WIA6" s="413"/>
      <c r="WIB6" s="413"/>
      <c r="WIC6" s="413"/>
      <c r="WID6" s="413"/>
      <c r="WIE6" s="413"/>
      <c r="WIF6" s="413"/>
      <c r="WIG6" s="413"/>
      <c r="WIH6" s="413"/>
      <c r="WII6" s="413"/>
      <c r="WIJ6" s="413"/>
      <c r="WIK6" s="413"/>
      <c r="WIL6" s="413"/>
      <c r="WIM6" s="413"/>
      <c r="WIN6" s="413"/>
      <c r="WIO6" s="413"/>
      <c r="WIP6" s="413"/>
      <c r="WIQ6" s="413"/>
      <c r="WIR6" s="413"/>
      <c r="WIS6" s="413"/>
      <c r="WIT6" s="413"/>
      <c r="WIU6" s="413"/>
      <c r="WIV6" s="413"/>
      <c r="WIW6" s="413"/>
      <c r="WIX6" s="413"/>
      <c r="WIY6" s="413"/>
      <c r="WIZ6" s="413"/>
      <c r="WJA6" s="413"/>
      <c r="WJB6" s="413"/>
      <c r="WJC6" s="413"/>
      <c r="WJD6" s="413"/>
      <c r="WJE6" s="413"/>
      <c r="WJF6" s="413"/>
      <c r="WJG6" s="413"/>
      <c r="WJH6" s="413"/>
      <c r="WJI6" s="413"/>
      <c r="WJJ6" s="413"/>
      <c r="WJK6" s="413"/>
      <c r="WJL6" s="413"/>
      <c r="WJM6" s="413"/>
      <c r="WJN6" s="413"/>
      <c r="WJO6" s="413"/>
      <c r="WJP6" s="413"/>
      <c r="WJQ6" s="413"/>
      <c r="WJR6" s="413"/>
      <c r="WJS6" s="413"/>
      <c r="WJT6" s="413"/>
      <c r="WJU6" s="413"/>
      <c r="WJV6" s="413"/>
      <c r="WJW6" s="413"/>
      <c r="WJX6" s="413"/>
      <c r="WJY6" s="413"/>
      <c r="WJZ6" s="413"/>
      <c r="WKA6" s="413"/>
      <c r="WKB6" s="413"/>
      <c r="WKC6" s="413"/>
      <c r="WKD6" s="413"/>
      <c r="WKE6" s="413"/>
      <c r="WKF6" s="413"/>
      <c r="WKG6" s="413"/>
      <c r="WKH6" s="413"/>
      <c r="WKI6" s="413"/>
      <c r="WKJ6" s="413"/>
      <c r="WKK6" s="413"/>
      <c r="WKL6" s="413"/>
      <c r="WKM6" s="413"/>
      <c r="WKN6" s="413"/>
      <c r="WKO6" s="413"/>
      <c r="WKP6" s="413"/>
      <c r="WKQ6" s="413"/>
      <c r="WKR6" s="413"/>
      <c r="WKS6" s="413"/>
      <c r="WKT6" s="413"/>
      <c r="WKU6" s="413"/>
      <c r="WKV6" s="413"/>
      <c r="WKW6" s="413"/>
      <c r="WKX6" s="413"/>
      <c r="WKY6" s="413"/>
      <c r="WKZ6" s="413"/>
      <c r="WLA6" s="413"/>
      <c r="WLB6" s="413"/>
      <c r="WLC6" s="413"/>
      <c r="WLD6" s="413"/>
      <c r="WLE6" s="413"/>
      <c r="WLF6" s="413"/>
      <c r="WLG6" s="413"/>
      <c r="WLH6" s="413"/>
      <c r="WLI6" s="413"/>
      <c r="WLJ6" s="413"/>
      <c r="WLK6" s="413"/>
      <c r="WLL6" s="413"/>
      <c r="WLM6" s="413"/>
      <c r="WLN6" s="413"/>
      <c r="WLO6" s="413"/>
      <c r="WLP6" s="413"/>
      <c r="WLQ6" s="413"/>
      <c r="WLR6" s="413"/>
      <c r="WLS6" s="413"/>
      <c r="WLT6" s="413"/>
      <c r="WLU6" s="413"/>
      <c r="WLV6" s="413"/>
      <c r="WLW6" s="413"/>
      <c r="WLX6" s="413"/>
      <c r="WLY6" s="413"/>
      <c r="WLZ6" s="413"/>
      <c r="WMA6" s="413"/>
      <c r="WMB6" s="413"/>
      <c r="WMC6" s="413"/>
      <c r="WMD6" s="413"/>
      <c r="WME6" s="413"/>
      <c r="WMF6" s="413"/>
      <c r="WMG6" s="413"/>
      <c r="WMH6" s="413"/>
      <c r="WMI6" s="413"/>
      <c r="WMJ6" s="413"/>
      <c r="WMK6" s="413"/>
      <c r="WML6" s="413"/>
      <c r="WMM6" s="413"/>
      <c r="WMN6" s="413"/>
      <c r="WMO6" s="413"/>
      <c r="WMP6" s="413"/>
      <c r="WMQ6" s="413"/>
      <c r="WMR6" s="413"/>
      <c r="WMS6" s="413"/>
      <c r="WMT6" s="413"/>
      <c r="WMU6" s="413"/>
      <c r="WMV6" s="413"/>
      <c r="WMW6" s="413"/>
      <c r="WMX6" s="413"/>
      <c r="WMY6" s="413"/>
      <c r="WMZ6" s="413"/>
      <c r="WNA6" s="413"/>
      <c r="WNB6" s="413"/>
      <c r="WNC6" s="413"/>
      <c r="WND6" s="413"/>
      <c r="WNE6" s="413"/>
      <c r="WNF6" s="413"/>
      <c r="WNG6" s="413"/>
      <c r="WNH6" s="413"/>
      <c r="WNI6" s="413"/>
      <c r="WNJ6" s="413"/>
      <c r="WNK6" s="413"/>
      <c r="WNL6" s="413"/>
      <c r="WNM6" s="413"/>
      <c r="WNN6" s="413"/>
      <c r="WNO6" s="413"/>
      <c r="WNP6" s="413"/>
      <c r="WNQ6" s="413"/>
      <c r="WNR6" s="413"/>
      <c r="WNS6" s="413"/>
      <c r="WNT6" s="413"/>
      <c r="WNU6" s="413"/>
      <c r="WNV6" s="413"/>
      <c r="WNW6" s="413"/>
      <c r="WNX6" s="413"/>
      <c r="WNY6" s="413"/>
      <c r="WNZ6" s="413"/>
      <c r="WOA6" s="413"/>
      <c r="WOB6" s="413"/>
      <c r="WOC6" s="413"/>
      <c r="WOD6" s="413"/>
      <c r="WOE6" s="413"/>
      <c r="WOF6" s="413"/>
      <c r="WOG6" s="413"/>
      <c r="WOH6" s="413"/>
      <c r="WOI6" s="413"/>
      <c r="WOJ6" s="413"/>
      <c r="WOK6" s="413"/>
      <c r="WOL6" s="413"/>
      <c r="WOM6" s="413"/>
      <c r="WON6" s="413"/>
      <c r="WOO6" s="413"/>
      <c r="WOP6" s="413"/>
      <c r="WOQ6" s="413"/>
      <c r="WOR6" s="413"/>
      <c r="WOS6" s="413"/>
      <c r="WOT6" s="413"/>
      <c r="WOU6" s="413"/>
      <c r="WOV6" s="413"/>
      <c r="WOW6" s="413"/>
      <c r="WOX6" s="413"/>
      <c r="WOY6" s="413"/>
      <c r="WOZ6" s="413"/>
      <c r="WPA6" s="413"/>
      <c r="WPB6" s="413"/>
      <c r="WPC6" s="413"/>
      <c r="WPD6" s="413"/>
      <c r="WPE6" s="413"/>
      <c r="WPF6" s="413"/>
      <c r="WPG6" s="413"/>
      <c r="WPH6" s="413"/>
      <c r="WPI6" s="413"/>
      <c r="WPJ6" s="413"/>
      <c r="WPK6" s="413"/>
      <c r="WPL6" s="413"/>
      <c r="WPM6" s="413"/>
      <c r="WPN6" s="413"/>
      <c r="WPO6" s="413"/>
      <c r="WPP6" s="413"/>
      <c r="WPQ6" s="413"/>
      <c r="WPR6" s="413"/>
      <c r="WPS6" s="413"/>
      <c r="WPT6" s="413"/>
      <c r="WPU6" s="413"/>
      <c r="WPV6" s="413"/>
      <c r="WPW6" s="413"/>
      <c r="WPX6" s="413"/>
      <c r="WPY6" s="413"/>
      <c r="WPZ6" s="413"/>
      <c r="WQA6" s="413"/>
      <c r="WQB6" s="413"/>
      <c r="WQC6" s="413"/>
      <c r="WQD6" s="413"/>
      <c r="WQE6" s="413"/>
      <c r="WQF6" s="413"/>
      <c r="WQG6" s="413"/>
      <c r="WQH6" s="413"/>
      <c r="WQI6" s="413"/>
      <c r="WQJ6" s="413"/>
      <c r="WQK6" s="413"/>
      <c r="WQL6" s="413"/>
      <c r="WQM6" s="413"/>
      <c r="WQN6" s="413"/>
      <c r="WQO6" s="413"/>
      <c r="WQP6" s="413"/>
      <c r="WQQ6" s="413"/>
      <c r="WQR6" s="413"/>
      <c r="WQS6" s="413"/>
      <c r="WQT6" s="413"/>
      <c r="WQU6" s="413"/>
      <c r="WQV6" s="413"/>
      <c r="WQW6" s="413"/>
      <c r="WQX6" s="413"/>
      <c r="WQY6" s="413"/>
      <c r="WQZ6" s="413"/>
      <c r="WRA6" s="413"/>
      <c r="WRB6" s="413"/>
      <c r="WRC6" s="413"/>
      <c r="WRD6" s="413"/>
      <c r="WRE6" s="413"/>
      <c r="WRF6" s="413"/>
      <c r="WRG6" s="413"/>
      <c r="WRH6" s="413"/>
      <c r="WRI6" s="413"/>
      <c r="WRJ6" s="413"/>
      <c r="WRK6" s="413"/>
      <c r="WRL6" s="413"/>
      <c r="WRM6" s="413"/>
      <c r="WRN6" s="413"/>
      <c r="WRO6" s="413"/>
      <c r="WRP6" s="413"/>
      <c r="WRQ6" s="413"/>
      <c r="WRR6" s="413"/>
      <c r="WRS6" s="413"/>
      <c r="WRT6" s="413"/>
      <c r="WRU6" s="413"/>
      <c r="WRV6" s="413"/>
      <c r="WRW6" s="413"/>
      <c r="WRX6" s="413"/>
      <c r="WRY6" s="413"/>
      <c r="WRZ6" s="413"/>
      <c r="WSA6" s="413"/>
      <c r="WSB6" s="413"/>
      <c r="WSC6" s="413"/>
      <c r="WSD6" s="413"/>
      <c r="WSE6" s="413"/>
      <c r="WSF6" s="413"/>
      <c r="WSG6" s="413"/>
      <c r="WSH6" s="413"/>
      <c r="WSI6" s="413"/>
      <c r="WSJ6" s="413"/>
      <c r="WSK6" s="413"/>
      <c r="WSL6" s="413"/>
      <c r="WSM6" s="413"/>
      <c r="WSN6" s="413"/>
      <c r="WSO6" s="413"/>
      <c r="WSP6" s="413"/>
      <c r="WSQ6" s="413"/>
      <c r="WSR6" s="413"/>
      <c r="WSS6" s="413"/>
      <c r="WST6" s="413"/>
      <c r="WSU6" s="413"/>
      <c r="WSV6" s="413"/>
      <c r="WSW6" s="413"/>
      <c r="WSX6" s="413"/>
      <c r="WSY6" s="413"/>
      <c r="WSZ6" s="413"/>
      <c r="WTA6" s="413"/>
      <c r="WTB6" s="413"/>
      <c r="WTC6" s="413"/>
      <c r="WTD6" s="413"/>
      <c r="WTE6" s="413"/>
      <c r="WTF6" s="413"/>
      <c r="WTG6" s="413"/>
      <c r="WTH6" s="413"/>
      <c r="WTI6" s="413"/>
      <c r="WTJ6" s="413"/>
      <c r="WTK6" s="413"/>
      <c r="WTL6" s="413"/>
      <c r="WTM6" s="413"/>
      <c r="WTN6" s="413"/>
      <c r="WTO6" s="413"/>
      <c r="WTP6" s="413"/>
      <c r="WTQ6" s="413"/>
      <c r="WTR6" s="413"/>
      <c r="WTS6" s="413"/>
      <c r="WTT6" s="413"/>
      <c r="WTU6" s="413"/>
      <c r="WTV6" s="413"/>
      <c r="WTW6" s="413"/>
      <c r="WTX6" s="413"/>
      <c r="WTY6" s="413"/>
      <c r="WTZ6" s="413"/>
      <c r="WUA6" s="413"/>
      <c r="WUB6" s="413"/>
      <c r="WUC6" s="413"/>
      <c r="WUD6" s="413"/>
      <c r="WUE6" s="413"/>
      <c r="WUF6" s="413"/>
      <c r="WUG6" s="413"/>
      <c r="WUH6" s="413"/>
      <c r="WUI6" s="413"/>
      <c r="WUJ6" s="413"/>
      <c r="WUK6" s="413"/>
      <c r="WUL6" s="413"/>
      <c r="WUM6" s="413"/>
      <c r="WUN6" s="413"/>
      <c r="WUO6" s="413"/>
      <c r="WUP6" s="413"/>
      <c r="WUQ6" s="413"/>
      <c r="WUR6" s="413"/>
      <c r="WUS6" s="413"/>
      <c r="WUT6" s="413"/>
      <c r="WUU6" s="413"/>
      <c r="WUV6" s="413"/>
      <c r="WUW6" s="413"/>
      <c r="WUX6" s="413"/>
      <c r="WUY6" s="413"/>
      <c r="WUZ6" s="413"/>
      <c r="WVA6" s="413"/>
      <c r="WVB6" s="413"/>
      <c r="WVC6" s="413"/>
      <c r="WVD6" s="413"/>
      <c r="WVE6" s="413"/>
      <c r="WVF6" s="413"/>
      <c r="WVG6" s="413"/>
      <c r="WVH6" s="413"/>
      <c r="WVI6" s="413"/>
      <c r="WVJ6" s="413"/>
      <c r="WVK6" s="413"/>
      <c r="WVL6" s="413"/>
      <c r="WVM6" s="413"/>
      <c r="WVN6" s="413"/>
      <c r="WVO6" s="413"/>
      <c r="WVP6" s="413"/>
      <c r="WVQ6" s="413"/>
      <c r="WVR6" s="413"/>
      <c r="WVS6" s="413"/>
      <c r="WVT6" s="413"/>
      <c r="WVU6" s="413"/>
      <c r="WVV6" s="413"/>
      <c r="WVW6" s="413"/>
      <c r="WVX6" s="413"/>
      <c r="WVY6" s="413"/>
      <c r="WVZ6" s="413"/>
      <c r="WWA6" s="413"/>
      <c r="WWB6" s="413"/>
      <c r="WWC6" s="413"/>
      <c r="WWD6" s="413"/>
      <c r="WWE6" s="413"/>
      <c r="WWF6" s="413"/>
      <c r="WWG6" s="413"/>
      <c r="WWH6" s="413"/>
      <c r="WWI6" s="413"/>
      <c r="WWJ6" s="413"/>
      <c r="WWK6" s="413"/>
      <c r="WWL6" s="413"/>
      <c r="WWM6" s="413"/>
      <c r="WWN6" s="413"/>
      <c r="WWO6" s="413"/>
      <c r="WWP6" s="413"/>
      <c r="WWQ6" s="413"/>
      <c r="WWR6" s="413"/>
      <c r="WWS6" s="413"/>
      <c r="WWT6" s="413"/>
      <c r="WWU6" s="413"/>
      <c r="WWV6" s="413"/>
      <c r="WWW6" s="413"/>
      <c r="WWX6" s="413"/>
      <c r="WWY6" s="413"/>
      <c r="WWZ6" s="413"/>
      <c r="WXA6" s="413"/>
      <c r="WXB6" s="413"/>
      <c r="WXC6" s="413"/>
      <c r="WXD6" s="413"/>
      <c r="WXE6" s="413"/>
      <c r="WXF6" s="413"/>
      <c r="WXG6" s="413"/>
      <c r="WXH6" s="413"/>
      <c r="WXI6" s="413"/>
      <c r="WXJ6" s="413"/>
      <c r="WXK6" s="413"/>
      <c r="WXL6" s="413"/>
      <c r="WXM6" s="413"/>
      <c r="WXN6" s="413"/>
      <c r="WXO6" s="413"/>
      <c r="WXP6" s="413"/>
      <c r="WXQ6" s="413"/>
      <c r="WXR6" s="413"/>
      <c r="WXS6" s="413"/>
      <c r="WXT6" s="413"/>
      <c r="WXU6" s="413"/>
      <c r="WXV6" s="413"/>
      <c r="WXW6" s="413"/>
      <c r="WXX6" s="413"/>
      <c r="WXY6" s="413"/>
      <c r="WXZ6" s="413"/>
      <c r="WYA6" s="413"/>
      <c r="WYB6" s="413"/>
      <c r="WYC6" s="413"/>
      <c r="WYD6" s="413"/>
      <c r="WYE6" s="413"/>
      <c r="WYF6" s="413"/>
      <c r="WYG6" s="413"/>
      <c r="WYH6" s="413"/>
      <c r="WYI6" s="413"/>
      <c r="WYJ6" s="413"/>
      <c r="WYK6" s="413"/>
      <c r="WYL6" s="413"/>
      <c r="WYM6" s="413"/>
      <c r="WYN6" s="413"/>
      <c r="WYO6" s="413"/>
      <c r="WYP6" s="413"/>
      <c r="WYQ6" s="413"/>
      <c r="WYR6" s="413"/>
      <c r="WYS6" s="413"/>
      <c r="WYT6" s="413"/>
      <c r="WYU6" s="413"/>
      <c r="WYV6" s="413"/>
      <c r="WYW6" s="413"/>
      <c r="WYX6" s="413"/>
      <c r="WYY6" s="413"/>
      <c r="WYZ6" s="413"/>
      <c r="WZA6" s="413"/>
      <c r="WZB6" s="413"/>
      <c r="WZC6" s="413"/>
      <c r="WZD6" s="413"/>
      <c r="WZE6" s="413"/>
      <c r="WZF6" s="413"/>
      <c r="WZG6" s="413"/>
      <c r="WZH6" s="413"/>
      <c r="WZI6" s="413"/>
      <c r="WZJ6" s="413"/>
      <c r="WZK6" s="413"/>
      <c r="WZL6" s="413"/>
      <c r="WZM6" s="413"/>
      <c r="WZN6" s="413"/>
      <c r="WZO6" s="413"/>
      <c r="WZP6" s="413"/>
      <c r="WZQ6" s="413"/>
      <c r="WZR6" s="413"/>
      <c r="WZS6" s="413"/>
      <c r="WZT6" s="413"/>
      <c r="WZU6" s="413"/>
      <c r="WZV6" s="413"/>
      <c r="WZW6" s="413"/>
      <c r="WZX6" s="413"/>
      <c r="WZY6" s="413"/>
      <c r="WZZ6" s="413"/>
      <c r="XAA6" s="413"/>
      <c r="XAB6" s="413"/>
      <c r="XAC6" s="413"/>
      <c r="XAD6" s="413"/>
      <c r="XAE6" s="413"/>
      <c r="XAF6" s="413"/>
      <c r="XAG6" s="413"/>
      <c r="XAH6" s="413"/>
      <c r="XAI6" s="413"/>
      <c r="XAJ6" s="413"/>
      <c r="XAK6" s="413"/>
      <c r="XAL6" s="413"/>
      <c r="XAM6" s="413"/>
      <c r="XAN6" s="413"/>
      <c r="XAO6" s="413"/>
      <c r="XAP6" s="413"/>
      <c r="XAQ6" s="413"/>
      <c r="XAR6" s="413"/>
      <c r="XAS6" s="413"/>
      <c r="XAT6" s="413"/>
      <c r="XAU6" s="413"/>
      <c r="XAV6" s="413"/>
      <c r="XAW6" s="413"/>
      <c r="XAX6" s="413"/>
      <c r="XAY6" s="413"/>
      <c r="XAZ6" s="413"/>
      <c r="XBA6" s="413"/>
      <c r="XBB6" s="413"/>
      <c r="XBC6" s="413"/>
      <c r="XBD6" s="413"/>
      <c r="XBE6" s="413"/>
      <c r="XBF6" s="413"/>
      <c r="XBG6" s="413"/>
      <c r="XBH6" s="413"/>
      <c r="XBI6" s="413"/>
      <c r="XBJ6" s="413"/>
      <c r="XBK6" s="413"/>
      <c r="XBL6" s="413"/>
      <c r="XBM6" s="413"/>
      <c r="XBN6" s="413"/>
      <c r="XBO6" s="413"/>
      <c r="XBP6" s="413"/>
      <c r="XBQ6" s="413"/>
      <c r="XBR6" s="413"/>
      <c r="XBS6" s="413"/>
      <c r="XBT6" s="413"/>
      <c r="XBU6" s="413"/>
      <c r="XBV6" s="413"/>
      <c r="XBW6" s="413"/>
      <c r="XBX6" s="413"/>
      <c r="XBY6" s="413"/>
      <c r="XBZ6" s="413"/>
      <c r="XCA6" s="413"/>
      <c r="XCB6" s="413"/>
      <c r="XCC6" s="413"/>
      <c r="XCD6" s="413"/>
      <c r="XCE6" s="413"/>
      <c r="XCF6" s="413"/>
      <c r="XCG6" s="413"/>
      <c r="XCH6" s="413"/>
      <c r="XCI6" s="413"/>
      <c r="XCJ6" s="413"/>
      <c r="XCK6" s="413"/>
      <c r="XCL6" s="413"/>
      <c r="XCM6" s="413"/>
      <c r="XCN6" s="413"/>
      <c r="XCO6" s="413"/>
      <c r="XCP6" s="413"/>
      <c r="XCQ6" s="413"/>
      <c r="XCR6" s="413"/>
      <c r="XCS6" s="413"/>
      <c r="XCT6" s="413"/>
      <c r="XCU6" s="413"/>
      <c r="XCV6" s="413"/>
      <c r="XCW6" s="413"/>
      <c r="XCX6" s="413"/>
      <c r="XCY6" s="413"/>
      <c r="XCZ6" s="413"/>
      <c r="XDA6" s="413"/>
      <c r="XDB6" s="413"/>
      <c r="XDC6" s="413"/>
      <c r="XDD6" s="413"/>
      <c r="XDE6" s="413"/>
      <c r="XDF6" s="413"/>
      <c r="XDG6" s="413"/>
      <c r="XDH6" s="413"/>
      <c r="XDI6" s="413"/>
      <c r="XDJ6" s="413"/>
      <c r="XDK6" s="413"/>
      <c r="XDL6" s="413"/>
      <c r="XDM6" s="413"/>
      <c r="XDN6" s="413"/>
      <c r="XDO6" s="413"/>
      <c r="XDP6" s="413"/>
      <c r="XDQ6" s="413"/>
      <c r="XDR6" s="413"/>
      <c r="XDS6" s="413"/>
      <c r="XDT6" s="413"/>
      <c r="XDU6" s="413"/>
      <c r="XDV6" s="413"/>
      <c r="XDW6" s="413"/>
      <c r="XDX6" s="413"/>
      <c r="XDY6" s="413"/>
      <c r="XDZ6" s="413"/>
      <c r="XEA6" s="413"/>
      <c r="XEB6" s="413"/>
      <c r="XEC6" s="413"/>
      <c r="XED6" s="413"/>
      <c r="XEE6" s="413"/>
      <c r="XEF6" s="413"/>
      <c r="XEG6" s="413"/>
      <c r="XEH6" s="413"/>
      <c r="XEI6" s="413"/>
      <c r="XEJ6" s="413"/>
      <c r="XEK6" s="413"/>
      <c r="XEL6" s="413"/>
      <c r="XEM6" s="413"/>
      <c r="XEN6" s="413"/>
      <c r="XEO6" s="413"/>
      <c r="XEP6" s="413"/>
      <c r="XEQ6" s="413"/>
      <c r="XER6" s="413"/>
      <c r="XES6" s="413"/>
      <c r="XET6" s="413"/>
      <c r="XEU6" s="413"/>
      <c r="XEV6" s="413"/>
      <c r="XEW6" s="413"/>
      <c r="XEX6" s="413"/>
      <c r="XEY6" s="413"/>
      <c r="XEZ6" s="413"/>
      <c r="XFA6" s="413"/>
      <c r="XFB6" s="413"/>
      <c r="XFC6" s="413"/>
      <c r="XFD6" s="413"/>
    </row>
    <row r="7" spans="1:16384" s="413" customFormat="1" ht="15" x14ac:dyDescent="0.25">
      <c r="A7" s="957" t="s">
        <v>189</v>
      </c>
      <c r="B7" s="733" t="s">
        <v>251</v>
      </c>
      <c r="C7" s="733" t="s">
        <v>212</v>
      </c>
      <c r="D7" s="157">
        <v>0.5</v>
      </c>
      <c r="E7" s="157">
        <v>0.5</v>
      </c>
      <c r="F7" s="157">
        <v>0.4</v>
      </c>
      <c r="G7" s="157">
        <v>0</v>
      </c>
      <c r="H7" s="157">
        <v>0.1</v>
      </c>
      <c r="I7" s="157">
        <v>0</v>
      </c>
      <c r="J7" s="157">
        <v>0</v>
      </c>
      <c r="K7" s="157">
        <v>0</v>
      </c>
      <c r="L7" s="157">
        <v>0</v>
      </c>
      <c r="M7"/>
      <c r="N7" s="58"/>
      <c r="O7" s="58"/>
      <c r="P7" s="58"/>
    </row>
    <row r="8" spans="1:16384" s="413" customFormat="1" ht="15" x14ac:dyDescent="0.25">
      <c r="A8" s="958"/>
      <c r="B8" s="733" t="s">
        <v>274</v>
      </c>
      <c r="C8" s="733" t="s">
        <v>133</v>
      </c>
      <c r="D8" s="157">
        <v>0.9</v>
      </c>
      <c r="E8" s="157">
        <v>0.9</v>
      </c>
      <c r="F8" s="157">
        <v>0.91</v>
      </c>
      <c r="G8" s="157">
        <v>0.82</v>
      </c>
      <c r="H8" s="157">
        <v>0.92</v>
      </c>
      <c r="I8" s="157">
        <v>0</v>
      </c>
      <c r="J8" s="157">
        <v>0.93</v>
      </c>
      <c r="K8" s="157">
        <v>0</v>
      </c>
      <c r="L8" s="157">
        <v>0</v>
      </c>
      <c r="M8"/>
      <c r="N8" s="58"/>
      <c r="O8" s="58"/>
      <c r="P8" s="58"/>
    </row>
    <row r="9" spans="1:16384" s="413" customFormat="1" ht="15" x14ac:dyDescent="0.25">
      <c r="A9" s="958"/>
      <c r="B9" s="733" t="s">
        <v>475</v>
      </c>
      <c r="C9" s="733" t="s">
        <v>133</v>
      </c>
      <c r="D9" s="157">
        <v>1</v>
      </c>
      <c r="E9" s="157">
        <v>1</v>
      </c>
      <c r="F9" s="157">
        <v>1</v>
      </c>
      <c r="G9" s="157">
        <v>1</v>
      </c>
      <c r="H9" s="157">
        <v>1</v>
      </c>
      <c r="I9" s="157">
        <v>0</v>
      </c>
      <c r="J9" s="157">
        <v>1</v>
      </c>
      <c r="K9" s="157">
        <v>0</v>
      </c>
      <c r="L9" s="157">
        <v>0</v>
      </c>
      <c r="M9"/>
      <c r="N9" s="58"/>
      <c r="O9" s="58"/>
      <c r="P9" s="58"/>
    </row>
    <row r="10" spans="1:16384" s="413" customFormat="1" ht="15" x14ac:dyDescent="0.25">
      <c r="A10" s="958"/>
      <c r="B10" s="733" t="s">
        <v>539</v>
      </c>
      <c r="C10" s="733" t="s">
        <v>212</v>
      </c>
      <c r="D10" s="157">
        <v>1</v>
      </c>
      <c r="E10" s="157">
        <v>1</v>
      </c>
      <c r="F10" s="157">
        <v>0</v>
      </c>
      <c r="G10" s="157">
        <v>0</v>
      </c>
      <c r="H10" s="157">
        <v>0</v>
      </c>
      <c r="I10" s="157">
        <v>0</v>
      </c>
      <c r="J10" s="157">
        <v>0</v>
      </c>
      <c r="K10" s="157">
        <v>0</v>
      </c>
      <c r="L10" s="157">
        <v>0</v>
      </c>
      <c r="M10"/>
      <c r="N10" s="58"/>
      <c r="O10" s="58"/>
      <c r="P10" s="58"/>
    </row>
    <row r="11" spans="1:16384" s="413" customFormat="1" ht="15" x14ac:dyDescent="0.25">
      <c r="A11" s="958"/>
      <c r="B11" s="733" t="s">
        <v>735</v>
      </c>
      <c r="C11" s="733" t="s">
        <v>133</v>
      </c>
      <c r="D11" s="157">
        <v>1</v>
      </c>
      <c r="E11" s="157">
        <v>1</v>
      </c>
      <c r="F11" s="157">
        <v>1</v>
      </c>
      <c r="G11" s="157">
        <v>1</v>
      </c>
      <c r="H11" s="157">
        <v>1</v>
      </c>
      <c r="I11" s="157">
        <v>0</v>
      </c>
      <c r="J11" s="157">
        <v>1</v>
      </c>
      <c r="K11" s="157">
        <v>0</v>
      </c>
      <c r="L11" s="157">
        <v>0</v>
      </c>
      <c r="M11"/>
      <c r="N11" s="58"/>
      <c r="O11" s="58"/>
      <c r="P11" s="58"/>
    </row>
    <row r="12" spans="1:16384" s="413" customFormat="1" ht="15" x14ac:dyDescent="0.25">
      <c r="A12" s="958"/>
      <c r="B12" s="733" t="s">
        <v>744</v>
      </c>
      <c r="C12" s="733" t="s">
        <v>230</v>
      </c>
      <c r="D12" s="157">
        <v>0.25</v>
      </c>
      <c r="E12" s="157">
        <v>0.25</v>
      </c>
      <c r="F12" s="157">
        <v>0.75</v>
      </c>
      <c r="G12" s="157">
        <v>0.5</v>
      </c>
      <c r="H12" s="157">
        <v>0.9</v>
      </c>
      <c r="I12" s="157">
        <v>0</v>
      </c>
      <c r="J12" s="157">
        <v>1</v>
      </c>
      <c r="K12" s="157">
        <v>0</v>
      </c>
      <c r="L12" s="157">
        <v>0</v>
      </c>
      <c r="M12"/>
      <c r="N12" s="58"/>
      <c r="O12" s="58"/>
      <c r="P12" s="58"/>
    </row>
    <row r="13" spans="1:16384" s="413" customFormat="1" ht="15" x14ac:dyDescent="0.25">
      <c r="A13" s="958"/>
      <c r="B13" s="733" t="s">
        <v>745</v>
      </c>
      <c r="C13" s="733" t="s">
        <v>133</v>
      </c>
      <c r="D13" s="157">
        <v>1</v>
      </c>
      <c r="E13" s="157">
        <v>1</v>
      </c>
      <c r="F13" s="157">
        <v>1</v>
      </c>
      <c r="G13" s="157">
        <v>1</v>
      </c>
      <c r="H13" s="157">
        <v>1</v>
      </c>
      <c r="I13" s="157">
        <v>0</v>
      </c>
      <c r="J13" s="157">
        <v>1</v>
      </c>
      <c r="K13" s="157">
        <v>0</v>
      </c>
      <c r="L13" s="157">
        <v>0</v>
      </c>
      <c r="M13"/>
      <c r="N13" s="418"/>
      <c r="O13" s="58"/>
      <c r="P13" s="58"/>
    </row>
    <row r="14" spans="1:16384" s="413" customFormat="1" ht="15" x14ac:dyDescent="0.25">
      <c r="A14" s="958"/>
      <c r="B14" s="733" t="s">
        <v>736</v>
      </c>
      <c r="C14" s="733" t="s">
        <v>133</v>
      </c>
      <c r="D14" s="157">
        <v>1</v>
      </c>
      <c r="E14" s="157">
        <v>1</v>
      </c>
      <c r="F14" s="157">
        <v>1</v>
      </c>
      <c r="G14" s="157">
        <v>1</v>
      </c>
      <c r="H14" s="157">
        <v>1</v>
      </c>
      <c r="I14" s="157">
        <v>0</v>
      </c>
      <c r="J14" s="157">
        <v>1</v>
      </c>
      <c r="K14" s="157">
        <v>0</v>
      </c>
      <c r="L14" s="157">
        <v>0</v>
      </c>
      <c r="M14"/>
      <c r="N14" s="58"/>
      <c r="O14" s="58"/>
      <c r="P14" s="58"/>
    </row>
    <row r="15" spans="1:16384" s="413" customFormat="1" ht="15" x14ac:dyDescent="0.25">
      <c r="A15" s="958"/>
      <c r="B15" s="733" t="s">
        <v>760</v>
      </c>
      <c r="C15" s="733" t="s">
        <v>230</v>
      </c>
      <c r="D15" s="157">
        <v>0.9</v>
      </c>
      <c r="E15" s="157">
        <v>0.76890000000000003</v>
      </c>
      <c r="F15" s="157">
        <v>0.92</v>
      </c>
      <c r="G15" s="157">
        <v>0.5</v>
      </c>
      <c r="H15" s="157">
        <v>0.93</v>
      </c>
      <c r="I15" s="157">
        <v>0</v>
      </c>
      <c r="J15" s="157">
        <v>0.94</v>
      </c>
      <c r="K15" s="157">
        <v>0</v>
      </c>
      <c r="L15" s="157">
        <v>0</v>
      </c>
      <c r="M15"/>
      <c r="N15" s="58"/>
      <c r="O15" s="58"/>
      <c r="P15" s="58"/>
    </row>
    <row r="16" spans="1:16384" s="419" customFormat="1" ht="15" x14ac:dyDescent="0.25">
      <c r="A16" s="957" t="s">
        <v>109</v>
      </c>
      <c r="B16" s="733" t="s">
        <v>727</v>
      </c>
      <c r="C16" s="733" t="s">
        <v>212</v>
      </c>
      <c r="D16" s="157">
        <v>0.6</v>
      </c>
      <c r="E16" s="157">
        <v>0.6</v>
      </c>
      <c r="F16" s="157">
        <v>0.4</v>
      </c>
      <c r="G16" s="157">
        <v>0.30000000000000004</v>
      </c>
      <c r="H16" s="157">
        <v>0</v>
      </c>
      <c r="I16" s="157">
        <v>0</v>
      </c>
      <c r="J16" s="157">
        <v>0</v>
      </c>
      <c r="K16" s="157">
        <v>0</v>
      </c>
      <c r="L16" s="157">
        <v>0</v>
      </c>
      <c r="M16"/>
      <c r="N16" s="58"/>
      <c r="O16" s="58"/>
      <c r="P16" s="58"/>
      <c r="Q16" s="413"/>
      <c r="R16" s="413"/>
      <c r="S16" s="413"/>
      <c r="T16" s="413"/>
      <c r="U16" s="413"/>
      <c r="V16" s="413"/>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3"/>
      <c r="AY16" s="413"/>
      <c r="AZ16" s="413"/>
      <c r="BA16" s="413"/>
      <c r="BB16" s="413"/>
      <c r="BC16" s="413"/>
      <c r="BD16" s="413"/>
      <c r="BE16" s="413"/>
      <c r="BF16" s="413"/>
      <c r="BG16" s="413"/>
      <c r="BH16" s="413"/>
      <c r="BI16" s="413"/>
      <c r="BJ16" s="413"/>
      <c r="BK16" s="413"/>
      <c r="BL16" s="413"/>
      <c r="BM16" s="413"/>
      <c r="BN16" s="413"/>
      <c r="BO16" s="413"/>
      <c r="BP16" s="413"/>
      <c r="BQ16" s="413"/>
      <c r="BR16" s="413"/>
      <c r="BS16" s="413"/>
      <c r="BT16" s="413"/>
      <c r="BU16" s="413"/>
      <c r="BV16" s="413"/>
      <c r="BW16" s="413"/>
      <c r="BX16" s="413"/>
      <c r="BY16" s="413"/>
      <c r="BZ16" s="413"/>
      <c r="CA16" s="413"/>
      <c r="CB16" s="413"/>
      <c r="CC16" s="413"/>
      <c r="CD16" s="413"/>
      <c r="CE16" s="413"/>
      <c r="CF16" s="413"/>
      <c r="CG16" s="413"/>
      <c r="CH16" s="413"/>
      <c r="CI16" s="413"/>
      <c r="CJ16" s="413"/>
      <c r="CK16" s="413"/>
      <c r="CL16" s="413"/>
      <c r="CM16" s="413"/>
      <c r="CN16" s="413"/>
      <c r="CO16" s="413"/>
      <c r="CP16" s="413"/>
      <c r="CQ16" s="413"/>
      <c r="CR16" s="413"/>
      <c r="CS16" s="413"/>
      <c r="CT16" s="413"/>
      <c r="CU16" s="413"/>
      <c r="CV16" s="413"/>
      <c r="CW16" s="413"/>
      <c r="CX16" s="413"/>
      <c r="CY16" s="413"/>
      <c r="CZ16" s="413"/>
      <c r="DA16" s="413"/>
      <c r="DB16" s="413"/>
      <c r="DC16" s="413"/>
      <c r="DD16" s="413"/>
      <c r="DE16" s="413"/>
      <c r="DF16" s="413"/>
      <c r="DG16" s="413"/>
      <c r="DH16" s="413"/>
      <c r="DI16" s="413"/>
      <c r="DJ16" s="413"/>
      <c r="DK16" s="413"/>
      <c r="DL16" s="413"/>
      <c r="DM16" s="413"/>
      <c r="DN16" s="413"/>
      <c r="DO16" s="413"/>
      <c r="DP16" s="413"/>
      <c r="DQ16" s="413"/>
      <c r="DR16" s="413"/>
      <c r="DS16" s="413"/>
      <c r="DT16" s="413"/>
      <c r="DU16" s="413"/>
      <c r="DV16" s="413"/>
      <c r="DW16" s="413"/>
      <c r="DX16" s="413"/>
      <c r="DY16" s="413"/>
      <c r="DZ16" s="413"/>
      <c r="EA16" s="413"/>
      <c r="EB16" s="413"/>
      <c r="EC16" s="413"/>
      <c r="ED16" s="413"/>
      <c r="EE16" s="413"/>
      <c r="EF16" s="413"/>
      <c r="EG16" s="413"/>
      <c r="EH16" s="413"/>
      <c r="EI16" s="413"/>
      <c r="EJ16" s="413"/>
      <c r="EK16" s="413"/>
      <c r="EL16" s="413"/>
      <c r="EM16" s="413"/>
      <c r="EN16" s="413"/>
      <c r="EO16" s="413"/>
      <c r="EP16" s="413"/>
      <c r="EQ16" s="413"/>
      <c r="ER16" s="413"/>
      <c r="ES16" s="413"/>
      <c r="ET16" s="413"/>
      <c r="EU16" s="413"/>
      <c r="EV16" s="413"/>
      <c r="EW16" s="413"/>
      <c r="EX16" s="413"/>
      <c r="EY16" s="413"/>
      <c r="EZ16" s="413"/>
      <c r="FA16" s="413"/>
      <c r="FB16" s="413"/>
      <c r="FC16" s="413"/>
      <c r="FD16" s="413"/>
      <c r="FE16" s="413"/>
      <c r="FF16" s="413"/>
      <c r="FG16" s="413"/>
      <c r="FH16" s="413"/>
      <c r="FI16" s="413"/>
      <c r="FJ16" s="413"/>
      <c r="FK16" s="413"/>
      <c r="FL16" s="413"/>
      <c r="FM16" s="413"/>
      <c r="FN16" s="413"/>
      <c r="FO16" s="413"/>
      <c r="FP16" s="413"/>
      <c r="FQ16" s="413"/>
      <c r="FR16" s="413"/>
      <c r="FS16" s="413"/>
      <c r="FT16" s="413"/>
      <c r="FU16" s="413"/>
      <c r="FV16" s="413"/>
      <c r="FW16" s="413"/>
      <c r="FX16" s="413"/>
      <c r="FY16" s="413"/>
      <c r="FZ16" s="413"/>
      <c r="GA16" s="413"/>
      <c r="GB16" s="413"/>
      <c r="GC16" s="413"/>
      <c r="GD16" s="413"/>
      <c r="GE16" s="413"/>
      <c r="GF16" s="413"/>
      <c r="GG16" s="413"/>
      <c r="GH16" s="413"/>
      <c r="GI16" s="413"/>
      <c r="GJ16" s="413"/>
      <c r="GK16" s="413"/>
      <c r="GL16" s="413"/>
      <c r="GM16" s="413"/>
      <c r="GN16" s="413"/>
      <c r="GO16" s="413"/>
      <c r="GP16" s="413"/>
      <c r="GQ16" s="413"/>
      <c r="GR16" s="413"/>
      <c r="GS16" s="413"/>
      <c r="GT16" s="413"/>
      <c r="GU16" s="413"/>
      <c r="GV16" s="413"/>
      <c r="GW16" s="413"/>
      <c r="GX16" s="413"/>
      <c r="GY16" s="413"/>
      <c r="GZ16" s="413"/>
      <c r="HA16" s="413"/>
      <c r="HB16" s="413"/>
      <c r="HC16" s="413"/>
      <c r="HD16" s="413"/>
      <c r="HE16" s="413"/>
      <c r="HF16" s="413"/>
      <c r="HG16" s="413"/>
      <c r="HH16" s="413"/>
      <c r="HI16" s="413"/>
      <c r="HJ16" s="413"/>
      <c r="HK16" s="413"/>
      <c r="HL16" s="413"/>
      <c r="HM16" s="413"/>
      <c r="HN16" s="413"/>
      <c r="HO16" s="413"/>
      <c r="HP16" s="413"/>
      <c r="HQ16" s="413"/>
      <c r="HR16" s="413"/>
      <c r="HS16" s="413"/>
      <c r="HT16" s="413"/>
      <c r="HU16" s="413"/>
      <c r="HV16" s="413"/>
      <c r="HW16" s="413"/>
      <c r="HX16" s="413"/>
      <c r="HY16" s="413"/>
      <c r="HZ16" s="413"/>
      <c r="IA16" s="413"/>
      <c r="IB16" s="413"/>
      <c r="IC16" s="413"/>
      <c r="ID16" s="413"/>
      <c r="IE16" s="413"/>
      <c r="IF16" s="413"/>
      <c r="IG16" s="413"/>
      <c r="IH16" s="413"/>
      <c r="II16" s="413"/>
      <c r="IJ16" s="413"/>
      <c r="IK16" s="413"/>
      <c r="IL16" s="413"/>
      <c r="IM16" s="413"/>
      <c r="IN16" s="413"/>
      <c r="IO16" s="413"/>
      <c r="IP16" s="413"/>
      <c r="IQ16" s="413"/>
      <c r="IR16" s="413"/>
      <c r="IS16" s="413"/>
      <c r="IT16" s="413"/>
      <c r="IU16" s="413"/>
      <c r="IV16" s="413"/>
      <c r="IW16" s="413"/>
      <c r="IX16" s="413"/>
      <c r="IY16" s="413"/>
      <c r="IZ16" s="413"/>
      <c r="JA16" s="413"/>
      <c r="JB16" s="413"/>
      <c r="JC16" s="413"/>
      <c r="JD16" s="413"/>
      <c r="JE16" s="413"/>
      <c r="JF16" s="413"/>
      <c r="JG16" s="413"/>
      <c r="JH16" s="413"/>
      <c r="JI16" s="413"/>
      <c r="JJ16" s="413"/>
      <c r="JK16" s="413"/>
      <c r="JL16" s="413"/>
      <c r="JM16" s="413"/>
      <c r="JN16" s="413"/>
      <c r="JO16" s="413"/>
      <c r="JP16" s="413"/>
      <c r="JQ16" s="413"/>
      <c r="JR16" s="413"/>
      <c r="JS16" s="413"/>
      <c r="JT16" s="413"/>
      <c r="JU16" s="413"/>
      <c r="JV16" s="413"/>
      <c r="JW16" s="413"/>
      <c r="JX16" s="413"/>
      <c r="JY16" s="413"/>
      <c r="JZ16" s="413"/>
      <c r="KA16" s="413"/>
      <c r="KB16" s="413"/>
      <c r="KC16" s="413"/>
      <c r="KD16" s="413"/>
      <c r="KE16" s="413"/>
      <c r="KF16" s="413"/>
      <c r="KG16" s="413"/>
      <c r="KH16" s="413"/>
      <c r="KI16" s="413"/>
      <c r="KJ16" s="413"/>
      <c r="KK16" s="413"/>
      <c r="KL16" s="413"/>
      <c r="KM16" s="413"/>
      <c r="KN16" s="413"/>
      <c r="KO16" s="413"/>
      <c r="KP16" s="413"/>
      <c r="KQ16" s="413"/>
      <c r="KR16" s="413"/>
      <c r="KS16" s="413"/>
      <c r="KT16" s="413"/>
      <c r="KU16" s="413"/>
      <c r="KV16" s="413"/>
      <c r="KW16" s="413"/>
      <c r="KX16" s="413"/>
      <c r="KY16" s="413"/>
      <c r="KZ16" s="413"/>
      <c r="LA16" s="413"/>
      <c r="LB16" s="413"/>
      <c r="LC16" s="413"/>
      <c r="LD16" s="413"/>
      <c r="LE16" s="413"/>
      <c r="LF16" s="413"/>
      <c r="LG16" s="413"/>
      <c r="LH16" s="413"/>
      <c r="LI16" s="413"/>
      <c r="LJ16" s="413"/>
      <c r="LK16" s="413"/>
      <c r="LL16" s="413"/>
      <c r="LM16" s="413"/>
      <c r="LN16" s="413"/>
      <c r="LO16" s="413"/>
      <c r="LP16" s="413"/>
      <c r="LQ16" s="413"/>
      <c r="LR16" s="413"/>
      <c r="LS16" s="413"/>
      <c r="LT16" s="413"/>
      <c r="LU16" s="413"/>
      <c r="LV16" s="413"/>
      <c r="LW16" s="413"/>
      <c r="LX16" s="413"/>
      <c r="LY16" s="413"/>
      <c r="LZ16" s="413"/>
      <c r="MA16" s="413"/>
      <c r="MB16" s="413"/>
      <c r="MC16" s="413"/>
      <c r="MD16" s="413"/>
      <c r="ME16" s="413"/>
      <c r="MF16" s="413"/>
      <c r="MG16" s="413"/>
      <c r="MH16" s="413"/>
      <c r="MI16" s="413"/>
      <c r="MJ16" s="413"/>
      <c r="MK16" s="413"/>
      <c r="ML16" s="413"/>
      <c r="MM16" s="413"/>
      <c r="MN16" s="413"/>
      <c r="MO16" s="413"/>
      <c r="MP16" s="413"/>
      <c r="MQ16" s="413"/>
      <c r="MR16" s="413"/>
      <c r="MS16" s="413"/>
      <c r="MT16" s="413"/>
      <c r="MU16" s="413"/>
      <c r="MV16" s="413"/>
      <c r="MW16" s="413"/>
      <c r="MX16" s="413"/>
      <c r="MY16" s="413"/>
      <c r="MZ16" s="413"/>
      <c r="NA16" s="413"/>
      <c r="NB16" s="413"/>
      <c r="NC16" s="413"/>
      <c r="ND16" s="413"/>
      <c r="NE16" s="413"/>
      <c r="NF16" s="413"/>
      <c r="NG16" s="413"/>
      <c r="NH16" s="413"/>
      <c r="NI16" s="413"/>
      <c r="NJ16" s="413"/>
      <c r="NK16" s="413"/>
      <c r="NL16" s="413"/>
      <c r="NM16" s="413"/>
      <c r="NN16" s="413"/>
      <c r="NO16" s="413"/>
      <c r="NP16" s="413"/>
      <c r="NQ16" s="413"/>
      <c r="NR16" s="413"/>
      <c r="NS16" s="413"/>
      <c r="NT16" s="413"/>
      <c r="NU16" s="413"/>
      <c r="NV16" s="413"/>
      <c r="NW16" s="413"/>
      <c r="NX16" s="413"/>
      <c r="NY16" s="413"/>
      <c r="NZ16" s="413"/>
      <c r="OA16" s="413"/>
      <c r="OB16" s="413"/>
      <c r="OC16" s="413"/>
      <c r="OD16" s="413"/>
      <c r="OE16" s="413"/>
      <c r="OF16" s="413"/>
      <c r="OG16" s="413"/>
      <c r="OH16" s="413"/>
      <c r="OI16" s="413"/>
      <c r="OJ16" s="413"/>
      <c r="OK16" s="413"/>
      <c r="OL16" s="413"/>
      <c r="OM16" s="413"/>
      <c r="ON16" s="413"/>
      <c r="OO16" s="413"/>
      <c r="OP16" s="413"/>
      <c r="OQ16" s="413"/>
      <c r="OR16" s="413"/>
      <c r="OS16" s="413"/>
      <c r="OT16" s="413"/>
      <c r="OU16" s="413"/>
      <c r="OV16" s="413"/>
      <c r="OW16" s="413"/>
      <c r="OX16" s="413"/>
      <c r="OY16" s="413"/>
      <c r="OZ16" s="413"/>
      <c r="PA16" s="413"/>
      <c r="PB16" s="413"/>
      <c r="PC16" s="413"/>
      <c r="PD16" s="413"/>
      <c r="PE16" s="413"/>
      <c r="PF16" s="413"/>
      <c r="PG16" s="413"/>
      <c r="PH16" s="413"/>
      <c r="PI16" s="413"/>
      <c r="PJ16" s="413"/>
      <c r="PK16" s="413"/>
      <c r="PL16" s="413"/>
      <c r="PM16" s="413"/>
      <c r="PN16" s="413"/>
      <c r="PO16" s="413"/>
      <c r="PP16" s="413"/>
      <c r="PQ16" s="413"/>
      <c r="PR16" s="413"/>
      <c r="PS16" s="413"/>
      <c r="PT16" s="413"/>
      <c r="PU16" s="413"/>
      <c r="PV16" s="413"/>
      <c r="PW16" s="413"/>
      <c r="PX16" s="413"/>
      <c r="PY16" s="413"/>
      <c r="PZ16" s="413"/>
      <c r="QA16" s="413"/>
      <c r="QB16" s="413"/>
      <c r="QC16" s="413"/>
      <c r="QD16" s="413"/>
      <c r="QE16" s="413"/>
      <c r="QF16" s="413"/>
      <c r="QG16" s="413"/>
      <c r="QH16" s="413"/>
      <c r="QI16" s="413"/>
      <c r="QJ16" s="413"/>
      <c r="QK16" s="413"/>
      <c r="QL16" s="413"/>
      <c r="QM16" s="413"/>
      <c r="QN16" s="413"/>
      <c r="QO16" s="413"/>
      <c r="QP16" s="413"/>
      <c r="QQ16" s="413"/>
      <c r="QR16" s="413"/>
      <c r="QS16" s="413"/>
      <c r="QT16" s="413"/>
      <c r="QU16" s="413"/>
      <c r="QV16" s="413"/>
      <c r="QW16" s="413"/>
      <c r="QX16" s="413"/>
      <c r="QY16" s="413"/>
      <c r="QZ16" s="413"/>
      <c r="RA16" s="413"/>
      <c r="RB16" s="413"/>
      <c r="RC16" s="413"/>
      <c r="RD16" s="413"/>
      <c r="RE16" s="413"/>
      <c r="RF16" s="413"/>
      <c r="RG16" s="413"/>
      <c r="RH16" s="413"/>
      <c r="RI16" s="413"/>
      <c r="RJ16" s="413"/>
      <c r="RK16" s="413"/>
      <c r="RL16" s="413"/>
      <c r="RM16" s="413"/>
      <c r="RN16" s="413"/>
      <c r="RO16" s="413"/>
      <c r="RP16" s="413"/>
      <c r="RQ16" s="413"/>
      <c r="RR16" s="413"/>
      <c r="RS16" s="413"/>
      <c r="RT16" s="413"/>
      <c r="RU16" s="413"/>
      <c r="RV16" s="413"/>
      <c r="RW16" s="413"/>
      <c r="RX16" s="413"/>
      <c r="RY16" s="413"/>
      <c r="RZ16" s="413"/>
      <c r="SA16" s="413"/>
      <c r="SB16" s="413"/>
      <c r="SC16" s="413"/>
      <c r="SD16" s="413"/>
      <c r="SE16" s="413"/>
      <c r="SF16" s="413"/>
      <c r="SG16" s="413"/>
      <c r="SH16" s="413"/>
      <c r="SI16" s="413"/>
      <c r="SJ16" s="413"/>
      <c r="SK16" s="413"/>
      <c r="SL16" s="413"/>
      <c r="SM16" s="413"/>
      <c r="SN16" s="413"/>
      <c r="SO16" s="413"/>
      <c r="SP16" s="413"/>
      <c r="SQ16" s="413"/>
      <c r="SR16" s="413"/>
      <c r="SS16" s="413"/>
      <c r="ST16" s="413"/>
      <c r="SU16" s="413"/>
      <c r="SV16" s="413"/>
      <c r="SW16" s="413"/>
      <c r="SX16" s="413"/>
      <c r="SY16" s="413"/>
      <c r="SZ16" s="413"/>
      <c r="TA16" s="413"/>
      <c r="TB16" s="413"/>
      <c r="TC16" s="413"/>
      <c r="TD16" s="413"/>
      <c r="TE16" s="413"/>
      <c r="TF16" s="413"/>
      <c r="TG16" s="413"/>
      <c r="TH16" s="413"/>
      <c r="TI16" s="413"/>
      <c r="TJ16" s="413"/>
      <c r="TK16" s="413"/>
      <c r="TL16" s="413"/>
      <c r="TM16" s="413"/>
      <c r="TN16" s="413"/>
      <c r="TO16" s="413"/>
      <c r="TP16" s="413"/>
      <c r="TQ16" s="413"/>
      <c r="TR16" s="413"/>
      <c r="TS16" s="413"/>
      <c r="TT16" s="413"/>
      <c r="TU16" s="413"/>
      <c r="TV16" s="413"/>
      <c r="TW16" s="413"/>
      <c r="TX16" s="413"/>
      <c r="TY16" s="413"/>
      <c r="TZ16" s="413"/>
      <c r="UA16" s="413"/>
      <c r="UB16" s="413"/>
      <c r="UC16" s="413"/>
      <c r="UD16" s="413"/>
      <c r="UE16" s="413"/>
      <c r="UF16" s="413"/>
      <c r="UG16" s="413"/>
      <c r="UH16" s="413"/>
      <c r="UI16" s="413"/>
      <c r="UJ16" s="413"/>
      <c r="UK16" s="413"/>
      <c r="UL16" s="413"/>
      <c r="UM16" s="413"/>
      <c r="UN16" s="413"/>
      <c r="UO16" s="413"/>
      <c r="UP16" s="413"/>
      <c r="UQ16" s="413"/>
      <c r="UR16" s="413"/>
      <c r="US16" s="413"/>
      <c r="UT16" s="413"/>
      <c r="UU16" s="413"/>
      <c r="UV16" s="413"/>
      <c r="UW16" s="413"/>
      <c r="UX16" s="413"/>
      <c r="UY16" s="413"/>
      <c r="UZ16" s="413"/>
      <c r="VA16" s="413"/>
      <c r="VB16" s="413"/>
      <c r="VC16" s="413"/>
      <c r="VD16" s="413"/>
      <c r="VE16" s="413"/>
      <c r="VF16" s="413"/>
      <c r="VG16" s="413"/>
      <c r="VH16" s="413"/>
      <c r="VI16" s="413"/>
      <c r="VJ16" s="413"/>
      <c r="VK16" s="413"/>
      <c r="VL16" s="413"/>
      <c r="VM16" s="413"/>
      <c r="VN16" s="413"/>
      <c r="VO16" s="413"/>
      <c r="VP16" s="413"/>
      <c r="VQ16" s="413"/>
      <c r="VR16" s="413"/>
      <c r="VS16" s="413"/>
      <c r="VT16" s="413"/>
      <c r="VU16" s="413"/>
      <c r="VV16" s="413"/>
      <c r="VW16" s="413"/>
      <c r="VX16" s="413"/>
      <c r="VY16" s="413"/>
      <c r="VZ16" s="413"/>
      <c r="WA16" s="413"/>
      <c r="WB16" s="413"/>
      <c r="WC16" s="413"/>
      <c r="WD16" s="413"/>
      <c r="WE16" s="413"/>
      <c r="WF16" s="413"/>
      <c r="WG16" s="413"/>
      <c r="WH16" s="413"/>
      <c r="WI16" s="413"/>
      <c r="WJ16" s="413"/>
      <c r="WK16" s="413"/>
      <c r="WL16" s="413"/>
      <c r="WM16" s="413"/>
      <c r="WN16" s="413"/>
      <c r="WO16" s="413"/>
      <c r="WP16" s="413"/>
      <c r="WQ16" s="413"/>
      <c r="WR16" s="413"/>
      <c r="WS16" s="413"/>
      <c r="WT16" s="413"/>
      <c r="WU16" s="413"/>
      <c r="WV16" s="413"/>
      <c r="WW16" s="413"/>
      <c r="WX16" s="413"/>
      <c r="WY16" s="413"/>
      <c r="WZ16" s="413"/>
      <c r="XA16" s="413"/>
      <c r="XB16" s="413"/>
      <c r="XC16" s="413"/>
      <c r="XD16" s="413"/>
      <c r="XE16" s="413"/>
      <c r="XF16" s="413"/>
      <c r="XG16" s="413"/>
      <c r="XH16" s="413"/>
      <c r="XI16" s="413"/>
      <c r="XJ16" s="413"/>
      <c r="XK16" s="413"/>
      <c r="XL16" s="413"/>
      <c r="XM16" s="413"/>
      <c r="XN16" s="413"/>
      <c r="XO16" s="413"/>
      <c r="XP16" s="413"/>
      <c r="XQ16" s="413"/>
      <c r="XR16" s="413"/>
      <c r="XS16" s="413"/>
      <c r="XT16" s="413"/>
      <c r="XU16" s="413"/>
      <c r="XV16" s="413"/>
      <c r="XW16" s="413"/>
      <c r="XX16" s="413"/>
      <c r="XY16" s="413"/>
      <c r="XZ16" s="413"/>
      <c r="YA16" s="413"/>
      <c r="YB16" s="413"/>
      <c r="YC16" s="413"/>
      <c r="YD16" s="413"/>
      <c r="YE16" s="413"/>
      <c r="YF16" s="413"/>
      <c r="YG16" s="413"/>
      <c r="YH16" s="413"/>
      <c r="YI16" s="413"/>
      <c r="YJ16" s="413"/>
      <c r="YK16" s="413"/>
      <c r="YL16" s="413"/>
      <c r="YM16" s="413"/>
      <c r="YN16" s="413"/>
      <c r="YO16" s="413"/>
      <c r="YP16" s="413"/>
      <c r="YQ16" s="413"/>
      <c r="YR16" s="413"/>
      <c r="YS16" s="413"/>
      <c r="YT16" s="413"/>
      <c r="YU16" s="413"/>
      <c r="YV16" s="413"/>
      <c r="YW16" s="413"/>
      <c r="YX16" s="413"/>
      <c r="YY16" s="413"/>
      <c r="YZ16" s="413"/>
      <c r="ZA16" s="413"/>
      <c r="ZB16" s="413"/>
      <c r="ZC16" s="413"/>
      <c r="ZD16" s="413"/>
      <c r="ZE16" s="413"/>
      <c r="ZF16" s="413"/>
      <c r="ZG16" s="413"/>
      <c r="ZH16" s="413"/>
      <c r="ZI16" s="413"/>
      <c r="ZJ16" s="413"/>
      <c r="ZK16" s="413"/>
      <c r="ZL16" s="413"/>
      <c r="ZM16" s="413"/>
      <c r="ZN16" s="413"/>
      <c r="ZO16" s="413"/>
      <c r="ZP16" s="413"/>
      <c r="ZQ16" s="413"/>
      <c r="ZR16" s="413"/>
      <c r="ZS16" s="413"/>
      <c r="ZT16" s="413"/>
      <c r="ZU16" s="413"/>
      <c r="ZV16" s="413"/>
      <c r="ZW16" s="413"/>
      <c r="ZX16" s="413"/>
      <c r="ZY16" s="413"/>
      <c r="ZZ16" s="413"/>
      <c r="AAA16" s="413"/>
      <c r="AAB16" s="413"/>
      <c r="AAC16" s="413"/>
      <c r="AAD16" s="413"/>
      <c r="AAE16" s="413"/>
      <c r="AAF16" s="413"/>
      <c r="AAG16" s="413"/>
      <c r="AAH16" s="413"/>
      <c r="AAI16" s="413"/>
      <c r="AAJ16" s="413"/>
      <c r="AAK16" s="413"/>
      <c r="AAL16" s="413"/>
      <c r="AAM16" s="413"/>
      <c r="AAN16" s="413"/>
      <c r="AAO16" s="413"/>
      <c r="AAP16" s="413"/>
      <c r="AAQ16" s="413"/>
      <c r="AAR16" s="413"/>
      <c r="AAS16" s="413"/>
      <c r="AAT16" s="413"/>
      <c r="AAU16" s="413"/>
      <c r="AAV16" s="413"/>
      <c r="AAW16" s="413"/>
      <c r="AAX16" s="413"/>
      <c r="AAY16" s="413"/>
      <c r="AAZ16" s="413"/>
      <c r="ABA16" s="413"/>
      <c r="ABB16" s="413"/>
      <c r="ABC16" s="413"/>
      <c r="ABD16" s="413"/>
      <c r="ABE16" s="413"/>
      <c r="ABF16" s="413"/>
      <c r="ABG16" s="413"/>
      <c r="ABH16" s="413"/>
      <c r="ABI16" s="413"/>
      <c r="ABJ16" s="413"/>
      <c r="ABK16" s="413"/>
      <c r="ABL16" s="413"/>
      <c r="ABM16" s="413"/>
      <c r="ABN16" s="413"/>
      <c r="ABO16" s="413"/>
      <c r="ABP16" s="413"/>
      <c r="ABQ16" s="413"/>
      <c r="ABR16" s="413"/>
      <c r="ABS16" s="413"/>
      <c r="ABT16" s="413"/>
      <c r="ABU16" s="413"/>
      <c r="ABV16" s="413"/>
      <c r="ABW16" s="413"/>
      <c r="ABX16" s="413"/>
      <c r="ABY16" s="413"/>
      <c r="ABZ16" s="413"/>
      <c r="ACA16" s="413"/>
      <c r="ACB16" s="413"/>
      <c r="ACC16" s="413"/>
      <c r="ACD16" s="413"/>
      <c r="ACE16" s="413"/>
      <c r="ACF16" s="413"/>
      <c r="ACG16" s="413"/>
      <c r="ACH16" s="413"/>
      <c r="ACI16" s="413"/>
      <c r="ACJ16" s="413"/>
      <c r="ACK16" s="413"/>
      <c r="ACL16" s="413"/>
      <c r="ACM16" s="413"/>
      <c r="ACN16" s="413"/>
      <c r="ACO16" s="413"/>
      <c r="ACP16" s="413"/>
      <c r="ACQ16" s="413"/>
      <c r="ACR16" s="413"/>
      <c r="ACS16" s="413"/>
      <c r="ACT16" s="413"/>
      <c r="ACU16" s="413"/>
      <c r="ACV16" s="413"/>
      <c r="ACW16" s="413"/>
      <c r="ACX16" s="413"/>
      <c r="ACY16" s="413"/>
      <c r="ACZ16" s="413"/>
      <c r="ADA16" s="413"/>
      <c r="ADB16" s="413"/>
      <c r="ADC16" s="413"/>
      <c r="ADD16" s="413"/>
      <c r="ADE16" s="413"/>
      <c r="ADF16" s="413"/>
      <c r="ADG16" s="413"/>
      <c r="ADH16" s="413"/>
      <c r="ADI16" s="413"/>
      <c r="ADJ16" s="413"/>
      <c r="ADK16" s="413"/>
      <c r="ADL16" s="413"/>
      <c r="ADM16" s="413"/>
      <c r="ADN16" s="413"/>
      <c r="ADO16" s="413"/>
      <c r="ADP16" s="413"/>
      <c r="ADQ16" s="413"/>
      <c r="ADR16" s="413"/>
      <c r="ADS16" s="413"/>
      <c r="ADT16" s="413"/>
      <c r="ADU16" s="413"/>
      <c r="ADV16" s="413"/>
      <c r="ADW16" s="413"/>
      <c r="ADX16" s="413"/>
      <c r="ADY16" s="413"/>
      <c r="ADZ16" s="413"/>
      <c r="AEA16" s="413"/>
      <c r="AEB16" s="413"/>
      <c r="AEC16" s="413"/>
      <c r="AED16" s="413"/>
      <c r="AEE16" s="413"/>
      <c r="AEF16" s="413"/>
      <c r="AEG16" s="413"/>
      <c r="AEH16" s="413"/>
      <c r="AEI16" s="413"/>
      <c r="AEJ16" s="413"/>
      <c r="AEK16" s="413"/>
      <c r="AEL16" s="413"/>
      <c r="AEM16" s="413"/>
      <c r="AEN16" s="413"/>
      <c r="AEO16" s="413"/>
      <c r="AEP16" s="413"/>
      <c r="AEQ16" s="413"/>
      <c r="AER16" s="413"/>
      <c r="AES16" s="413"/>
      <c r="AET16" s="413"/>
      <c r="AEU16" s="413"/>
      <c r="AEV16" s="413"/>
      <c r="AEW16" s="413"/>
      <c r="AEX16" s="413"/>
      <c r="AEY16" s="413"/>
      <c r="AEZ16" s="413"/>
      <c r="AFA16" s="413"/>
      <c r="AFB16" s="413"/>
      <c r="AFC16" s="413"/>
      <c r="AFD16" s="413"/>
      <c r="AFE16" s="413"/>
      <c r="AFF16" s="413"/>
      <c r="AFG16" s="413"/>
      <c r="AFH16" s="413"/>
      <c r="AFI16" s="413"/>
      <c r="AFJ16" s="413"/>
      <c r="AFK16" s="413"/>
      <c r="AFL16" s="413"/>
      <c r="AFM16" s="413"/>
      <c r="AFN16" s="413"/>
      <c r="AFO16" s="413"/>
      <c r="AFP16" s="413"/>
      <c r="AFQ16" s="413"/>
      <c r="AFR16" s="413"/>
      <c r="AFS16" s="413"/>
      <c r="AFT16" s="413"/>
      <c r="AFU16" s="413"/>
      <c r="AFV16" s="413"/>
      <c r="AFW16" s="413"/>
      <c r="AFX16" s="413"/>
      <c r="AFY16" s="413"/>
      <c r="AFZ16" s="413"/>
      <c r="AGA16" s="413"/>
      <c r="AGB16" s="413"/>
      <c r="AGC16" s="413"/>
      <c r="AGD16" s="413"/>
      <c r="AGE16" s="413"/>
      <c r="AGF16" s="413"/>
      <c r="AGG16" s="413"/>
      <c r="AGH16" s="413"/>
      <c r="AGI16" s="413"/>
      <c r="AGJ16" s="413"/>
      <c r="AGK16" s="413"/>
      <c r="AGL16" s="413"/>
      <c r="AGM16" s="413"/>
      <c r="AGN16" s="413"/>
      <c r="AGO16" s="413"/>
      <c r="AGP16" s="413"/>
      <c r="AGQ16" s="413"/>
      <c r="AGR16" s="413"/>
      <c r="AGS16" s="413"/>
      <c r="AGT16" s="413"/>
      <c r="AGU16" s="413"/>
      <c r="AGV16" s="413"/>
      <c r="AGW16" s="413"/>
      <c r="AGX16" s="413"/>
      <c r="AGY16" s="413"/>
      <c r="AGZ16" s="413"/>
      <c r="AHA16" s="413"/>
      <c r="AHB16" s="413"/>
      <c r="AHC16" s="413"/>
      <c r="AHD16" s="413"/>
      <c r="AHE16" s="413"/>
      <c r="AHF16" s="413"/>
      <c r="AHG16" s="413"/>
      <c r="AHH16" s="413"/>
      <c r="AHI16" s="413"/>
      <c r="AHJ16" s="413"/>
      <c r="AHK16" s="413"/>
      <c r="AHL16" s="413"/>
      <c r="AHM16" s="413"/>
      <c r="AHN16" s="413"/>
      <c r="AHO16" s="413"/>
      <c r="AHP16" s="413"/>
      <c r="AHQ16" s="413"/>
      <c r="AHR16" s="413"/>
      <c r="AHS16" s="413"/>
      <c r="AHT16" s="413"/>
      <c r="AHU16" s="413"/>
      <c r="AHV16" s="413"/>
      <c r="AHW16" s="413"/>
      <c r="AHX16" s="413"/>
      <c r="AHY16" s="413"/>
      <c r="AHZ16" s="413"/>
      <c r="AIA16" s="413"/>
      <c r="AIB16" s="413"/>
      <c r="AIC16" s="413"/>
      <c r="AID16" s="413"/>
      <c r="AIE16" s="413"/>
      <c r="AIF16" s="413"/>
      <c r="AIG16" s="413"/>
      <c r="AIH16" s="413"/>
      <c r="AII16" s="413"/>
      <c r="AIJ16" s="413"/>
      <c r="AIK16" s="413"/>
      <c r="AIL16" s="413"/>
      <c r="AIM16" s="413"/>
      <c r="AIN16" s="413"/>
      <c r="AIO16" s="413"/>
      <c r="AIP16" s="413"/>
      <c r="AIQ16" s="413"/>
      <c r="AIR16" s="413"/>
      <c r="AIS16" s="413"/>
      <c r="AIT16" s="413"/>
      <c r="AIU16" s="413"/>
      <c r="AIV16" s="413"/>
      <c r="AIW16" s="413"/>
      <c r="AIX16" s="413"/>
      <c r="AIY16" s="413"/>
      <c r="AIZ16" s="413"/>
      <c r="AJA16" s="413"/>
      <c r="AJB16" s="413"/>
      <c r="AJC16" s="413"/>
      <c r="AJD16" s="413"/>
      <c r="AJE16" s="413"/>
      <c r="AJF16" s="413"/>
      <c r="AJG16" s="413"/>
      <c r="AJH16" s="413"/>
      <c r="AJI16" s="413"/>
      <c r="AJJ16" s="413"/>
      <c r="AJK16" s="413"/>
      <c r="AJL16" s="413"/>
      <c r="AJM16" s="413"/>
      <c r="AJN16" s="413"/>
      <c r="AJO16" s="413"/>
      <c r="AJP16" s="413"/>
      <c r="AJQ16" s="413"/>
      <c r="AJR16" s="413"/>
      <c r="AJS16" s="413"/>
      <c r="AJT16" s="413"/>
      <c r="AJU16" s="413"/>
      <c r="AJV16" s="413"/>
      <c r="AJW16" s="413"/>
      <c r="AJX16" s="413"/>
      <c r="AJY16" s="413"/>
      <c r="AJZ16" s="413"/>
      <c r="AKA16" s="413"/>
      <c r="AKB16" s="413"/>
      <c r="AKC16" s="413"/>
      <c r="AKD16" s="413"/>
      <c r="AKE16" s="413"/>
      <c r="AKF16" s="413"/>
      <c r="AKG16" s="413"/>
      <c r="AKH16" s="413"/>
      <c r="AKI16" s="413"/>
      <c r="AKJ16" s="413"/>
      <c r="AKK16" s="413"/>
      <c r="AKL16" s="413"/>
      <c r="AKM16" s="413"/>
      <c r="AKN16" s="413"/>
      <c r="AKO16" s="413"/>
      <c r="AKP16" s="413"/>
      <c r="AKQ16" s="413"/>
      <c r="AKR16" s="413"/>
      <c r="AKS16" s="413"/>
      <c r="AKT16" s="413"/>
      <c r="AKU16" s="413"/>
      <c r="AKV16" s="413"/>
      <c r="AKW16" s="413"/>
      <c r="AKX16" s="413"/>
      <c r="AKY16" s="413"/>
      <c r="AKZ16" s="413"/>
      <c r="ALA16" s="413"/>
      <c r="ALB16" s="413"/>
      <c r="ALC16" s="413"/>
      <c r="ALD16" s="413"/>
      <c r="ALE16" s="413"/>
      <c r="ALF16" s="413"/>
      <c r="ALG16" s="413"/>
      <c r="ALH16" s="413"/>
      <c r="ALI16" s="413"/>
      <c r="ALJ16" s="413"/>
      <c r="ALK16" s="413"/>
      <c r="ALL16" s="413"/>
      <c r="ALM16" s="413"/>
      <c r="ALN16" s="413"/>
      <c r="ALO16" s="413"/>
      <c r="ALP16" s="413"/>
      <c r="ALQ16" s="413"/>
      <c r="ALR16" s="413"/>
      <c r="ALS16" s="413"/>
      <c r="ALT16" s="413"/>
      <c r="ALU16" s="413"/>
      <c r="ALV16" s="413"/>
      <c r="ALW16" s="413"/>
      <c r="ALX16" s="413"/>
      <c r="ALY16" s="413"/>
      <c r="ALZ16" s="413"/>
      <c r="AMA16" s="413"/>
      <c r="AMB16" s="413"/>
      <c r="AMC16" s="413"/>
      <c r="AMD16" s="413"/>
      <c r="AME16" s="413"/>
      <c r="AMF16" s="413"/>
      <c r="AMG16" s="413"/>
      <c r="AMH16" s="413"/>
      <c r="AMI16" s="413"/>
      <c r="AMJ16" s="413"/>
      <c r="AMK16" s="413"/>
      <c r="AML16" s="413"/>
      <c r="AMM16" s="413"/>
      <c r="AMN16" s="413"/>
      <c r="AMO16" s="413"/>
      <c r="AMP16" s="413"/>
      <c r="AMQ16" s="413"/>
      <c r="AMR16" s="413"/>
      <c r="AMS16" s="413"/>
      <c r="AMT16" s="413"/>
      <c r="AMU16" s="413"/>
      <c r="AMV16" s="413"/>
      <c r="AMW16" s="413"/>
      <c r="AMX16" s="413"/>
      <c r="AMY16" s="413"/>
      <c r="AMZ16" s="413"/>
      <c r="ANA16" s="413"/>
      <c r="ANB16" s="413"/>
      <c r="ANC16" s="413"/>
      <c r="AND16" s="413"/>
      <c r="ANE16" s="413"/>
      <c r="ANF16" s="413"/>
      <c r="ANG16" s="413"/>
      <c r="ANH16" s="413"/>
      <c r="ANI16" s="413"/>
      <c r="ANJ16" s="413"/>
      <c r="ANK16" s="413"/>
      <c r="ANL16" s="413"/>
      <c r="ANM16" s="413"/>
      <c r="ANN16" s="413"/>
      <c r="ANO16" s="413"/>
      <c r="ANP16" s="413"/>
      <c r="ANQ16" s="413"/>
      <c r="ANR16" s="413"/>
      <c r="ANS16" s="413"/>
      <c r="ANT16" s="413"/>
      <c r="ANU16" s="413"/>
      <c r="ANV16" s="413"/>
      <c r="ANW16" s="413"/>
      <c r="ANX16" s="413"/>
      <c r="ANY16" s="413"/>
      <c r="ANZ16" s="413"/>
      <c r="AOA16" s="413"/>
      <c r="AOB16" s="413"/>
      <c r="AOC16" s="413"/>
      <c r="AOD16" s="413"/>
      <c r="AOE16" s="413"/>
      <c r="AOF16" s="413"/>
      <c r="AOG16" s="413"/>
      <c r="AOH16" s="413"/>
      <c r="AOI16" s="413"/>
      <c r="AOJ16" s="413"/>
      <c r="AOK16" s="413"/>
      <c r="AOL16" s="413"/>
      <c r="AOM16" s="413"/>
      <c r="AON16" s="413"/>
      <c r="AOO16" s="413"/>
      <c r="AOP16" s="413"/>
      <c r="AOQ16" s="413"/>
      <c r="AOR16" s="413"/>
      <c r="AOS16" s="413"/>
      <c r="AOT16" s="413"/>
      <c r="AOU16" s="413"/>
      <c r="AOV16" s="413"/>
      <c r="AOW16" s="413"/>
      <c r="AOX16" s="413"/>
      <c r="AOY16" s="413"/>
      <c r="AOZ16" s="413"/>
      <c r="APA16" s="413"/>
      <c r="APB16" s="413"/>
      <c r="APC16" s="413"/>
      <c r="APD16" s="413"/>
      <c r="APE16" s="413"/>
      <c r="APF16" s="413"/>
      <c r="APG16" s="413"/>
      <c r="APH16" s="413"/>
      <c r="API16" s="413"/>
      <c r="APJ16" s="413"/>
      <c r="APK16" s="413"/>
      <c r="APL16" s="413"/>
      <c r="APM16" s="413"/>
      <c r="APN16" s="413"/>
      <c r="APO16" s="413"/>
      <c r="APP16" s="413"/>
      <c r="APQ16" s="413"/>
      <c r="APR16" s="413"/>
      <c r="APS16" s="413"/>
      <c r="APT16" s="413"/>
      <c r="APU16" s="413"/>
      <c r="APV16" s="413"/>
      <c r="APW16" s="413"/>
      <c r="APX16" s="413"/>
      <c r="APY16" s="413"/>
      <c r="APZ16" s="413"/>
      <c r="AQA16" s="413"/>
      <c r="AQB16" s="413"/>
      <c r="AQC16" s="413"/>
      <c r="AQD16" s="413"/>
      <c r="AQE16" s="413"/>
      <c r="AQF16" s="413"/>
      <c r="AQG16" s="413"/>
      <c r="AQH16" s="413"/>
      <c r="AQI16" s="413"/>
      <c r="AQJ16" s="413"/>
      <c r="AQK16" s="413"/>
      <c r="AQL16" s="413"/>
      <c r="AQM16" s="413"/>
      <c r="AQN16" s="413"/>
      <c r="AQO16" s="413"/>
      <c r="AQP16" s="413"/>
      <c r="AQQ16" s="413"/>
      <c r="AQR16" s="413"/>
      <c r="AQS16" s="413"/>
      <c r="AQT16" s="413"/>
      <c r="AQU16" s="413"/>
      <c r="AQV16" s="413"/>
      <c r="AQW16" s="413"/>
      <c r="AQX16" s="413"/>
      <c r="AQY16" s="413"/>
      <c r="AQZ16" s="413"/>
      <c r="ARA16" s="413"/>
      <c r="ARB16" s="413"/>
      <c r="ARC16" s="413"/>
      <c r="ARD16" s="413"/>
      <c r="ARE16" s="413"/>
      <c r="ARF16" s="413"/>
      <c r="ARG16" s="413"/>
      <c r="ARH16" s="413"/>
      <c r="ARI16" s="413"/>
      <c r="ARJ16" s="413"/>
      <c r="ARK16" s="413"/>
      <c r="ARL16" s="413"/>
      <c r="ARM16" s="413"/>
      <c r="ARN16" s="413"/>
      <c r="ARO16" s="413"/>
      <c r="ARP16" s="413"/>
      <c r="ARQ16" s="413"/>
      <c r="ARR16" s="413"/>
      <c r="ARS16" s="413"/>
      <c r="ART16" s="413"/>
      <c r="ARU16" s="413"/>
      <c r="ARV16" s="413"/>
      <c r="ARW16" s="413"/>
      <c r="ARX16" s="413"/>
      <c r="ARY16" s="413"/>
      <c r="ARZ16" s="413"/>
      <c r="ASA16" s="413"/>
      <c r="ASB16" s="413"/>
      <c r="ASC16" s="413"/>
      <c r="ASD16" s="413"/>
      <c r="ASE16" s="413"/>
      <c r="ASF16" s="413"/>
      <c r="ASG16" s="413"/>
      <c r="ASH16" s="413"/>
      <c r="ASI16" s="413"/>
      <c r="ASJ16" s="413"/>
      <c r="ASK16" s="413"/>
      <c r="ASL16" s="413"/>
      <c r="ASM16" s="413"/>
      <c r="ASN16" s="413"/>
      <c r="ASO16" s="413"/>
      <c r="ASP16" s="413"/>
      <c r="ASQ16" s="413"/>
      <c r="ASR16" s="413"/>
      <c r="ASS16" s="413"/>
      <c r="AST16" s="413"/>
      <c r="ASU16" s="413"/>
      <c r="ASV16" s="413"/>
      <c r="ASW16" s="413"/>
      <c r="ASX16" s="413"/>
      <c r="ASY16" s="413"/>
      <c r="ASZ16" s="413"/>
      <c r="ATA16" s="413"/>
      <c r="ATB16" s="413"/>
      <c r="ATC16" s="413"/>
      <c r="ATD16" s="413"/>
      <c r="ATE16" s="413"/>
      <c r="ATF16" s="413"/>
      <c r="ATG16" s="413"/>
      <c r="ATH16" s="413"/>
      <c r="ATI16" s="413"/>
      <c r="ATJ16" s="413"/>
      <c r="ATK16" s="413"/>
      <c r="ATL16" s="413"/>
      <c r="ATM16" s="413"/>
      <c r="ATN16" s="413"/>
      <c r="ATO16" s="413"/>
      <c r="ATP16" s="413"/>
      <c r="ATQ16" s="413"/>
      <c r="ATR16" s="413"/>
      <c r="ATS16" s="413"/>
      <c r="ATT16" s="413"/>
      <c r="ATU16" s="413"/>
      <c r="ATV16" s="413"/>
      <c r="ATW16" s="413"/>
      <c r="ATX16" s="413"/>
      <c r="ATY16" s="413"/>
      <c r="ATZ16" s="413"/>
      <c r="AUA16" s="413"/>
      <c r="AUB16" s="413"/>
      <c r="AUC16" s="413"/>
      <c r="AUD16" s="413"/>
      <c r="AUE16" s="413"/>
      <c r="AUF16" s="413"/>
      <c r="AUG16" s="413"/>
      <c r="AUH16" s="413"/>
      <c r="AUI16" s="413"/>
      <c r="AUJ16" s="413"/>
      <c r="AUK16" s="413"/>
      <c r="AUL16" s="413"/>
      <c r="AUM16" s="413"/>
      <c r="AUN16" s="413"/>
      <c r="AUO16" s="413"/>
      <c r="AUP16" s="413"/>
      <c r="AUQ16" s="413"/>
      <c r="AUR16" s="413"/>
      <c r="AUS16" s="413"/>
      <c r="AUT16" s="413"/>
      <c r="AUU16" s="413"/>
      <c r="AUV16" s="413"/>
      <c r="AUW16" s="413"/>
      <c r="AUX16" s="413"/>
      <c r="AUY16" s="413"/>
      <c r="AUZ16" s="413"/>
      <c r="AVA16" s="413"/>
      <c r="AVB16" s="413"/>
      <c r="AVC16" s="413"/>
      <c r="AVD16" s="413"/>
      <c r="AVE16" s="413"/>
      <c r="AVF16" s="413"/>
      <c r="AVG16" s="413"/>
      <c r="AVH16" s="413"/>
      <c r="AVI16" s="413"/>
      <c r="AVJ16" s="413"/>
      <c r="AVK16" s="413"/>
      <c r="AVL16" s="413"/>
      <c r="AVM16" s="413"/>
      <c r="AVN16" s="413"/>
      <c r="AVO16" s="413"/>
      <c r="AVP16" s="413"/>
      <c r="AVQ16" s="413"/>
      <c r="AVR16" s="413"/>
      <c r="AVS16" s="413"/>
      <c r="AVT16" s="413"/>
      <c r="AVU16" s="413"/>
      <c r="AVV16" s="413"/>
      <c r="AVW16" s="413"/>
      <c r="AVX16" s="413"/>
      <c r="AVY16" s="413"/>
      <c r="AVZ16" s="413"/>
      <c r="AWA16" s="413"/>
      <c r="AWB16" s="413"/>
      <c r="AWC16" s="413"/>
      <c r="AWD16" s="413"/>
      <c r="AWE16" s="413"/>
      <c r="AWF16" s="413"/>
      <c r="AWG16" s="413"/>
      <c r="AWH16" s="413"/>
      <c r="AWI16" s="413"/>
      <c r="AWJ16" s="413"/>
      <c r="AWK16" s="413"/>
      <c r="AWL16" s="413"/>
      <c r="AWM16" s="413"/>
      <c r="AWN16" s="413"/>
      <c r="AWO16" s="413"/>
      <c r="AWP16" s="413"/>
      <c r="AWQ16" s="413"/>
      <c r="AWR16" s="413"/>
      <c r="AWS16" s="413"/>
      <c r="AWT16" s="413"/>
      <c r="AWU16" s="413"/>
      <c r="AWV16" s="413"/>
      <c r="AWW16" s="413"/>
      <c r="AWX16" s="413"/>
      <c r="AWY16" s="413"/>
      <c r="AWZ16" s="413"/>
      <c r="AXA16" s="413"/>
      <c r="AXB16" s="413"/>
      <c r="AXC16" s="413"/>
      <c r="AXD16" s="413"/>
      <c r="AXE16" s="413"/>
      <c r="AXF16" s="413"/>
      <c r="AXG16" s="413"/>
      <c r="AXH16" s="413"/>
      <c r="AXI16" s="413"/>
      <c r="AXJ16" s="413"/>
      <c r="AXK16" s="413"/>
      <c r="AXL16" s="413"/>
      <c r="AXM16" s="413"/>
      <c r="AXN16" s="413"/>
      <c r="AXO16" s="413"/>
      <c r="AXP16" s="413"/>
      <c r="AXQ16" s="413"/>
      <c r="AXR16" s="413"/>
      <c r="AXS16" s="413"/>
      <c r="AXT16" s="413"/>
      <c r="AXU16" s="413"/>
      <c r="AXV16" s="413"/>
      <c r="AXW16" s="413"/>
      <c r="AXX16" s="413"/>
      <c r="AXY16" s="413"/>
      <c r="AXZ16" s="413"/>
      <c r="AYA16" s="413"/>
      <c r="AYB16" s="413"/>
      <c r="AYC16" s="413"/>
      <c r="AYD16" s="413"/>
      <c r="AYE16" s="413"/>
      <c r="AYF16" s="413"/>
      <c r="AYG16" s="413"/>
      <c r="AYH16" s="413"/>
      <c r="AYI16" s="413"/>
      <c r="AYJ16" s="413"/>
      <c r="AYK16" s="413"/>
      <c r="AYL16" s="413"/>
      <c r="AYM16" s="413"/>
      <c r="AYN16" s="413"/>
      <c r="AYO16" s="413"/>
      <c r="AYP16" s="413"/>
      <c r="AYQ16" s="413"/>
      <c r="AYR16" s="413"/>
      <c r="AYS16" s="413"/>
      <c r="AYT16" s="413"/>
      <c r="AYU16" s="413"/>
      <c r="AYV16" s="413"/>
      <c r="AYW16" s="413"/>
      <c r="AYX16" s="413"/>
      <c r="AYY16" s="413"/>
      <c r="AYZ16" s="413"/>
      <c r="AZA16" s="413"/>
      <c r="AZB16" s="413"/>
      <c r="AZC16" s="413"/>
      <c r="AZD16" s="413"/>
      <c r="AZE16" s="413"/>
      <c r="AZF16" s="413"/>
      <c r="AZG16" s="413"/>
      <c r="AZH16" s="413"/>
      <c r="AZI16" s="413"/>
      <c r="AZJ16" s="413"/>
      <c r="AZK16" s="413"/>
      <c r="AZL16" s="413"/>
      <c r="AZM16" s="413"/>
      <c r="AZN16" s="413"/>
      <c r="AZO16" s="413"/>
      <c r="AZP16" s="413"/>
      <c r="AZQ16" s="413"/>
      <c r="AZR16" s="413"/>
      <c r="AZS16" s="413"/>
      <c r="AZT16" s="413"/>
      <c r="AZU16" s="413"/>
      <c r="AZV16" s="413"/>
      <c r="AZW16" s="413"/>
      <c r="AZX16" s="413"/>
      <c r="AZY16" s="413"/>
      <c r="AZZ16" s="413"/>
      <c r="BAA16" s="413"/>
      <c r="BAB16" s="413"/>
      <c r="BAC16" s="413"/>
      <c r="BAD16" s="413"/>
      <c r="BAE16" s="413"/>
      <c r="BAF16" s="413"/>
      <c r="BAG16" s="413"/>
      <c r="BAH16" s="413"/>
      <c r="BAI16" s="413"/>
      <c r="BAJ16" s="413"/>
      <c r="BAK16" s="413"/>
      <c r="BAL16" s="413"/>
      <c r="BAM16" s="413"/>
      <c r="BAN16" s="413"/>
      <c r="BAO16" s="413"/>
      <c r="BAP16" s="413"/>
      <c r="BAQ16" s="413"/>
      <c r="BAR16" s="413"/>
      <c r="BAS16" s="413"/>
      <c r="BAT16" s="413"/>
      <c r="BAU16" s="413"/>
      <c r="BAV16" s="413"/>
      <c r="BAW16" s="413"/>
      <c r="BAX16" s="413"/>
      <c r="BAY16" s="413"/>
      <c r="BAZ16" s="413"/>
      <c r="BBA16" s="413"/>
      <c r="BBB16" s="413"/>
      <c r="BBC16" s="413"/>
      <c r="BBD16" s="413"/>
      <c r="BBE16" s="413"/>
      <c r="BBF16" s="413"/>
      <c r="BBG16" s="413"/>
      <c r="BBH16" s="413"/>
      <c r="BBI16" s="413"/>
      <c r="BBJ16" s="413"/>
      <c r="BBK16" s="413"/>
      <c r="BBL16" s="413"/>
      <c r="BBM16" s="413"/>
      <c r="BBN16" s="413"/>
      <c r="BBO16" s="413"/>
      <c r="BBP16" s="413"/>
      <c r="BBQ16" s="413"/>
      <c r="BBR16" s="413"/>
      <c r="BBS16" s="413"/>
      <c r="BBT16" s="413"/>
      <c r="BBU16" s="413"/>
      <c r="BBV16" s="413"/>
      <c r="BBW16" s="413"/>
      <c r="BBX16" s="413"/>
      <c r="BBY16" s="413"/>
      <c r="BBZ16" s="413"/>
      <c r="BCA16" s="413"/>
      <c r="BCB16" s="413"/>
      <c r="BCC16" s="413"/>
      <c r="BCD16" s="413"/>
      <c r="BCE16" s="413"/>
      <c r="BCF16" s="413"/>
      <c r="BCG16" s="413"/>
      <c r="BCH16" s="413"/>
      <c r="BCI16" s="413"/>
      <c r="BCJ16" s="413"/>
      <c r="BCK16" s="413"/>
      <c r="BCL16" s="413"/>
      <c r="BCM16" s="413"/>
      <c r="BCN16" s="413"/>
      <c r="BCO16" s="413"/>
      <c r="BCP16" s="413"/>
      <c r="BCQ16" s="413"/>
      <c r="BCR16" s="413"/>
      <c r="BCS16" s="413"/>
      <c r="BCT16" s="413"/>
      <c r="BCU16" s="413"/>
      <c r="BCV16" s="413"/>
      <c r="BCW16" s="413"/>
      <c r="BCX16" s="413"/>
      <c r="BCY16" s="413"/>
      <c r="BCZ16" s="413"/>
      <c r="BDA16" s="413"/>
      <c r="BDB16" s="413"/>
      <c r="BDC16" s="413"/>
      <c r="BDD16" s="413"/>
      <c r="BDE16" s="413"/>
      <c r="BDF16" s="413"/>
      <c r="BDG16" s="413"/>
      <c r="BDH16" s="413"/>
      <c r="BDI16" s="413"/>
      <c r="BDJ16" s="413"/>
      <c r="BDK16" s="413"/>
      <c r="BDL16" s="413"/>
      <c r="BDM16" s="413"/>
      <c r="BDN16" s="413"/>
      <c r="BDO16" s="413"/>
      <c r="BDP16" s="413"/>
      <c r="BDQ16" s="413"/>
      <c r="BDR16" s="413"/>
      <c r="BDS16" s="413"/>
      <c r="BDT16" s="413"/>
      <c r="BDU16" s="413"/>
      <c r="BDV16" s="413"/>
      <c r="BDW16" s="413"/>
      <c r="BDX16" s="413"/>
      <c r="BDY16" s="413"/>
      <c r="BDZ16" s="413"/>
      <c r="BEA16" s="413"/>
      <c r="BEB16" s="413"/>
      <c r="BEC16" s="413"/>
      <c r="BED16" s="413"/>
      <c r="BEE16" s="413"/>
      <c r="BEF16" s="413"/>
      <c r="BEG16" s="413"/>
      <c r="BEH16" s="413"/>
      <c r="BEI16" s="413"/>
      <c r="BEJ16" s="413"/>
      <c r="BEK16" s="413"/>
      <c r="BEL16" s="413"/>
      <c r="BEM16" s="413"/>
      <c r="BEN16" s="413"/>
      <c r="BEO16" s="413"/>
      <c r="BEP16" s="413"/>
      <c r="BEQ16" s="413"/>
      <c r="BER16" s="413"/>
      <c r="BES16" s="413"/>
      <c r="BET16" s="413"/>
      <c r="BEU16" s="413"/>
      <c r="BEV16" s="413"/>
      <c r="BEW16" s="413"/>
      <c r="BEX16" s="413"/>
      <c r="BEY16" s="413"/>
      <c r="BEZ16" s="413"/>
      <c r="BFA16" s="413"/>
      <c r="BFB16" s="413"/>
      <c r="BFC16" s="413"/>
      <c r="BFD16" s="413"/>
      <c r="BFE16" s="413"/>
      <c r="BFF16" s="413"/>
      <c r="BFG16" s="413"/>
      <c r="BFH16" s="413"/>
      <c r="BFI16" s="413"/>
      <c r="BFJ16" s="413"/>
      <c r="BFK16" s="413"/>
      <c r="BFL16" s="413"/>
      <c r="BFM16" s="413"/>
      <c r="BFN16" s="413"/>
      <c r="BFO16" s="413"/>
      <c r="BFP16" s="413"/>
      <c r="BFQ16" s="413"/>
      <c r="BFR16" s="413"/>
      <c r="BFS16" s="413"/>
      <c r="BFT16" s="413"/>
      <c r="BFU16" s="413"/>
      <c r="BFV16" s="413"/>
      <c r="BFW16" s="413"/>
      <c r="BFX16" s="413"/>
      <c r="BFY16" s="413"/>
      <c r="BFZ16" s="413"/>
      <c r="BGA16" s="413"/>
      <c r="BGB16" s="413"/>
      <c r="BGC16" s="413"/>
      <c r="BGD16" s="413"/>
      <c r="BGE16" s="413"/>
      <c r="BGF16" s="413"/>
      <c r="BGG16" s="413"/>
      <c r="BGH16" s="413"/>
      <c r="BGI16" s="413"/>
      <c r="BGJ16" s="413"/>
      <c r="BGK16" s="413"/>
      <c r="BGL16" s="413"/>
      <c r="BGM16" s="413"/>
      <c r="BGN16" s="413"/>
      <c r="BGO16" s="413"/>
      <c r="BGP16" s="413"/>
      <c r="BGQ16" s="413"/>
      <c r="BGR16" s="413"/>
      <c r="BGS16" s="413"/>
      <c r="BGT16" s="413"/>
      <c r="BGU16" s="413"/>
      <c r="BGV16" s="413"/>
      <c r="BGW16" s="413"/>
      <c r="BGX16" s="413"/>
      <c r="BGY16" s="413"/>
      <c r="BGZ16" s="413"/>
      <c r="BHA16" s="413"/>
      <c r="BHB16" s="413"/>
      <c r="BHC16" s="413"/>
      <c r="BHD16" s="413"/>
      <c r="BHE16" s="413"/>
      <c r="BHF16" s="413"/>
      <c r="BHG16" s="413"/>
      <c r="BHH16" s="413"/>
      <c r="BHI16" s="413"/>
      <c r="BHJ16" s="413"/>
      <c r="BHK16" s="413"/>
      <c r="BHL16" s="413"/>
      <c r="BHM16" s="413"/>
      <c r="BHN16" s="413"/>
      <c r="BHO16" s="413"/>
      <c r="BHP16" s="413"/>
      <c r="BHQ16" s="413"/>
      <c r="BHR16" s="413"/>
      <c r="BHS16" s="413"/>
      <c r="BHT16" s="413"/>
      <c r="BHU16" s="413"/>
      <c r="BHV16" s="413"/>
      <c r="BHW16" s="413"/>
      <c r="BHX16" s="413"/>
      <c r="BHY16" s="413"/>
      <c r="BHZ16" s="413"/>
      <c r="BIA16" s="413"/>
      <c r="BIB16" s="413"/>
      <c r="BIC16" s="413"/>
      <c r="BID16" s="413"/>
      <c r="BIE16" s="413"/>
      <c r="BIF16" s="413"/>
      <c r="BIG16" s="413"/>
      <c r="BIH16" s="413"/>
      <c r="BII16" s="413"/>
      <c r="BIJ16" s="413"/>
      <c r="BIK16" s="413"/>
      <c r="BIL16" s="413"/>
      <c r="BIM16" s="413"/>
      <c r="BIN16" s="413"/>
      <c r="BIO16" s="413"/>
      <c r="BIP16" s="413"/>
      <c r="BIQ16" s="413"/>
      <c r="BIR16" s="413"/>
      <c r="BIS16" s="413"/>
      <c r="BIT16" s="413"/>
      <c r="BIU16" s="413"/>
      <c r="BIV16" s="413"/>
      <c r="BIW16" s="413"/>
      <c r="BIX16" s="413"/>
      <c r="BIY16" s="413"/>
      <c r="BIZ16" s="413"/>
      <c r="BJA16" s="413"/>
      <c r="BJB16" s="413"/>
      <c r="BJC16" s="413"/>
      <c r="BJD16" s="413"/>
      <c r="BJE16" s="413"/>
      <c r="BJF16" s="413"/>
      <c r="BJG16" s="413"/>
      <c r="BJH16" s="413"/>
      <c r="BJI16" s="413"/>
      <c r="BJJ16" s="413"/>
      <c r="BJK16" s="413"/>
      <c r="BJL16" s="413"/>
      <c r="BJM16" s="413"/>
      <c r="BJN16" s="413"/>
      <c r="BJO16" s="413"/>
      <c r="BJP16" s="413"/>
      <c r="BJQ16" s="413"/>
      <c r="BJR16" s="413"/>
      <c r="BJS16" s="413"/>
      <c r="BJT16" s="413"/>
      <c r="BJU16" s="413"/>
      <c r="BJV16" s="413"/>
      <c r="BJW16" s="413"/>
      <c r="BJX16" s="413"/>
      <c r="BJY16" s="413"/>
      <c r="BJZ16" s="413"/>
      <c r="BKA16" s="413"/>
      <c r="BKB16" s="413"/>
      <c r="BKC16" s="413"/>
      <c r="BKD16" s="413"/>
      <c r="BKE16" s="413"/>
      <c r="BKF16" s="413"/>
      <c r="BKG16" s="413"/>
      <c r="BKH16" s="413"/>
      <c r="BKI16" s="413"/>
      <c r="BKJ16" s="413"/>
      <c r="BKK16" s="413"/>
      <c r="BKL16" s="413"/>
      <c r="BKM16" s="413"/>
      <c r="BKN16" s="413"/>
      <c r="BKO16" s="413"/>
      <c r="BKP16" s="413"/>
      <c r="BKQ16" s="413"/>
      <c r="BKR16" s="413"/>
      <c r="BKS16" s="413"/>
      <c r="BKT16" s="413"/>
      <c r="BKU16" s="413"/>
      <c r="BKV16" s="413"/>
      <c r="BKW16" s="413"/>
      <c r="BKX16" s="413"/>
      <c r="BKY16" s="413"/>
      <c r="BKZ16" s="413"/>
      <c r="BLA16" s="413"/>
      <c r="BLB16" s="413"/>
      <c r="BLC16" s="413"/>
      <c r="BLD16" s="413"/>
      <c r="BLE16" s="413"/>
      <c r="BLF16" s="413"/>
      <c r="BLG16" s="413"/>
      <c r="BLH16" s="413"/>
      <c r="BLI16" s="413"/>
      <c r="BLJ16" s="413"/>
      <c r="BLK16" s="413"/>
      <c r="BLL16" s="413"/>
      <c r="BLM16" s="413"/>
      <c r="BLN16" s="413"/>
      <c r="BLO16" s="413"/>
      <c r="BLP16" s="413"/>
      <c r="BLQ16" s="413"/>
      <c r="BLR16" s="413"/>
      <c r="BLS16" s="413"/>
      <c r="BLT16" s="413"/>
      <c r="BLU16" s="413"/>
      <c r="BLV16" s="413"/>
      <c r="BLW16" s="413"/>
      <c r="BLX16" s="413"/>
      <c r="BLY16" s="413"/>
      <c r="BLZ16" s="413"/>
      <c r="BMA16" s="413"/>
      <c r="BMB16" s="413"/>
      <c r="BMC16" s="413"/>
      <c r="BMD16" s="413"/>
      <c r="BME16" s="413"/>
      <c r="BMF16" s="413"/>
      <c r="BMG16" s="413"/>
      <c r="BMH16" s="413"/>
      <c r="BMI16" s="413"/>
      <c r="BMJ16" s="413"/>
      <c r="BMK16" s="413"/>
      <c r="BML16" s="413"/>
      <c r="BMM16" s="413"/>
      <c r="BMN16" s="413"/>
      <c r="BMO16" s="413"/>
      <c r="BMP16" s="413"/>
      <c r="BMQ16" s="413"/>
      <c r="BMR16" s="413"/>
      <c r="BMS16" s="413"/>
      <c r="BMT16" s="413"/>
      <c r="BMU16" s="413"/>
      <c r="BMV16" s="413"/>
      <c r="BMW16" s="413"/>
      <c r="BMX16" s="413"/>
      <c r="BMY16" s="413"/>
      <c r="BMZ16" s="413"/>
      <c r="BNA16" s="413"/>
      <c r="BNB16" s="413"/>
      <c r="BNC16" s="413"/>
      <c r="BND16" s="413"/>
      <c r="BNE16" s="413"/>
      <c r="BNF16" s="413"/>
      <c r="BNG16" s="413"/>
      <c r="BNH16" s="413"/>
      <c r="BNI16" s="413"/>
      <c r="BNJ16" s="413"/>
      <c r="BNK16" s="413"/>
      <c r="BNL16" s="413"/>
      <c r="BNM16" s="413"/>
      <c r="BNN16" s="413"/>
      <c r="BNO16" s="413"/>
      <c r="BNP16" s="413"/>
      <c r="BNQ16" s="413"/>
      <c r="BNR16" s="413"/>
      <c r="BNS16" s="413"/>
      <c r="BNT16" s="413"/>
      <c r="BNU16" s="413"/>
      <c r="BNV16" s="413"/>
      <c r="BNW16" s="413"/>
      <c r="BNX16" s="413"/>
      <c r="BNY16" s="413"/>
      <c r="BNZ16" s="413"/>
      <c r="BOA16" s="413"/>
      <c r="BOB16" s="413"/>
      <c r="BOC16" s="413"/>
      <c r="BOD16" s="413"/>
      <c r="BOE16" s="413"/>
      <c r="BOF16" s="413"/>
      <c r="BOG16" s="413"/>
      <c r="BOH16" s="413"/>
      <c r="BOI16" s="413"/>
      <c r="BOJ16" s="413"/>
      <c r="BOK16" s="413"/>
      <c r="BOL16" s="413"/>
      <c r="BOM16" s="413"/>
      <c r="BON16" s="413"/>
      <c r="BOO16" s="413"/>
      <c r="BOP16" s="413"/>
      <c r="BOQ16" s="413"/>
      <c r="BOR16" s="413"/>
      <c r="BOS16" s="413"/>
      <c r="BOT16" s="413"/>
      <c r="BOU16" s="413"/>
      <c r="BOV16" s="413"/>
      <c r="BOW16" s="413"/>
      <c r="BOX16" s="413"/>
      <c r="BOY16" s="413"/>
      <c r="BOZ16" s="413"/>
      <c r="BPA16" s="413"/>
      <c r="BPB16" s="413"/>
      <c r="BPC16" s="413"/>
      <c r="BPD16" s="413"/>
      <c r="BPE16" s="413"/>
      <c r="BPF16" s="413"/>
      <c r="BPG16" s="413"/>
      <c r="BPH16" s="413"/>
      <c r="BPI16" s="413"/>
      <c r="BPJ16" s="413"/>
      <c r="BPK16" s="413"/>
      <c r="BPL16" s="413"/>
      <c r="BPM16" s="413"/>
      <c r="BPN16" s="413"/>
      <c r="BPO16" s="413"/>
      <c r="BPP16" s="413"/>
      <c r="BPQ16" s="413"/>
      <c r="BPR16" s="413"/>
      <c r="BPS16" s="413"/>
      <c r="BPT16" s="413"/>
      <c r="BPU16" s="413"/>
      <c r="BPV16" s="413"/>
      <c r="BPW16" s="413"/>
      <c r="BPX16" s="413"/>
      <c r="BPY16" s="413"/>
      <c r="BPZ16" s="413"/>
      <c r="BQA16" s="413"/>
      <c r="BQB16" s="413"/>
      <c r="BQC16" s="413"/>
      <c r="BQD16" s="413"/>
      <c r="BQE16" s="413"/>
      <c r="BQF16" s="413"/>
      <c r="BQG16" s="413"/>
      <c r="BQH16" s="413"/>
      <c r="BQI16" s="413"/>
      <c r="BQJ16" s="413"/>
      <c r="BQK16" s="413"/>
      <c r="BQL16" s="413"/>
      <c r="BQM16" s="413"/>
      <c r="BQN16" s="413"/>
      <c r="BQO16" s="413"/>
      <c r="BQP16" s="413"/>
      <c r="BQQ16" s="413"/>
      <c r="BQR16" s="413"/>
      <c r="BQS16" s="413"/>
      <c r="BQT16" s="413"/>
      <c r="BQU16" s="413"/>
      <c r="BQV16" s="413"/>
      <c r="BQW16" s="413"/>
      <c r="BQX16" s="413"/>
      <c r="BQY16" s="413"/>
      <c r="BQZ16" s="413"/>
      <c r="BRA16" s="413"/>
      <c r="BRB16" s="413"/>
      <c r="BRC16" s="413"/>
      <c r="BRD16" s="413"/>
      <c r="BRE16" s="413"/>
      <c r="BRF16" s="413"/>
      <c r="BRG16" s="413"/>
      <c r="BRH16" s="413"/>
      <c r="BRI16" s="413"/>
      <c r="BRJ16" s="413"/>
      <c r="BRK16" s="413"/>
      <c r="BRL16" s="413"/>
      <c r="BRM16" s="413"/>
      <c r="BRN16" s="413"/>
      <c r="BRO16" s="413"/>
      <c r="BRP16" s="413"/>
      <c r="BRQ16" s="413"/>
      <c r="BRR16" s="413"/>
      <c r="BRS16" s="413"/>
      <c r="BRT16" s="413"/>
      <c r="BRU16" s="413"/>
      <c r="BRV16" s="413"/>
      <c r="BRW16" s="413"/>
      <c r="BRX16" s="413"/>
      <c r="BRY16" s="413"/>
      <c r="BRZ16" s="413"/>
      <c r="BSA16" s="413"/>
      <c r="BSB16" s="413"/>
      <c r="BSC16" s="413"/>
      <c r="BSD16" s="413"/>
      <c r="BSE16" s="413"/>
      <c r="BSF16" s="413"/>
      <c r="BSG16" s="413"/>
      <c r="BSH16" s="413"/>
      <c r="BSI16" s="413"/>
      <c r="BSJ16" s="413"/>
      <c r="BSK16" s="413"/>
      <c r="BSL16" s="413"/>
      <c r="BSM16" s="413"/>
      <c r="BSN16" s="413"/>
      <c r="BSO16" s="413"/>
      <c r="BSP16" s="413"/>
      <c r="BSQ16" s="413"/>
      <c r="BSR16" s="413"/>
      <c r="BSS16" s="413"/>
      <c r="BST16" s="413"/>
      <c r="BSU16" s="413"/>
      <c r="BSV16" s="413"/>
      <c r="BSW16" s="413"/>
      <c r="BSX16" s="413"/>
      <c r="BSY16" s="413"/>
      <c r="BSZ16" s="413"/>
      <c r="BTA16" s="413"/>
      <c r="BTB16" s="413"/>
      <c r="BTC16" s="413"/>
      <c r="BTD16" s="413"/>
      <c r="BTE16" s="413"/>
      <c r="BTF16" s="413"/>
      <c r="BTG16" s="413"/>
      <c r="BTH16" s="413"/>
      <c r="BTI16" s="413"/>
      <c r="BTJ16" s="413"/>
      <c r="BTK16" s="413"/>
      <c r="BTL16" s="413"/>
      <c r="BTM16" s="413"/>
      <c r="BTN16" s="413"/>
      <c r="BTO16" s="413"/>
      <c r="BTP16" s="413"/>
      <c r="BTQ16" s="413"/>
      <c r="BTR16" s="413"/>
      <c r="BTS16" s="413"/>
      <c r="BTT16" s="413"/>
      <c r="BTU16" s="413"/>
      <c r="BTV16" s="413"/>
      <c r="BTW16" s="413"/>
      <c r="BTX16" s="413"/>
      <c r="BTY16" s="413"/>
      <c r="BTZ16" s="413"/>
      <c r="BUA16" s="413"/>
      <c r="BUB16" s="413"/>
      <c r="BUC16" s="413"/>
      <c r="BUD16" s="413"/>
      <c r="BUE16" s="413"/>
      <c r="BUF16" s="413"/>
      <c r="BUG16" s="413"/>
      <c r="BUH16" s="413"/>
      <c r="BUI16" s="413"/>
      <c r="BUJ16" s="413"/>
      <c r="BUK16" s="413"/>
      <c r="BUL16" s="413"/>
      <c r="BUM16" s="413"/>
      <c r="BUN16" s="413"/>
      <c r="BUO16" s="413"/>
      <c r="BUP16" s="413"/>
      <c r="BUQ16" s="413"/>
      <c r="BUR16" s="413"/>
      <c r="BUS16" s="413"/>
      <c r="BUT16" s="413"/>
      <c r="BUU16" s="413"/>
      <c r="BUV16" s="413"/>
      <c r="BUW16" s="413"/>
      <c r="BUX16" s="413"/>
      <c r="BUY16" s="413"/>
      <c r="BUZ16" s="413"/>
      <c r="BVA16" s="413"/>
      <c r="BVB16" s="413"/>
      <c r="BVC16" s="413"/>
      <c r="BVD16" s="413"/>
      <c r="BVE16" s="413"/>
      <c r="BVF16" s="413"/>
      <c r="BVG16" s="413"/>
      <c r="BVH16" s="413"/>
      <c r="BVI16" s="413"/>
      <c r="BVJ16" s="413"/>
      <c r="BVK16" s="413"/>
      <c r="BVL16" s="413"/>
      <c r="BVM16" s="413"/>
      <c r="BVN16" s="413"/>
      <c r="BVO16" s="413"/>
      <c r="BVP16" s="413"/>
      <c r="BVQ16" s="413"/>
      <c r="BVR16" s="413"/>
      <c r="BVS16" s="413"/>
      <c r="BVT16" s="413"/>
      <c r="BVU16" s="413"/>
      <c r="BVV16" s="413"/>
      <c r="BVW16" s="413"/>
      <c r="BVX16" s="413"/>
      <c r="BVY16" s="413"/>
      <c r="BVZ16" s="413"/>
      <c r="BWA16" s="413"/>
      <c r="BWB16" s="413"/>
      <c r="BWC16" s="413"/>
      <c r="BWD16" s="413"/>
      <c r="BWE16" s="413"/>
      <c r="BWF16" s="413"/>
      <c r="BWG16" s="413"/>
      <c r="BWH16" s="413"/>
      <c r="BWI16" s="413"/>
      <c r="BWJ16" s="413"/>
      <c r="BWK16" s="413"/>
      <c r="BWL16" s="413"/>
      <c r="BWM16" s="413"/>
      <c r="BWN16" s="413"/>
      <c r="BWO16" s="413"/>
      <c r="BWP16" s="413"/>
      <c r="BWQ16" s="413"/>
      <c r="BWR16" s="413"/>
      <c r="BWS16" s="413"/>
      <c r="BWT16" s="413"/>
      <c r="BWU16" s="413"/>
      <c r="BWV16" s="413"/>
      <c r="BWW16" s="413"/>
      <c r="BWX16" s="413"/>
      <c r="BWY16" s="413"/>
      <c r="BWZ16" s="413"/>
      <c r="BXA16" s="413"/>
      <c r="BXB16" s="413"/>
      <c r="BXC16" s="413"/>
      <c r="BXD16" s="413"/>
      <c r="BXE16" s="413"/>
      <c r="BXF16" s="413"/>
      <c r="BXG16" s="413"/>
      <c r="BXH16" s="413"/>
      <c r="BXI16" s="413"/>
      <c r="BXJ16" s="413"/>
      <c r="BXK16" s="413"/>
      <c r="BXL16" s="413"/>
      <c r="BXM16" s="413"/>
      <c r="BXN16" s="413"/>
      <c r="BXO16" s="413"/>
      <c r="BXP16" s="413"/>
      <c r="BXQ16" s="413"/>
      <c r="BXR16" s="413"/>
      <c r="BXS16" s="413"/>
      <c r="BXT16" s="413"/>
      <c r="BXU16" s="413"/>
      <c r="BXV16" s="413"/>
      <c r="BXW16" s="413"/>
      <c r="BXX16" s="413"/>
      <c r="BXY16" s="413"/>
      <c r="BXZ16" s="413"/>
      <c r="BYA16" s="413"/>
      <c r="BYB16" s="413"/>
      <c r="BYC16" s="413"/>
      <c r="BYD16" s="413"/>
      <c r="BYE16" s="413"/>
      <c r="BYF16" s="413"/>
      <c r="BYG16" s="413"/>
      <c r="BYH16" s="413"/>
      <c r="BYI16" s="413"/>
      <c r="BYJ16" s="413"/>
      <c r="BYK16" s="413"/>
      <c r="BYL16" s="413"/>
      <c r="BYM16" s="413"/>
      <c r="BYN16" s="413"/>
      <c r="BYO16" s="413"/>
      <c r="BYP16" s="413"/>
      <c r="BYQ16" s="413"/>
      <c r="BYR16" s="413"/>
      <c r="BYS16" s="413"/>
      <c r="BYT16" s="413"/>
      <c r="BYU16" s="413"/>
      <c r="BYV16" s="413"/>
      <c r="BYW16" s="413"/>
      <c r="BYX16" s="413"/>
      <c r="BYY16" s="413"/>
      <c r="BYZ16" s="413"/>
      <c r="BZA16" s="413"/>
      <c r="BZB16" s="413"/>
      <c r="BZC16" s="413"/>
      <c r="BZD16" s="413"/>
      <c r="BZE16" s="413"/>
      <c r="BZF16" s="413"/>
      <c r="BZG16" s="413"/>
      <c r="BZH16" s="413"/>
      <c r="BZI16" s="413"/>
      <c r="BZJ16" s="413"/>
      <c r="BZK16" s="413"/>
      <c r="BZL16" s="413"/>
      <c r="BZM16" s="413"/>
      <c r="BZN16" s="413"/>
      <c r="BZO16" s="413"/>
      <c r="BZP16" s="413"/>
      <c r="BZQ16" s="413"/>
      <c r="BZR16" s="413"/>
      <c r="BZS16" s="413"/>
      <c r="BZT16" s="413"/>
      <c r="BZU16" s="413"/>
      <c r="BZV16" s="413"/>
      <c r="BZW16" s="413"/>
      <c r="BZX16" s="413"/>
      <c r="BZY16" s="413"/>
      <c r="BZZ16" s="413"/>
      <c r="CAA16" s="413"/>
      <c r="CAB16" s="413"/>
      <c r="CAC16" s="413"/>
      <c r="CAD16" s="413"/>
      <c r="CAE16" s="413"/>
      <c r="CAF16" s="413"/>
      <c r="CAG16" s="413"/>
      <c r="CAH16" s="413"/>
      <c r="CAI16" s="413"/>
      <c r="CAJ16" s="413"/>
      <c r="CAK16" s="413"/>
      <c r="CAL16" s="413"/>
      <c r="CAM16" s="413"/>
      <c r="CAN16" s="413"/>
      <c r="CAO16" s="413"/>
      <c r="CAP16" s="413"/>
      <c r="CAQ16" s="413"/>
      <c r="CAR16" s="413"/>
      <c r="CAS16" s="413"/>
      <c r="CAT16" s="413"/>
      <c r="CAU16" s="413"/>
      <c r="CAV16" s="413"/>
      <c r="CAW16" s="413"/>
      <c r="CAX16" s="413"/>
      <c r="CAY16" s="413"/>
      <c r="CAZ16" s="413"/>
      <c r="CBA16" s="413"/>
      <c r="CBB16" s="413"/>
      <c r="CBC16" s="413"/>
      <c r="CBD16" s="413"/>
      <c r="CBE16" s="413"/>
      <c r="CBF16" s="413"/>
      <c r="CBG16" s="413"/>
      <c r="CBH16" s="413"/>
      <c r="CBI16" s="413"/>
      <c r="CBJ16" s="413"/>
      <c r="CBK16" s="413"/>
      <c r="CBL16" s="413"/>
      <c r="CBM16" s="413"/>
      <c r="CBN16" s="413"/>
      <c r="CBO16" s="413"/>
      <c r="CBP16" s="413"/>
      <c r="CBQ16" s="413"/>
      <c r="CBR16" s="413"/>
      <c r="CBS16" s="413"/>
      <c r="CBT16" s="413"/>
      <c r="CBU16" s="413"/>
      <c r="CBV16" s="413"/>
      <c r="CBW16" s="413"/>
      <c r="CBX16" s="413"/>
      <c r="CBY16" s="413"/>
      <c r="CBZ16" s="413"/>
      <c r="CCA16" s="413"/>
      <c r="CCB16" s="413"/>
      <c r="CCC16" s="413"/>
      <c r="CCD16" s="413"/>
      <c r="CCE16" s="413"/>
      <c r="CCF16" s="413"/>
      <c r="CCG16" s="413"/>
      <c r="CCH16" s="413"/>
      <c r="CCI16" s="413"/>
      <c r="CCJ16" s="413"/>
      <c r="CCK16" s="413"/>
      <c r="CCL16" s="413"/>
      <c r="CCM16" s="413"/>
      <c r="CCN16" s="413"/>
      <c r="CCO16" s="413"/>
      <c r="CCP16" s="413"/>
      <c r="CCQ16" s="413"/>
      <c r="CCR16" s="413"/>
      <c r="CCS16" s="413"/>
      <c r="CCT16" s="413"/>
      <c r="CCU16" s="413"/>
      <c r="CCV16" s="413"/>
      <c r="CCW16" s="413"/>
      <c r="CCX16" s="413"/>
      <c r="CCY16" s="413"/>
      <c r="CCZ16" s="413"/>
      <c r="CDA16" s="413"/>
      <c r="CDB16" s="413"/>
      <c r="CDC16" s="413"/>
      <c r="CDD16" s="413"/>
      <c r="CDE16" s="413"/>
      <c r="CDF16" s="413"/>
      <c r="CDG16" s="413"/>
      <c r="CDH16" s="413"/>
      <c r="CDI16" s="413"/>
      <c r="CDJ16" s="413"/>
      <c r="CDK16" s="413"/>
      <c r="CDL16" s="413"/>
      <c r="CDM16" s="413"/>
      <c r="CDN16" s="413"/>
      <c r="CDO16" s="413"/>
      <c r="CDP16" s="413"/>
      <c r="CDQ16" s="413"/>
      <c r="CDR16" s="413"/>
      <c r="CDS16" s="413"/>
      <c r="CDT16" s="413"/>
      <c r="CDU16" s="413"/>
      <c r="CDV16" s="413"/>
      <c r="CDW16" s="413"/>
      <c r="CDX16" s="413"/>
      <c r="CDY16" s="413"/>
      <c r="CDZ16" s="413"/>
      <c r="CEA16" s="413"/>
      <c r="CEB16" s="413"/>
      <c r="CEC16" s="413"/>
      <c r="CED16" s="413"/>
      <c r="CEE16" s="413"/>
      <c r="CEF16" s="413"/>
      <c r="CEG16" s="413"/>
      <c r="CEH16" s="413"/>
      <c r="CEI16" s="413"/>
      <c r="CEJ16" s="413"/>
      <c r="CEK16" s="413"/>
      <c r="CEL16" s="413"/>
      <c r="CEM16" s="413"/>
      <c r="CEN16" s="413"/>
      <c r="CEO16" s="413"/>
      <c r="CEP16" s="413"/>
      <c r="CEQ16" s="413"/>
      <c r="CER16" s="413"/>
      <c r="CES16" s="413"/>
      <c r="CET16" s="413"/>
      <c r="CEU16" s="413"/>
      <c r="CEV16" s="413"/>
      <c r="CEW16" s="413"/>
      <c r="CEX16" s="413"/>
      <c r="CEY16" s="413"/>
      <c r="CEZ16" s="413"/>
      <c r="CFA16" s="413"/>
      <c r="CFB16" s="413"/>
      <c r="CFC16" s="413"/>
      <c r="CFD16" s="413"/>
      <c r="CFE16" s="413"/>
      <c r="CFF16" s="413"/>
      <c r="CFG16" s="413"/>
      <c r="CFH16" s="413"/>
      <c r="CFI16" s="413"/>
      <c r="CFJ16" s="413"/>
      <c r="CFK16" s="413"/>
      <c r="CFL16" s="413"/>
      <c r="CFM16" s="413"/>
      <c r="CFN16" s="413"/>
      <c r="CFO16" s="413"/>
      <c r="CFP16" s="413"/>
      <c r="CFQ16" s="413"/>
      <c r="CFR16" s="413"/>
      <c r="CFS16" s="413"/>
      <c r="CFT16" s="413"/>
      <c r="CFU16" s="413"/>
      <c r="CFV16" s="413"/>
      <c r="CFW16" s="413"/>
      <c r="CFX16" s="413"/>
      <c r="CFY16" s="413"/>
      <c r="CFZ16" s="413"/>
      <c r="CGA16" s="413"/>
      <c r="CGB16" s="413"/>
      <c r="CGC16" s="413"/>
      <c r="CGD16" s="413"/>
      <c r="CGE16" s="413"/>
      <c r="CGF16" s="413"/>
      <c r="CGG16" s="413"/>
      <c r="CGH16" s="413"/>
      <c r="CGI16" s="413"/>
      <c r="CGJ16" s="413"/>
      <c r="CGK16" s="413"/>
      <c r="CGL16" s="413"/>
      <c r="CGM16" s="413"/>
      <c r="CGN16" s="413"/>
      <c r="CGO16" s="413"/>
      <c r="CGP16" s="413"/>
      <c r="CGQ16" s="413"/>
      <c r="CGR16" s="413"/>
      <c r="CGS16" s="413"/>
      <c r="CGT16" s="413"/>
      <c r="CGU16" s="413"/>
      <c r="CGV16" s="413"/>
      <c r="CGW16" s="413"/>
      <c r="CGX16" s="413"/>
      <c r="CGY16" s="413"/>
      <c r="CGZ16" s="413"/>
      <c r="CHA16" s="413"/>
      <c r="CHB16" s="413"/>
      <c r="CHC16" s="413"/>
      <c r="CHD16" s="413"/>
      <c r="CHE16" s="413"/>
      <c r="CHF16" s="413"/>
      <c r="CHG16" s="413"/>
      <c r="CHH16" s="413"/>
      <c r="CHI16" s="413"/>
      <c r="CHJ16" s="413"/>
      <c r="CHK16" s="413"/>
      <c r="CHL16" s="413"/>
      <c r="CHM16" s="413"/>
      <c r="CHN16" s="413"/>
      <c r="CHO16" s="413"/>
      <c r="CHP16" s="413"/>
      <c r="CHQ16" s="413"/>
      <c r="CHR16" s="413"/>
      <c r="CHS16" s="413"/>
      <c r="CHT16" s="413"/>
      <c r="CHU16" s="413"/>
      <c r="CHV16" s="413"/>
      <c r="CHW16" s="413"/>
      <c r="CHX16" s="413"/>
      <c r="CHY16" s="413"/>
      <c r="CHZ16" s="413"/>
      <c r="CIA16" s="413"/>
      <c r="CIB16" s="413"/>
      <c r="CIC16" s="413"/>
      <c r="CID16" s="413"/>
      <c r="CIE16" s="413"/>
      <c r="CIF16" s="413"/>
      <c r="CIG16" s="413"/>
      <c r="CIH16" s="413"/>
      <c r="CII16" s="413"/>
      <c r="CIJ16" s="413"/>
      <c r="CIK16" s="413"/>
      <c r="CIL16" s="413"/>
      <c r="CIM16" s="413"/>
      <c r="CIN16" s="413"/>
      <c r="CIO16" s="413"/>
      <c r="CIP16" s="413"/>
      <c r="CIQ16" s="413"/>
      <c r="CIR16" s="413"/>
      <c r="CIS16" s="413"/>
      <c r="CIT16" s="413"/>
      <c r="CIU16" s="413"/>
      <c r="CIV16" s="413"/>
      <c r="CIW16" s="413"/>
      <c r="CIX16" s="413"/>
      <c r="CIY16" s="413"/>
      <c r="CIZ16" s="413"/>
      <c r="CJA16" s="413"/>
      <c r="CJB16" s="413"/>
      <c r="CJC16" s="413"/>
      <c r="CJD16" s="413"/>
      <c r="CJE16" s="413"/>
      <c r="CJF16" s="413"/>
      <c r="CJG16" s="413"/>
      <c r="CJH16" s="413"/>
      <c r="CJI16" s="413"/>
      <c r="CJJ16" s="413"/>
      <c r="CJK16" s="413"/>
      <c r="CJL16" s="413"/>
      <c r="CJM16" s="413"/>
      <c r="CJN16" s="413"/>
      <c r="CJO16" s="413"/>
      <c r="CJP16" s="413"/>
      <c r="CJQ16" s="413"/>
      <c r="CJR16" s="413"/>
      <c r="CJS16" s="413"/>
      <c r="CJT16" s="413"/>
      <c r="CJU16" s="413"/>
      <c r="CJV16" s="413"/>
      <c r="CJW16" s="413"/>
      <c r="CJX16" s="413"/>
      <c r="CJY16" s="413"/>
      <c r="CJZ16" s="413"/>
      <c r="CKA16" s="413"/>
      <c r="CKB16" s="413"/>
      <c r="CKC16" s="413"/>
      <c r="CKD16" s="413"/>
      <c r="CKE16" s="413"/>
      <c r="CKF16" s="413"/>
      <c r="CKG16" s="413"/>
      <c r="CKH16" s="413"/>
      <c r="CKI16" s="413"/>
      <c r="CKJ16" s="413"/>
      <c r="CKK16" s="413"/>
      <c r="CKL16" s="413"/>
      <c r="CKM16" s="413"/>
      <c r="CKN16" s="413"/>
      <c r="CKO16" s="413"/>
      <c r="CKP16" s="413"/>
      <c r="CKQ16" s="413"/>
      <c r="CKR16" s="413"/>
      <c r="CKS16" s="413"/>
      <c r="CKT16" s="413"/>
      <c r="CKU16" s="413"/>
      <c r="CKV16" s="413"/>
      <c r="CKW16" s="413"/>
      <c r="CKX16" s="413"/>
      <c r="CKY16" s="413"/>
      <c r="CKZ16" s="413"/>
      <c r="CLA16" s="413"/>
      <c r="CLB16" s="413"/>
      <c r="CLC16" s="413"/>
      <c r="CLD16" s="413"/>
      <c r="CLE16" s="413"/>
      <c r="CLF16" s="413"/>
      <c r="CLG16" s="413"/>
      <c r="CLH16" s="413"/>
      <c r="CLI16" s="413"/>
      <c r="CLJ16" s="413"/>
      <c r="CLK16" s="413"/>
      <c r="CLL16" s="413"/>
      <c r="CLM16" s="413"/>
      <c r="CLN16" s="413"/>
      <c r="CLO16" s="413"/>
      <c r="CLP16" s="413"/>
      <c r="CLQ16" s="413"/>
      <c r="CLR16" s="413"/>
      <c r="CLS16" s="413"/>
      <c r="CLT16" s="413"/>
      <c r="CLU16" s="413"/>
      <c r="CLV16" s="413"/>
      <c r="CLW16" s="413"/>
      <c r="CLX16" s="413"/>
      <c r="CLY16" s="413"/>
      <c r="CLZ16" s="413"/>
      <c r="CMA16" s="413"/>
      <c r="CMB16" s="413"/>
      <c r="CMC16" s="413"/>
      <c r="CMD16" s="413"/>
      <c r="CME16" s="413"/>
      <c r="CMF16" s="413"/>
      <c r="CMG16" s="413"/>
      <c r="CMH16" s="413"/>
      <c r="CMI16" s="413"/>
      <c r="CMJ16" s="413"/>
      <c r="CMK16" s="413"/>
      <c r="CML16" s="413"/>
      <c r="CMM16" s="413"/>
      <c r="CMN16" s="413"/>
      <c r="CMO16" s="413"/>
      <c r="CMP16" s="413"/>
      <c r="CMQ16" s="413"/>
      <c r="CMR16" s="413"/>
      <c r="CMS16" s="413"/>
      <c r="CMT16" s="413"/>
      <c r="CMU16" s="413"/>
      <c r="CMV16" s="413"/>
      <c r="CMW16" s="413"/>
      <c r="CMX16" s="413"/>
      <c r="CMY16" s="413"/>
      <c r="CMZ16" s="413"/>
      <c r="CNA16" s="413"/>
      <c r="CNB16" s="413"/>
      <c r="CNC16" s="413"/>
      <c r="CND16" s="413"/>
      <c r="CNE16" s="413"/>
      <c r="CNF16" s="413"/>
      <c r="CNG16" s="413"/>
      <c r="CNH16" s="413"/>
      <c r="CNI16" s="413"/>
      <c r="CNJ16" s="413"/>
      <c r="CNK16" s="413"/>
      <c r="CNL16" s="413"/>
      <c r="CNM16" s="413"/>
      <c r="CNN16" s="413"/>
      <c r="CNO16" s="413"/>
      <c r="CNP16" s="413"/>
      <c r="CNQ16" s="413"/>
      <c r="CNR16" s="413"/>
      <c r="CNS16" s="413"/>
      <c r="CNT16" s="413"/>
      <c r="CNU16" s="413"/>
      <c r="CNV16" s="413"/>
      <c r="CNW16" s="413"/>
      <c r="CNX16" s="413"/>
      <c r="CNY16" s="413"/>
      <c r="CNZ16" s="413"/>
      <c r="COA16" s="413"/>
      <c r="COB16" s="413"/>
      <c r="COC16" s="413"/>
      <c r="COD16" s="413"/>
      <c r="COE16" s="413"/>
      <c r="COF16" s="413"/>
      <c r="COG16" s="413"/>
      <c r="COH16" s="413"/>
      <c r="COI16" s="413"/>
      <c r="COJ16" s="413"/>
      <c r="COK16" s="413"/>
      <c r="COL16" s="413"/>
      <c r="COM16" s="413"/>
      <c r="CON16" s="413"/>
      <c r="COO16" s="413"/>
      <c r="COP16" s="413"/>
      <c r="COQ16" s="413"/>
      <c r="COR16" s="413"/>
      <c r="COS16" s="413"/>
      <c r="COT16" s="413"/>
      <c r="COU16" s="413"/>
      <c r="COV16" s="413"/>
      <c r="COW16" s="413"/>
      <c r="COX16" s="413"/>
      <c r="COY16" s="413"/>
      <c r="COZ16" s="413"/>
      <c r="CPA16" s="413"/>
      <c r="CPB16" s="413"/>
      <c r="CPC16" s="413"/>
      <c r="CPD16" s="413"/>
      <c r="CPE16" s="413"/>
      <c r="CPF16" s="413"/>
      <c r="CPG16" s="413"/>
      <c r="CPH16" s="413"/>
      <c r="CPI16" s="413"/>
      <c r="CPJ16" s="413"/>
      <c r="CPK16" s="413"/>
      <c r="CPL16" s="413"/>
      <c r="CPM16" s="413"/>
      <c r="CPN16" s="413"/>
      <c r="CPO16" s="413"/>
      <c r="CPP16" s="413"/>
      <c r="CPQ16" s="413"/>
      <c r="CPR16" s="413"/>
      <c r="CPS16" s="413"/>
      <c r="CPT16" s="413"/>
      <c r="CPU16" s="413"/>
      <c r="CPV16" s="413"/>
      <c r="CPW16" s="413"/>
      <c r="CPX16" s="413"/>
      <c r="CPY16" s="413"/>
      <c r="CPZ16" s="413"/>
      <c r="CQA16" s="413"/>
      <c r="CQB16" s="413"/>
      <c r="CQC16" s="413"/>
      <c r="CQD16" s="413"/>
      <c r="CQE16" s="413"/>
      <c r="CQF16" s="413"/>
      <c r="CQG16" s="413"/>
      <c r="CQH16" s="413"/>
      <c r="CQI16" s="413"/>
      <c r="CQJ16" s="413"/>
      <c r="CQK16" s="413"/>
      <c r="CQL16" s="413"/>
      <c r="CQM16" s="413"/>
      <c r="CQN16" s="413"/>
      <c r="CQO16" s="413"/>
      <c r="CQP16" s="413"/>
      <c r="CQQ16" s="413"/>
      <c r="CQR16" s="413"/>
      <c r="CQS16" s="413"/>
      <c r="CQT16" s="413"/>
      <c r="CQU16" s="413"/>
      <c r="CQV16" s="413"/>
      <c r="CQW16" s="413"/>
      <c r="CQX16" s="413"/>
      <c r="CQY16" s="413"/>
      <c r="CQZ16" s="413"/>
      <c r="CRA16" s="413"/>
      <c r="CRB16" s="413"/>
      <c r="CRC16" s="413"/>
      <c r="CRD16" s="413"/>
      <c r="CRE16" s="413"/>
      <c r="CRF16" s="413"/>
      <c r="CRG16" s="413"/>
      <c r="CRH16" s="413"/>
      <c r="CRI16" s="413"/>
      <c r="CRJ16" s="413"/>
      <c r="CRK16" s="413"/>
      <c r="CRL16" s="413"/>
      <c r="CRM16" s="413"/>
      <c r="CRN16" s="413"/>
      <c r="CRO16" s="413"/>
      <c r="CRP16" s="413"/>
      <c r="CRQ16" s="413"/>
      <c r="CRR16" s="413"/>
      <c r="CRS16" s="413"/>
      <c r="CRT16" s="413"/>
      <c r="CRU16" s="413"/>
      <c r="CRV16" s="413"/>
      <c r="CRW16" s="413"/>
      <c r="CRX16" s="413"/>
      <c r="CRY16" s="413"/>
      <c r="CRZ16" s="413"/>
      <c r="CSA16" s="413"/>
      <c r="CSB16" s="413"/>
      <c r="CSC16" s="413"/>
      <c r="CSD16" s="413"/>
      <c r="CSE16" s="413"/>
      <c r="CSF16" s="413"/>
      <c r="CSG16" s="413"/>
      <c r="CSH16" s="413"/>
      <c r="CSI16" s="413"/>
      <c r="CSJ16" s="413"/>
      <c r="CSK16" s="413"/>
      <c r="CSL16" s="413"/>
      <c r="CSM16" s="413"/>
      <c r="CSN16" s="413"/>
      <c r="CSO16" s="413"/>
      <c r="CSP16" s="413"/>
      <c r="CSQ16" s="413"/>
      <c r="CSR16" s="413"/>
      <c r="CSS16" s="413"/>
      <c r="CST16" s="413"/>
      <c r="CSU16" s="413"/>
      <c r="CSV16" s="413"/>
      <c r="CSW16" s="413"/>
      <c r="CSX16" s="413"/>
      <c r="CSY16" s="413"/>
      <c r="CSZ16" s="413"/>
      <c r="CTA16" s="413"/>
      <c r="CTB16" s="413"/>
      <c r="CTC16" s="413"/>
      <c r="CTD16" s="413"/>
      <c r="CTE16" s="413"/>
      <c r="CTF16" s="413"/>
      <c r="CTG16" s="413"/>
      <c r="CTH16" s="413"/>
      <c r="CTI16" s="413"/>
      <c r="CTJ16" s="413"/>
      <c r="CTK16" s="413"/>
      <c r="CTL16" s="413"/>
      <c r="CTM16" s="413"/>
      <c r="CTN16" s="413"/>
      <c r="CTO16" s="413"/>
      <c r="CTP16" s="413"/>
      <c r="CTQ16" s="413"/>
      <c r="CTR16" s="413"/>
      <c r="CTS16" s="413"/>
      <c r="CTT16" s="413"/>
      <c r="CTU16" s="413"/>
      <c r="CTV16" s="413"/>
      <c r="CTW16" s="413"/>
      <c r="CTX16" s="413"/>
      <c r="CTY16" s="413"/>
      <c r="CTZ16" s="413"/>
      <c r="CUA16" s="413"/>
      <c r="CUB16" s="413"/>
      <c r="CUC16" s="413"/>
      <c r="CUD16" s="413"/>
      <c r="CUE16" s="413"/>
      <c r="CUF16" s="413"/>
      <c r="CUG16" s="413"/>
      <c r="CUH16" s="413"/>
      <c r="CUI16" s="413"/>
      <c r="CUJ16" s="413"/>
      <c r="CUK16" s="413"/>
      <c r="CUL16" s="413"/>
      <c r="CUM16" s="413"/>
      <c r="CUN16" s="413"/>
      <c r="CUO16" s="413"/>
      <c r="CUP16" s="413"/>
      <c r="CUQ16" s="413"/>
      <c r="CUR16" s="413"/>
      <c r="CUS16" s="413"/>
      <c r="CUT16" s="413"/>
      <c r="CUU16" s="413"/>
      <c r="CUV16" s="413"/>
      <c r="CUW16" s="413"/>
      <c r="CUX16" s="413"/>
      <c r="CUY16" s="413"/>
      <c r="CUZ16" s="413"/>
      <c r="CVA16" s="413"/>
      <c r="CVB16" s="413"/>
      <c r="CVC16" s="413"/>
      <c r="CVD16" s="413"/>
      <c r="CVE16" s="413"/>
      <c r="CVF16" s="413"/>
      <c r="CVG16" s="413"/>
      <c r="CVH16" s="413"/>
      <c r="CVI16" s="413"/>
      <c r="CVJ16" s="413"/>
      <c r="CVK16" s="413"/>
      <c r="CVL16" s="413"/>
      <c r="CVM16" s="413"/>
      <c r="CVN16" s="413"/>
      <c r="CVO16" s="413"/>
      <c r="CVP16" s="413"/>
      <c r="CVQ16" s="413"/>
      <c r="CVR16" s="413"/>
      <c r="CVS16" s="413"/>
      <c r="CVT16" s="413"/>
      <c r="CVU16" s="413"/>
      <c r="CVV16" s="413"/>
      <c r="CVW16" s="413"/>
      <c r="CVX16" s="413"/>
      <c r="CVY16" s="413"/>
      <c r="CVZ16" s="413"/>
      <c r="CWA16" s="413"/>
      <c r="CWB16" s="413"/>
      <c r="CWC16" s="413"/>
      <c r="CWD16" s="413"/>
      <c r="CWE16" s="413"/>
      <c r="CWF16" s="413"/>
      <c r="CWG16" s="413"/>
      <c r="CWH16" s="413"/>
      <c r="CWI16" s="413"/>
      <c r="CWJ16" s="413"/>
      <c r="CWK16" s="413"/>
      <c r="CWL16" s="413"/>
      <c r="CWM16" s="413"/>
      <c r="CWN16" s="413"/>
      <c r="CWO16" s="413"/>
      <c r="CWP16" s="413"/>
      <c r="CWQ16" s="413"/>
      <c r="CWR16" s="413"/>
      <c r="CWS16" s="413"/>
      <c r="CWT16" s="413"/>
      <c r="CWU16" s="413"/>
      <c r="CWV16" s="413"/>
      <c r="CWW16" s="413"/>
      <c r="CWX16" s="413"/>
      <c r="CWY16" s="413"/>
      <c r="CWZ16" s="413"/>
      <c r="CXA16" s="413"/>
      <c r="CXB16" s="413"/>
      <c r="CXC16" s="413"/>
      <c r="CXD16" s="413"/>
      <c r="CXE16" s="413"/>
      <c r="CXF16" s="413"/>
      <c r="CXG16" s="413"/>
      <c r="CXH16" s="413"/>
      <c r="CXI16" s="413"/>
      <c r="CXJ16" s="413"/>
      <c r="CXK16" s="413"/>
      <c r="CXL16" s="413"/>
      <c r="CXM16" s="413"/>
      <c r="CXN16" s="413"/>
      <c r="CXO16" s="413"/>
      <c r="CXP16" s="413"/>
      <c r="CXQ16" s="413"/>
      <c r="CXR16" s="413"/>
      <c r="CXS16" s="413"/>
      <c r="CXT16" s="413"/>
      <c r="CXU16" s="413"/>
      <c r="CXV16" s="413"/>
      <c r="CXW16" s="413"/>
      <c r="CXX16" s="413"/>
      <c r="CXY16" s="413"/>
      <c r="CXZ16" s="413"/>
      <c r="CYA16" s="413"/>
      <c r="CYB16" s="413"/>
      <c r="CYC16" s="413"/>
      <c r="CYD16" s="413"/>
      <c r="CYE16" s="413"/>
      <c r="CYF16" s="413"/>
      <c r="CYG16" s="413"/>
      <c r="CYH16" s="413"/>
      <c r="CYI16" s="413"/>
      <c r="CYJ16" s="413"/>
      <c r="CYK16" s="413"/>
      <c r="CYL16" s="413"/>
      <c r="CYM16" s="413"/>
      <c r="CYN16" s="413"/>
      <c r="CYO16" s="413"/>
      <c r="CYP16" s="413"/>
      <c r="CYQ16" s="413"/>
      <c r="CYR16" s="413"/>
      <c r="CYS16" s="413"/>
      <c r="CYT16" s="413"/>
      <c r="CYU16" s="413"/>
      <c r="CYV16" s="413"/>
      <c r="CYW16" s="413"/>
      <c r="CYX16" s="413"/>
      <c r="CYY16" s="413"/>
      <c r="CYZ16" s="413"/>
      <c r="CZA16" s="413"/>
      <c r="CZB16" s="413"/>
      <c r="CZC16" s="413"/>
      <c r="CZD16" s="413"/>
      <c r="CZE16" s="413"/>
      <c r="CZF16" s="413"/>
      <c r="CZG16" s="413"/>
      <c r="CZH16" s="413"/>
      <c r="CZI16" s="413"/>
      <c r="CZJ16" s="413"/>
      <c r="CZK16" s="413"/>
      <c r="CZL16" s="413"/>
      <c r="CZM16" s="413"/>
      <c r="CZN16" s="413"/>
      <c r="CZO16" s="413"/>
      <c r="CZP16" s="413"/>
      <c r="CZQ16" s="413"/>
      <c r="CZR16" s="413"/>
      <c r="CZS16" s="413"/>
      <c r="CZT16" s="413"/>
      <c r="CZU16" s="413"/>
      <c r="CZV16" s="413"/>
      <c r="CZW16" s="413"/>
      <c r="CZX16" s="413"/>
      <c r="CZY16" s="413"/>
      <c r="CZZ16" s="413"/>
      <c r="DAA16" s="413"/>
      <c r="DAB16" s="413"/>
      <c r="DAC16" s="413"/>
      <c r="DAD16" s="413"/>
      <c r="DAE16" s="413"/>
      <c r="DAF16" s="413"/>
      <c r="DAG16" s="413"/>
      <c r="DAH16" s="413"/>
      <c r="DAI16" s="413"/>
      <c r="DAJ16" s="413"/>
      <c r="DAK16" s="413"/>
      <c r="DAL16" s="413"/>
      <c r="DAM16" s="413"/>
      <c r="DAN16" s="413"/>
      <c r="DAO16" s="413"/>
      <c r="DAP16" s="413"/>
      <c r="DAQ16" s="413"/>
      <c r="DAR16" s="413"/>
      <c r="DAS16" s="413"/>
      <c r="DAT16" s="413"/>
      <c r="DAU16" s="413"/>
      <c r="DAV16" s="413"/>
      <c r="DAW16" s="413"/>
      <c r="DAX16" s="413"/>
      <c r="DAY16" s="413"/>
      <c r="DAZ16" s="413"/>
      <c r="DBA16" s="413"/>
      <c r="DBB16" s="413"/>
      <c r="DBC16" s="413"/>
      <c r="DBD16" s="413"/>
      <c r="DBE16" s="413"/>
      <c r="DBF16" s="413"/>
      <c r="DBG16" s="413"/>
      <c r="DBH16" s="413"/>
      <c r="DBI16" s="413"/>
      <c r="DBJ16" s="413"/>
      <c r="DBK16" s="413"/>
      <c r="DBL16" s="413"/>
      <c r="DBM16" s="413"/>
      <c r="DBN16" s="413"/>
      <c r="DBO16" s="413"/>
      <c r="DBP16" s="413"/>
      <c r="DBQ16" s="413"/>
      <c r="DBR16" s="413"/>
      <c r="DBS16" s="413"/>
      <c r="DBT16" s="413"/>
      <c r="DBU16" s="413"/>
      <c r="DBV16" s="413"/>
      <c r="DBW16" s="413"/>
      <c r="DBX16" s="413"/>
      <c r="DBY16" s="413"/>
      <c r="DBZ16" s="413"/>
      <c r="DCA16" s="413"/>
      <c r="DCB16" s="413"/>
      <c r="DCC16" s="413"/>
      <c r="DCD16" s="413"/>
      <c r="DCE16" s="413"/>
      <c r="DCF16" s="413"/>
      <c r="DCG16" s="413"/>
      <c r="DCH16" s="413"/>
      <c r="DCI16" s="413"/>
      <c r="DCJ16" s="413"/>
      <c r="DCK16" s="413"/>
      <c r="DCL16" s="413"/>
      <c r="DCM16" s="413"/>
      <c r="DCN16" s="413"/>
      <c r="DCO16" s="413"/>
      <c r="DCP16" s="413"/>
      <c r="DCQ16" s="413"/>
      <c r="DCR16" s="413"/>
      <c r="DCS16" s="413"/>
      <c r="DCT16" s="413"/>
      <c r="DCU16" s="413"/>
      <c r="DCV16" s="413"/>
      <c r="DCW16" s="413"/>
      <c r="DCX16" s="413"/>
      <c r="DCY16" s="413"/>
      <c r="DCZ16" s="413"/>
      <c r="DDA16" s="413"/>
      <c r="DDB16" s="413"/>
      <c r="DDC16" s="413"/>
      <c r="DDD16" s="413"/>
      <c r="DDE16" s="413"/>
      <c r="DDF16" s="413"/>
      <c r="DDG16" s="413"/>
      <c r="DDH16" s="413"/>
      <c r="DDI16" s="413"/>
      <c r="DDJ16" s="413"/>
      <c r="DDK16" s="413"/>
      <c r="DDL16" s="413"/>
      <c r="DDM16" s="413"/>
      <c r="DDN16" s="413"/>
      <c r="DDO16" s="413"/>
      <c r="DDP16" s="413"/>
      <c r="DDQ16" s="413"/>
      <c r="DDR16" s="413"/>
      <c r="DDS16" s="413"/>
      <c r="DDT16" s="413"/>
      <c r="DDU16" s="413"/>
      <c r="DDV16" s="413"/>
      <c r="DDW16" s="413"/>
      <c r="DDX16" s="413"/>
      <c r="DDY16" s="413"/>
      <c r="DDZ16" s="413"/>
      <c r="DEA16" s="413"/>
      <c r="DEB16" s="413"/>
      <c r="DEC16" s="413"/>
      <c r="DED16" s="413"/>
      <c r="DEE16" s="413"/>
      <c r="DEF16" s="413"/>
      <c r="DEG16" s="413"/>
      <c r="DEH16" s="413"/>
      <c r="DEI16" s="413"/>
      <c r="DEJ16" s="413"/>
      <c r="DEK16" s="413"/>
      <c r="DEL16" s="413"/>
      <c r="DEM16" s="413"/>
      <c r="DEN16" s="413"/>
      <c r="DEO16" s="413"/>
      <c r="DEP16" s="413"/>
      <c r="DEQ16" s="413"/>
      <c r="DER16" s="413"/>
      <c r="DES16" s="413"/>
      <c r="DET16" s="413"/>
      <c r="DEU16" s="413"/>
      <c r="DEV16" s="413"/>
      <c r="DEW16" s="413"/>
      <c r="DEX16" s="413"/>
      <c r="DEY16" s="413"/>
      <c r="DEZ16" s="413"/>
      <c r="DFA16" s="413"/>
      <c r="DFB16" s="413"/>
      <c r="DFC16" s="413"/>
      <c r="DFD16" s="413"/>
      <c r="DFE16" s="413"/>
      <c r="DFF16" s="413"/>
      <c r="DFG16" s="413"/>
      <c r="DFH16" s="413"/>
      <c r="DFI16" s="413"/>
      <c r="DFJ16" s="413"/>
      <c r="DFK16" s="413"/>
      <c r="DFL16" s="413"/>
      <c r="DFM16" s="413"/>
      <c r="DFN16" s="413"/>
      <c r="DFO16" s="413"/>
      <c r="DFP16" s="413"/>
      <c r="DFQ16" s="413"/>
      <c r="DFR16" s="413"/>
      <c r="DFS16" s="413"/>
      <c r="DFT16" s="413"/>
      <c r="DFU16" s="413"/>
      <c r="DFV16" s="413"/>
      <c r="DFW16" s="413"/>
      <c r="DFX16" s="413"/>
      <c r="DFY16" s="413"/>
      <c r="DFZ16" s="413"/>
      <c r="DGA16" s="413"/>
      <c r="DGB16" s="413"/>
      <c r="DGC16" s="413"/>
      <c r="DGD16" s="413"/>
      <c r="DGE16" s="413"/>
      <c r="DGF16" s="413"/>
      <c r="DGG16" s="413"/>
      <c r="DGH16" s="413"/>
      <c r="DGI16" s="413"/>
      <c r="DGJ16" s="413"/>
      <c r="DGK16" s="413"/>
      <c r="DGL16" s="413"/>
      <c r="DGM16" s="413"/>
      <c r="DGN16" s="413"/>
      <c r="DGO16" s="413"/>
      <c r="DGP16" s="413"/>
      <c r="DGQ16" s="413"/>
      <c r="DGR16" s="413"/>
      <c r="DGS16" s="413"/>
      <c r="DGT16" s="413"/>
      <c r="DGU16" s="413"/>
      <c r="DGV16" s="413"/>
      <c r="DGW16" s="413"/>
      <c r="DGX16" s="413"/>
      <c r="DGY16" s="413"/>
      <c r="DGZ16" s="413"/>
      <c r="DHA16" s="413"/>
      <c r="DHB16" s="413"/>
      <c r="DHC16" s="413"/>
      <c r="DHD16" s="413"/>
      <c r="DHE16" s="413"/>
      <c r="DHF16" s="413"/>
      <c r="DHG16" s="413"/>
      <c r="DHH16" s="413"/>
      <c r="DHI16" s="413"/>
      <c r="DHJ16" s="413"/>
      <c r="DHK16" s="413"/>
      <c r="DHL16" s="413"/>
      <c r="DHM16" s="413"/>
      <c r="DHN16" s="413"/>
      <c r="DHO16" s="413"/>
      <c r="DHP16" s="413"/>
      <c r="DHQ16" s="413"/>
      <c r="DHR16" s="413"/>
      <c r="DHS16" s="413"/>
      <c r="DHT16" s="413"/>
      <c r="DHU16" s="413"/>
      <c r="DHV16" s="413"/>
      <c r="DHW16" s="413"/>
      <c r="DHX16" s="413"/>
      <c r="DHY16" s="413"/>
      <c r="DHZ16" s="413"/>
      <c r="DIA16" s="413"/>
      <c r="DIB16" s="413"/>
      <c r="DIC16" s="413"/>
      <c r="DID16" s="413"/>
      <c r="DIE16" s="413"/>
      <c r="DIF16" s="413"/>
      <c r="DIG16" s="413"/>
      <c r="DIH16" s="413"/>
      <c r="DII16" s="413"/>
      <c r="DIJ16" s="413"/>
      <c r="DIK16" s="413"/>
      <c r="DIL16" s="413"/>
      <c r="DIM16" s="413"/>
      <c r="DIN16" s="413"/>
      <c r="DIO16" s="413"/>
      <c r="DIP16" s="413"/>
      <c r="DIQ16" s="413"/>
      <c r="DIR16" s="413"/>
      <c r="DIS16" s="413"/>
      <c r="DIT16" s="413"/>
      <c r="DIU16" s="413"/>
      <c r="DIV16" s="413"/>
      <c r="DIW16" s="413"/>
      <c r="DIX16" s="413"/>
      <c r="DIY16" s="413"/>
      <c r="DIZ16" s="413"/>
      <c r="DJA16" s="413"/>
      <c r="DJB16" s="413"/>
      <c r="DJC16" s="413"/>
      <c r="DJD16" s="413"/>
      <c r="DJE16" s="413"/>
      <c r="DJF16" s="413"/>
      <c r="DJG16" s="413"/>
      <c r="DJH16" s="413"/>
      <c r="DJI16" s="413"/>
      <c r="DJJ16" s="413"/>
      <c r="DJK16" s="413"/>
      <c r="DJL16" s="413"/>
      <c r="DJM16" s="413"/>
      <c r="DJN16" s="413"/>
      <c r="DJO16" s="413"/>
      <c r="DJP16" s="413"/>
      <c r="DJQ16" s="413"/>
      <c r="DJR16" s="413"/>
      <c r="DJS16" s="413"/>
      <c r="DJT16" s="413"/>
      <c r="DJU16" s="413"/>
      <c r="DJV16" s="413"/>
      <c r="DJW16" s="413"/>
      <c r="DJX16" s="413"/>
      <c r="DJY16" s="413"/>
      <c r="DJZ16" s="413"/>
      <c r="DKA16" s="413"/>
      <c r="DKB16" s="413"/>
      <c r="DKC16" s="413"/>
      <c r="DKD16" s="413"/>
      <c r="DKE16" s="413"/>
      <c r="DKF16" s="413"/>
      <c r="DKG16" s="413"/>
      <c r="DKH16" s="413"/>
      <c r="DKI16" s="413"/>
      <c r="DKJ16" s="413"/>
      <c r="DKK16" s="413"/>
      <c r="DKL16" s="413"/>
      <c r="DKM16" s="413"/>
      <c r="DKN16" s="413"/>
      <c r="DKO16" s="413"/>
      <c r="DKP16" s="413"/>
      <c r="DKQ16" s="413"/>
      <c r="DKR16" s="413"/>
      <c r="DKS16" s="413"/>
      <c r="DKT16" s="413"/>
      <c r="DKU16" s="413"/>
      <c r="DKV16" s="413"/>
      <c r="DKW16" s="413"/>
      <c r="DKX16" s="413"/>
      <c r="DKY16" s="413"/>
      <c r="DKZ16" s="413"/>
      <c r="DLA16" s="413"/>
      <c r="DLB16" s="413"/>
      <c r="DLC16" s="413"/>
      <c r="DLD16" s="413"/>
      <c r="DLE16" s="413"/>
      <c r="DLF16" s="413"/>
      <c r="DLG16" s="413"/>
      <c r="DLH16" s="413"/>
      <c r="DLI16" s="413"/>
      <c r="DLJ16" s="413"/>
      <c r="DLK16" s="413"/>
      <c r="DLL16" s="413"/>
      <c r="DLM16" s="413"/>
      <c r="DLN16" s="413"/>
      <c r="DLO16" s="413"/>
      <c r="DLP16" s="413"/>
      <c r="DLQ16" s="413"/>
      <c r="DLR16" s="413"/>
      <c r="DLS16" s="413"/>
      <c r="DLT16" s="413"/>
      <c r="DLU16" s="413"/>
      <c r="DLV16" s="413"/>
      <c r="DLW16" s="413"/>
      <c r="DLX16" s="413"/>
      <c r="DLY16" s="413"/>
      <c r="DLZ16" s="413"/>
      <c r="DMA16" s="413"/>
      <c r="DMB16" s="413"/>
      <c r="DMC16" s="413"/>
      <c r="DMD16" s="413"/>
      <c r="DME16" s="413"/>
      <c r="DMF16" s="413"/>
      <c r="DMG16" s="413"/>
      <c r="DMH16" s="413"/>
      <c r="DMI16" s="413"/>
      <c r="DMJ16" s="413"/>
      <c r="DMK16" s="413"/>
      <c r="DML16" s="413"/>
      <c r="DMM16" s="413"/>
      <c r="DMN16" s="413"/>
      <c r="DMO16" s="413"/>
      <c r="DMP16" s="413"/>
      <c r="DMQ16" s="413"/>
      <c r="DMR16" s="413"/>
      <c r="DMS16" s="413"/>
      <c r="DMT16" s="413"/>
      <c r="DMU16" s="413"/>
      <c r="DMV16" s="413"/>
      <c r="DMW16" s="413"/>
      <c r="DMX16" s="413"/>
      <c r="DMY16" s="413"/>
      <c r="DMZ16" s="413"/>
      <c r="DNA16" s="413"/>
      <c r="DNB16" s="413"/>
      <c r="DNC16" s="413"/>
      <c r="DND16" s="413"/>
      <c r="DNE16" s="413"/>
      <c r="DNF16" s="413"/>
      <c r="DNG16" s="413"/>
      <c r="DNH16" s="413"/>
      <c r="DNI16" s="413"/>
      <c r="DNJ16" s="413"/>
      <c r="DNK16" s="413"/>
      <c r="DNL16" s="413"/>
      <c r="DNM16" s="413"/>
      <c r="DNN16" s="413"/>
      <c r="DNO16" s="413"/>
      <c r="DNP16" s="413"/>
      <c r="DNQ16" s="413"/>
      <c r="DNR16" s="413"/>
      <c r="DNS16" s="413"/>
      <c r="DNT16" s="413"/>
      <c r="DNU16" s="413"/>
      <c r="DNV16" s="413"/>
      <c r="DNW16" s="413"/>
      <c r="DNX16" s="413"/>
      <c r="DNY16" s="413"/>
      <c r="DNZ16" s="413"/>
      <c r="DOA16" s="413"/>
      <c r="DOB16" s="413"/>
      <c r="DOC16" s="413"/>
      <c r="DOD16" s="413"/>
      <c r="DOE16" s="413"/>
      <c r="DOF16" s="413"/>
      <c r="DOG16" s="413"/>
      <c r="DOH16" s="413"/>
      <c r="DOI16" s="413"/>
      <c r="DOJ16" s="413"/>
      <c r="DOK16" s="413"/>
      <c r="DOL16" s="413"/>
      <c r="DOM16" s="413"/>
      <c r="DON16" s="413"/>
      <c r="DOO16" s="413"/>
      <c r="DOP16" s="413"/>
      <c r="DOQ16" s="413"/>
      <c r="DOR16" s="413"/>
      <c r="DOS16" s="413"/>
      <c r="DOT16" s="413"/>
      <c r="DOU16" s="413"/>
      <c r="DOV16" s="413"/>
      <c r="DOW16" s="413"/>
      <c r="DOX16" s="413"/>
      <c r="DOY16" s="413"/>
      <c r="DOZ16" s="413"/>
      <c r="DPA16" s="413"/>
      <c r="DPB16" s="413"/>
      <c r="DPC16" s="413"/>
      <c r="DPD16" s="413"/>
      <c r="DPE16" s="413"/>
      <c r="DPF16" s="413"/>
      <c r="DPG16" s="413"/>
      <c r="DPH16" s="413"/>
      <c r="DPI16" s="413"/>
      <c r="DPJ16" s="413"/>
      <c r="DPK16" s="413"/>
      <c r="DPL16" s="413"/>
      <c r="DPM16" s="413"/>
      <c r="DPN16" s="413"/>
      <c r="DPO16" s="413"/>
      <c r="DPP16" s="413"/>
      <c r="DPQ16" s="413"/>
      <c r="DPR16" s="413"/>
      <c r="DPS16" s="413"/>
      <c r="DPT16" s="413"/>
      <c r="DPU16" s="413"/>
      <c r="DPV16" s="413"/>
      <c r="DPW16" s="413"/>
      <c r="DPX16" s="413"/>
      <c r="DPY16" s="413"/>
      <c r="DPZ16" s="413"/>
      <c r="DQA16" s="413"/>
      <c r="DQB16" s="413"/>
      <c r="DQC16" s="413"/>
      <c r="DQD16" s="413"/>
      <c r="DQE16" s="413"/>
      <c r="DQF16" s="413"/>
      <c r="DQG16" s="413"/>
      <c r="DQH16" s="413"/>
      <c r="DQI16" s="413"/>
      <c r="DQJ16" s="413"/>
      <c r="DQK16" s="413"/>
      <c r="DQL16" s="413"/>
      <c r="DQM16" s="413"/>
      <c r="DQN16" s="413"/>
      <c r="DQO16" s="413"/>
      <c r="DQP16" s="413"/>
      <c r="DQQ16" s="413"/>
      <c r="DQR16" s="413"/>
      <c r="DQS16" s="413"/>
      <c r="DQT16" s="413"/>
      <c r="DQU16" s="413"/>
      <c r="DQV16" s="413"/>
      <c r="DQW16" s="413"/>
      <c r="DQX16" s="413"/>
      <c r="DQY16" s="413"/>
      <c r="DQZ16" s="413"/>
      <c r="DRA16" s="413"/>
      <c r="DRB16" s="413"/>
      <c r="DRC16" s="413"/>
      <c r="DRD16" s="413"/>
      <c r="DRE16" s="413"/>
      <c r="DRF16" s="413"/>
      <c r="DRG16" s="413"/>
      <c r="DRH16" s="413"/>
      <c r="DRI16" s="413"/>
      <c r="DRJ16" s="413"/>
      <c r="DRK16" s="413"/>
      <c r="DRL16" s="413"/>
      <c r="DRM16" s="413"/>
      <c r="DRN16" s="413"/>
      <c r="DRO16" s="413"/>
      <c r="DRP16" s="413"/>
      <c r="DRQ16" s="413"/>
      <c r="DRR16" s="413"/>
      <c r="DRS16" s="413"/>
      <c r="DRT16" s="413"/>
      <c r="DRU16" s="413"/>
      <c r="DRV16" s="413"/>
      <c r="DRW16" s="413"/>
      <c r="DRX16" s="413"/>
      <c r="DRY16" s="413"/>
      <c r="DRZ16" s="413"/>
      <c r="DSA16" s="413"/>
      <c r="DSB16" s="413"/>
      <c r="DSC16" s="413"/>
      <c r="DSD16" s="413"/>
      <c r="DSE16" s="413"/>
      <c r="DSF16" s="413"/>
      <c r="DSG16" s="413"/>
      <c r="DSH16" s="413"/>
      <c r="DSI16" s="413"/>
      <c r="DSJ16" s="413"/>
      <c r="DSK16" s="413"/>
      <c r="DSL16" s="413"/>
      <c r="DSM16" s="413"/>
      <c r="DSN16" s="413"/>
      <c r="DSO16" s="413"/>
      <c r="DSP16" s="413"/>
      <c r="DSQ16" s="413"/>
      <c r="DSR16" s="413"/>
      <c r="DSS16" s="413"/>
      <c r="DST16" s="413"/>
      <c r="DSU16" s="413"/>
      <c r="DSV16" s="413"/>
      <c r="DSW16" s="413"/>
      <c r="DSX16" s="413"/>
      <c r="DSY16" s="413"/>
      <c r="DSZ16" s="413"/>
      <c r="DTA16" s="413"/>
      <c r="DTB16" s="413"/>
      <c r="DTC16" s="413"/>
      <c r="DTD16" s="413"/>
      <c r="DTE16" s="413"/>
      <c r="DTF16" s="413"/>
      <c r="DTG16" s="413"/>
      <c r="DTH16" s="413"/>
      <c r="DTI16" s="413"/>
      <c r="DTJ16" s="413"/>
      <c r="DTK16" s="413"/>
      <c r="DTL16" s="413"/>
      <c r="DTM16" s="413"/>
      <c r="DTN16" s="413"/>
      <c r="DTO16" s="413"/>
      <c r="DTP16" s="413"/>
      <c r="DTQ16" s="413"/>
      <c r="DTR16" s="413"/>
      <c r="DTS16" s="413"/>
      <c r="DTT16" s="413"/>
      <c r="DTU16" s="413"/>
      <c r="DTV16" s="413"/>
      <c r="DTW16" s="413"/>
      <c r="DTX16" s="413"/>
      <c r="DTY16" s="413"/>
      <c r="DTZ16" s="413"/>
      <c r="DUA16" s="413"/>
      <c r="DUB16" s="413"/>
      <c r="DUC16" s="413"/>
      <c r="DUD16" s="413"/>
      <c r="DUE16" s="413"/>
      <c r="DUF16" s="413"/>
      <c r="DUG16" s="413"/>
      <c r="DUH16" s="413"/>
      <c r="DUI16" s="413"/>
      <c r="DUJ16" s="413"/>
      <c r="DUK16" s="413"/>
      <c r="DUL16" s="413"/>
      <c r="DUM16" s="413"/>
      <c r="DUN16" s="413"/>
      <c r="DUO16" s="413"/>
      <c r="DUP16" s="413"/>
      <c r="DUQ16" s="413"/>
      <c r="DUR16" s="413"/>
      <c r="DUS16" s="413"/>
      <c r="DUT16" s="413"/>
      <c r="DUU16" s="413"/>
      <c r="DUV16" s="413"/>
      <c r="DUW16" s="413"/>
      <c r="DUX16" s="413"/>
      <c r="DUY16" s="413"/>
      <c r="DUZ16" s="413"/>
      <c r="DVA16" s="413"/>
      <c r="DVB16" s="413"/>
      <c r="DVC16" s="413"/>
      <c r="DVD16" s="413"/>
      <c r="DVE16" s="413"/>
      <c r="DVF16" s="413"/>
      <c r="DVG16" s="413"/>
      <c r="DVH16" s="413"/>
      <c r="DVI16" s="413"/>
      <c r="DVJ16" s="413"/>
      <c r="DVK16" s="413"/>
      <c r="DVL16" s="413"/>
      <c r="DVM16" s="413"/>
      <c r="DVN16" s="413"/>
      <c r="DVO16" s="413"/>
      <c r="DVP16" s="413"/>
      <c r="DVQ16" s="413"/>
      <c r="DVR16" s="413"/>
      <c r="DVS16" s="413"/>
      <c r="DVT16" s="413"/>
      <c r="DVU16" s="413"/>
      <c r="DVV16" s="413"/>
      <c r="DVW16" s="413"/>
      <c r="DVX16" s="413"/>
      <c r="DVY16" s="413"/>
      <c r="DVZ16" s="413"/>
      <c r="DWA16" s="413"/>
      <c r="DWB16" s="413"/>
      <c r="DWC16" s="413"/>
      <c r="DWD16" s="413"/>
      <c r="DWE16" s="413"/>
      <c r="DWF16" s="413"/>
      <c r="DWG16" s="413"/>
      <c r="DWH16" s="413"/>
      <c r="DWI16" s="413"/>
      <c r="DWJ16" s="413"/>
      <c r="DWK16" s="413"/>
      <c r="DWL16" s="413"/>
      <c r="DWM16" s="413"/>
      <c r="DWN16" s="413"/>
      <c r="DWO16" s="413"/>
      <c r="DWP16" s="413"/>
      <c r="DWQ16" s="413"/>
      <c r="DWR16" s="413"/>
      <c r="DWS16" s="413"/>
      <c r="DWT16" s="413"/>
      <c r="DWU16" s="413"/>
      <c r="DWV16" s="413"/>
      <c r="DWW16" s="413"/>
      <c r="DWX16" s="413"/>
      <c r="DWY16" s="413"/>
      <c r="DWZ16" s="413"/>
      <c r="DXA16" s="413"/>
      <c r="DXB16" s="413"/>
      <c r="DXC16" s="413"/>
      <c r="DXD16" s="413"/>
      <c r="DXE16" s="413"/>
      <c r="DXF16" s="413"/>
      <c r="DXG16" s="413"/>
      <c r="DXH16" s="413"/>
      <c r="DXI16" s="413"/>
      <c r="DXJ16" s="413"/>
      <c r="DXK16" s="413"/>
      <c r="DXL16" s="413"/>
      <c r="DXM16" s="413"/>
      <c r="DXN16" s="413"/>
      <c r="DXO16" s="413"/>
      <c r="DXP16" s="413"/>
      <c r="DXQ16" s="413"/>
      <c r="DXR16" s="413"/>
      <c r="DXS16" s="413"/>
      <c r="DXT16" s="413"/>
      <c r="DXU16" s="413"/>
      <c r="DXV16" s="413"/>
      <c r="DXW16" s="413"/>
      <c r="DXX16" s="413"/>
      <c r="DXY16" s="413"/>
      <c r="DXZ16" s="413"/>
      <c r="DYA16" s="413"/>
      <c r="DYB16" s="413"/>
      <c r="DYC16" s="413"/>
      <c r="DYD16" s="413"/>
      <c r="DYE16" s="413"/>
      <c r="DYF16" s="413"/>
      <c r="DYG16" s="413"/>
      <c r="DYH16" s="413"/>
      <c r="DYI16" s="413"/>
      <c r="DYJ16" s="413"/>
      <c r="DYK16" s="413"/>
      <c r="DYL16" s="413"/>
      <c r="DYM16" s="413"/>
      <c r="DYN16" s="413"/>
      <c r="DYO16" s="413"/>
      <c r="DYP16" s="413"/>
      <c r="DYQ16" s="413"/>
      <c r="DYR16" s="413"/>
      <c r="DYS16" s="413"/>
      <c r="DYT16" s="413"/>
      <c r="DYU16" s="413"/>
      <c r="DYV16" s="413"/>
      <c r="DYW16" s="413"/>
      <c r="DYX16" s="413"/>
      <c r="DYY16" s="413"/>
      <c r="DYZ16" s="413"/>
      <c r="DZA16" s="413"/>
      <c r="DZB16" s="413"/>
      <c r="DZC16" s="413"/>
      <c r="DZD16" s="413"/>
      <c r="DZE16" s="413"/>
      <c r="DZF16" s="413"/>
      <c r="DZG16" s="413"/>
      <c r="DZH16" s="413"/>
      <c r="DZI16" s="413"/>
      <c r="DZJ16" s="413"/>
      <c r="DZK16" s="413"/>
      <c r="DZL16" s="413"/>
      <c r="DZM16" s="413"/>
      <c r="DZN16" s="413"/>
      <c r="DZO16" s="413"/>
      <c r="DZP16" s="413"/>
      <c r="DZQ16" s="413"/>
      <c r="DZR16" s="413"/>
      <c r="DZS16" s="413"/>
      <c r="DZT16" s="413"/>
      <c r="DZU16" s="413"/>
      <c r="DZV16" s="413"/>
      <c r="DZW16" s="413"/>
      <c r="DZX16" s="413"/>
      <c r="DZY16" s="413"/>
      <c r="DZZ16" s="413"/>
      <c r="EAA16" s="413"/>
      <c r="EAB16" s="413"/>
      <c r="EAC16" s="413"/>
      <c r="EAD16" s="413"/>
      <c r="EAE16" s="413"/>
      <c r="EAF16" s="413"/>
      <c r="EAG16" s="413"/>
      <c r="EAH16" s="413"/>
      <c r="EAI16" s="413"/>
      <c r="EAJ16" s="413"/>
      <c r="EAK16" s="413"/>
      <c r="EAL16" s="413"/>
      <c r="EAM16" s="413"/>
      <c r="EAN16" s="413"/>
      <c r="EAO16" s="413"/>
      <c r="EAP16" s="413"/>
      <c r="EAQ16" s="413"/>
      <c r="EAR16" s="413"/>
      <c r="EAS16" s="413"/>
      <c r="EAT16" s="413"/>
      <c r="EAU16" s="413"/>
      <c r="EAV16" s="413"/>
      <c r="EAW16" s="413"/>
      <c r="EAX16" s="413"/>
      <c r="EAY16" s="413"/>
      <c r="EAZ16" s="413"/>
      <c r="EBA16" s="413"/>
      <c r="EBB16" s="413"/>
      <c r="EBC16" s="413"/>
      <c r="EBD16" s="413"/>
      <c r="EBE16" s="413"/>
      <c r="EBF16" s="413"/>
      <c r="EBG16" s="413"/>
      <c r="EBH16" s="413"/>
      <c r="EBI16" s="413"/>
      <c r="EBJ16" s="413"/>
      <c r="EBK16" s="413"/>
      <c r="EBL16" s="413"/>
      <c r="EBM16" s="413"/>
      <c r="EBN16" s="413"/>
      <c r="EBO16" s="413"/>
      <c r="EBP16" s="413"/>
      <c r="EBQ16" s="413"/>
      <c r="EBR16" s="413"/>
      <c r="EBS16" s="413"/>
      <c r="EBT16" s="413"/>
      <c r="EBU16" s="413"/>
      <c r="EBV16" s="413"/>
      <c r="EBW16" s="413"/>
      <c r="EBX16" s="413"/>
      <c r="EBY16" s="413"/>
      <c r="EBZ16" s="413"/>
      <c r="ECA16" s="413"/>
      <c r="ECB16" s="413"/>
      <c r="ECC16" s="413"/>
      <c r="ECD16" s="413"/>
      <c r="ECE16" s="413"/>
      <c r="ECF16" s="413"/>
      <c r="ECG16" s="413"/>
      <c r="ECH16" s="413"/>
      <c r="ECI16" s="413"/>
      <c r="ECJ16" s="413"/>
      <c r="ECK16" s="413"/>
      <c r="ECL16" s="413"/>
      <c r="ECM16" s="413"/>
      <c r="ECN16" s="413"/>
      <c r="ECO16" s="413"/>
      <c r="ECP16" s="413"/>
      <c r="ECQ16" s="413"/>
      <c r="ECR16" s="413"/>
      <c r="ECS16" s="413"/>
      <c r="ECT16" s="413"/>
      <c r="ECU16" s="413"/>
      <c r="ECV16" s="413"/>
      <c r="ECW16" s="413"/>
      <c r="ECX16" s="413"/>
      <c r="ECY16" s="413"/>
      <c r="ECZ16" s="413"/>
      <c r="EDA16" s="413"/>
      <c r="EDB16" s="413"/>
      <c r="EDC16" s="413"/>
      <c r="EDD16" s="413"/>
      <c r="EDE16" s="413"/>
      <c r="EDF16" s="413"/>
      <c r="EDG16" s="413"/>
      <c r="EDH16" s="413"/>
      <c r="EDI16" s="413"/>
      <c r="EDJ16" s="413"/>
      <c r="EDK16" s="413"/>
      <c r="EDL16" s="413"/>
      <c r="EDM16" s="413"/>
      <c r="EDN16" s="413"/>
      <c r="EDO16" s="413"/>
      <c r="EDP16" s="413"/>
      <c r="EDQ16" s="413"/>
      <c r="EDR16" s="413"/>
      <c r="EDS16" s="413"/>
      <c r="EDT16" s="413"/>
      <c r="EDU16" s="413"/>
      <c r="EDV16" s="413"/>
      <c r="EDW16" s="413"/>
      <c r="EDX16" s="413"/>
      <c r="EDY16" s="413"/>
      <c r="EDZ16" s="413"/>
      <c r="EEA16" s="413"/>
      <c r="EEB16" s="413"/>
      <c r="EEC16" s="413"/>
      <c r="EED16" s="413"/>
      <c r="EEE16" s="413"/>
      <c r="EEF16" s="413"/>
      <c r="EEG16" s="413"/>
      <c r="EEH16" s="413"/>
      <c r="EEI16" s="413"/>
      <c r="EEJ16" s="413"/>
      <c r="EEK16" s="413"/>
      <c r="EEL16" s="413"/>
      <c r="EEM16" s="413"/>
      <c r="EEN16" s="413"/>
      <c r="EEO16" s="413"/>
      <c r="EEP16" s="413"/>
      <c r="EEQ16" s="413"/>
      <c r="EER16" s="413"/>
      <c r="EES16" s="413"/>
      <c r="EET16" s="413"/>
      <c r="EEU16" s="413"/>
      <c r="EEV16" s="413"/>
      <c r="EEW16" s="413"/>
      <c r="EEX16" s="413"/>
      <c r="EEY16" s="413"/>
      <c r="EEZ16" s="413"/>
      <c r="EFA16" s="413"/>
      <c r="EFB16" s="413"/>
      <c r="EFC16" s="413"/>
      <c r="EFD16" s="413"/>
      <c r="EFE16" s="413"/>
      <c r="EFF16" s="413"/>
      <c r="EFG16" s="413"/>
      <c r="EFH16" s="413"/>
      <c r="EFI16" s="413"/>
      <c r="EFJ16" s="413"/>
      <c r="EFK16" s="413"/>
      <c r="EFL16" s="413"/>
      <c r="EFM16" s="413"/>
      <c r="EFN16" s="413"/>
      <c r="EFO16" s="413"/>
      <c r="EFP16" s="413"/>
      <c r="EFQ16" s="413"/>
      <c r="EFR16" s="413"/>
      <c r="EFS16" s="413"/>
      <c r="EFT16" s="413"/>
      <c r="EFU16" s="413"/>
      <c r="EFV16" s="413"/>
      <c r="EFW16" s="413"/>
      <c r="EFX16" s="413"/>
      <c r="EFY16" s="413"/>
      <c r="EFZ16" s="413"/>
      <c r="EGA16" s="413"/>
      <c r="EGB16" s="413"/>
      <c r="EGC16" s="413"/>
      <c r="EGD16" s="413"/>
      <c r="EGE16" s="413"/>
      <c r="EGF16" s="413"/>
      <c r="EGG16" s="413"/>
      <c r="EGH16" s="413"/>
      <c r="EGI16" s="413"/>
      <c r="EGJ16" s="413"/>
      <c r="EGK16" s="413"/>
      <c r="EGL16" s="413"/>
      <c r="EGM16" s="413"/>
      <c r="EGN16" s="413"/>
      <c r="EGO16" s="413"/>
      <c r="EGP16" s="413"/>
      <c r="EGQ16" s="413"/>
      <c r="EGR16" s="413"/>
      <c r="EGS16" s="413"/>
      <c r="EGT16" s="413"/>
      <c r="EGU16" s="413"/>
      <c r="EGV16" s="413"/>
      <c r="EGW16" s="413"/>
      <c r="EGX16" s="413"/>
      <c r="EGY16" s="413"/>
      <c r="EGZ16" s="413"/>
      <c r="EHA16" s="413"/>
      <c r="EHB16" s="413"/>
      <c r="EHC16" s="413"/>
      <c r="EHD16" s="413"/>
      <c r="EHE16" s="413"/>
      <c r="EHF16" s="413"/>
      <c r="EHG16" s="413"/>
      <c r="EHH16" s="413"/>
      <c r="EHI16" s="413"/>
      <c r="EHJ16" s="413"/>
      <c r="EHK16" s="413"/>
      <c r="EHL16" s="413"/>
      <c r="EHM16" s="413"/>
      <c r="EHN16" s="413"/>
      <c r="EHO16" s="413"/>
      <c r="EHP16" s="413"/>
      <c r="EHQ16" s="413"/>
      <c r="EHR16" s="413"/>
      <c r="EHS16" s="413"/>
      <c r="EHT16" s="413"/>
      <c r="EHU16" s="413"/>
      <c r="EHV16" s="413"/>
      <c r="EHW16" s="413"/>
      <c r="EHX16" s="413"/>
      <c r="EHY16" s="413"/>
      <c r="EHZ16" s="413"/>
      <c r="EIA16" s="413"/>
      <c r="EIB16" s="413"/>
      <c r="EIC16" s="413"/>
      <c r="EID16" s="413"/>
      <c r="EIE16" s="413"/>
      <c r="EIF16" s="413"/>
      <c r="EIG16" s="413"/>
      <c r="EIH16" s="413"/>
      <c r="EII16" s="413"/>
      <c r="EIJ16" s="413"/>
      <c r="EIK16" s="413"/>
      <c r="EIL16" s="413"/>
      <c r="EIM16" s="413"/>
      <c r="EIN16" s="413"/>
      <c r="EIO16" s="413"/>
      <c r="EIP16" s="413"/>
      <c r="EIQ16" s="413"/>
      <c r="EIR16" s="413"/>
      <c r="EIS16" s="413"/>
      <c r="EIT16" s="413"/>
      <c r="EIU16" s="413"/>
      <c r="EIV16" s="413"/>
      <c r="EIW16" s="413"/>
      <c r="EIX16" s="413"/>
      <c r="EIY16" s="413"/>
      <c r="EIZ16" s="413"/>
      <c r="EJA16" s="413"/>
      <c r="EJB16" s="413"/>
      <c r="EJC16" s="413"/>
      <c r="EJD16" s="413"/>
      <c r="EJE16" s="413"/>
      <c r="EJF16" s="413"/>
      <c r="EJG16" s="413"/>
      <c r="EJH16" s="413"/>
      <c r="EJI16" s="413"/>
      <c r="EJJ16" s="413"/>
      <c r="EJK16" s="413"/>
      <c r="EJL16" s="413"/>
      <c r="EJM16" s="413"/>
      <c r="EJN16" s="413"/>
      <c r="EJO16" s="413"/>
      <c r="EJP16" s="413"/>
      <c r="EJQ16" s="413"/>
      <c r="EJR16" s="413"/>
      <c r="EJS16" s="413"/>
      <c r="EJT16" s="413"/>
      <c r="EJU16" s="413"/>
      <c r="EJV16" s="413"/>
      <c r="EJW16" s="413"/>
      <c r="EJX16" s="413"/>
      <c r="EJY16" s="413"/>
      <c r="EJZ16" s="413"/>
      <c r="EKA16" s="413"/>
      <c r="EKB16" s="413"/>
      <c r="EKC16" s="413"/>
      <c r="EKD16" s="413"/>
      <c r="EKE16" s="413"/>
      <c r="EKF16" s="413"/>
      <c r="EKG16" s="413"/>
      <c r="EKH16" s="413"/>
      <c r="EKI16" s="413"/>
      <c r="EKJ16" s="413"/>
      <c r="EKK16" s="413"/>
      <c r="EKL16" s="413"/>
      <c r="EKM16" s="413"/>
      <c r="EKN16" s="413"/>
      <c r="EKO16" s="413"/>
      <c r="EKP16" s="413"/>
      <c r="EKQ16" s="413"/>
      <c r="EKR16" s="413"/>
      <c r="EKS16" s="413"/>
      <c r="EKT16" s="413"/>
      <c r="EKU16" s="413"/>
      <c r="EKV16" s="413"/>
      <c r="EKW16" s="413"/>
      <c r="EKX16" s="413"/>
      <c r="EKY16" s="413"/>
      <c r="EKZ16" s="413"/>
      <c r="ELA16" s="413"/>
      <c r="ELB16" s="413"/>
      <c r="ELC16" s="413"/>
      <c r="ELD16" s="413"/>
      <c r="ELE16" s="413"/>
      <c r="ELF16" s="413"/>
      <c r="ELG16" s="413"/>
      <c r="ELH16" s="413"/>
      <c r="ELI16" s="413"/>
      <c r="ELJ16" s="413"/>
      <c r="ELK16" s="413"/>
      <c r="ELL16" s="413"/>
      <c r="ELM16" s="413"/>
      <c r="ELN16" s="413"/>
      <c r="ELO16" s="413"/>
      <c r="ELP16" s="413"/>
      <c r="ELQ16" s="413"/>
      <c r="ELR16" s="413"/>
      <c r="ELS16" s="413"/>
      <c r="ELT16" s="413"/>
      <c r="ELU16" s="413"/>
      <c r="ELV16" s="413"/>
      <c r="ELW16" s="413"/>
      <c r="ELX16" s="413"/>
      <c r="ELY16" s="413"/>
      <c r="ELZ16" s="413"/>
      <c r="EMA16" s="413"/>
      <c r="EMB16" s="413"/>
      <c r="EMC16" s="413"/>
      <c r="EMD16" s="413"/>
      <c r="EME16" s="413"/>
      <c r="EMF16" s="413"/>
      <c r="EMG16" s="413"/>
      <c r="EMH16" s="413"/>
      <c r="EMI16" s="413"/>
      <c r="EMJ16" s="413"/>
      <c r="EMK16" s="413"/>
      <c r="EML16" s="413"/>
      <c r="EMM16" s="413"/>
      <c r="EMN16" s="413"/>
      <c r="EMO16" s="413"/>
      <c r="EMP16" s="413"/>
      <c r="EMQ16" s="413"/>
      <c r="EMR16" s="413"/>
      <c r="EMS16" s="413"/>
      <c r="EMT16" s="413"/>
      <c r="EMU16" s="413"/>
      <c r="EMV16" s="413"/>
      <c r="EMW16" s="413"/>
      <c r="EMX16" s="413"/>
      <c r="EMY16" s="413"/>
      <c r="EMZ16" s="413"/>
      <c r="ENA16" s="413"/>
      <c r="ENB16" s="413"/>
      <c r="ENC16" s="413"/>
      <c r="END16" s="413"/>
      <c r="ENE16" s="413"/>
      <c r="ENF16" s="413"/>
      <c r="ENG16" s="413"/>
      <c r="ENH16" s="413"/>
      <c r="ENI16" s="413"/>
      <c r="ENJ16" s="413"/>
      <c r="ENK16" s="413"/>
      <c r="ENL16" s="413"/>
      <c r="ENM16" s="413"/>
      <c r="ENN16" s="413"/>
      <c r="ENO16" s="413"/>
      <c r="ENP16" s="413"/>
      <c r="ENQ16" s="413"/>
      <c r="ENR16" s="413"/>
      <c r="ENS16" s="413"/>
      <c r="ENT16" s="413"/>
      <c r="ENU16" s="413"/>
      <c r="ENV16" s="413"/>
      <c r="ENW16" s="413"/>
      <c r="ENX16" s="413"/>
      <c r="ENY16" s="413"/>
      <c r="ENZ16" s="413"/>
      <c r="EOA16" s="413"/>
      <c r="EOB16" s="413"/>
      <c r="EOC16" s="413"/>
      <c r="EOD16" s="413"/>
      <c r="EOE16" s="413"/>
      <c r="EOF16" s="413"/>
      <c r="EOG16" s="413"/>
      <c r="EOH16" s="413"/>
      <c r="EOI16" s="413"/>
      <c r="EOJ16" s="413"/>
      <c r="EOK16" s="413"/>
      <c r="EOL16" s="413"/>
      <c r="EOM16" s="413"/>
      <c r="EON16" s="413"/>
      <c r="EOO16" s="413"/>
      <c r="EOP16" s="413"/>
      <c r="EOQ16" s="413"/>
      <c r="EOR16" s="413"/>
      <c r="EOS16" s="413"/>
      <c r="EOT16" s="413"/>
      <c r="EOU16" s="413"/>
      <c r="EOV16" s="413"/>
      <c r="EOW16" s="413"/>
      <c r="EOX16" s="413"/>
      <c r="EOY16" s="413"/>
      <c r="EOZ16" s="413"/>
      <c r="EPA16" s="413"/>
      <c r="EPB16" s="413"/>
      <c r="EPC16" s="413"/>
      <c r="EPD16" s="413"/>
      <c r="EPE16" s="413"/>
      <c r="EPF16" s="413"/>
      <c r="EPG16" s="413"/>
      <c r="EPH16" s="413"/>
      <c r="EPI16" s="413"/>
      <c r="EPJ16" s="413"/>
      <c r="EPK16" s="413"/>
      <c r="EPL16" s="413"/>
      <c r="EPM16" s="413"/>
      <c r="EPN16" s="413"/>
      <c r="EPO16" s="413"/>
      <c r="EPP16" s="413"/>
      <c r="EPQ16" s="413"/>
      <c r="EPR16" s="413"/>
      <c r="EPS16" s="413"/>
      <c r="EPT16" s="413"/>
      <c r="EPU16" s="413"/>
      <c r="EPV16" s="413"/>
      <c r="EPW16" s="413"/>
      <c r="EPX16" s="413"/>
      <c r="EPY16" s="413"/>
      <c r="EPZ16" s="413"/>
      <c r="EQA16" s="413"/>
      <c r="EQB16" s="413"/>
      <c r="EQC16" s="413"/>
      <c r="EQD16" s="413"/>
      <c r="EQE16" s="413"/>
      <c r="EQF16" s="413"/>
      <c r="EQG16" s="413"/>
      <c r="EQH16" s="413"/>
      <c r="EQI16" s="413"/>
      <c r="EQJ16" s="413"/>
      <c r="EQK16" s="413"/>
      <c r="EQL16" s="413"/>
      <c r="EQM16" s="413"/>
      <c r="EQN16" s="413"/>
      <c r="EQO16" s="413"/>
      <c r="EQP16" s="413"/>
      <c r="EQQ16" s="413"/>
      <c r="EQR16" s="413"/>
      <c r="EQS16" s="413"/>
      <c r="EQT16" s="413"/>
      <c r="EQU16" s="413"/>
      <c r="EQV16" s="413"/>
      <c r="EQW16" s="413"/>
      <c r="EQX16" s="413"/>
      <c r="EQY16" s="413"/>
      <c r="EQZ16" s="413"/>
      <c r="ERA16" s="413"/>
      <c r="ERB16" s="413"/>
      <c r="ERC16" s="413"/>
      <c r="ERD16" s="413"/>
      <c r="ERE16" s="413"/>
      <c r="ERF16" s="413"/>
      <c r="ERG16" s="413"/>
      <c r="ERH16" s="413"/>
      <c r="ERI16" s="413"/>
      <c r="ERJ16" s="413"/>
      <c r="ERK16" s="413"/>
      <c r="ERL16" s="413"/>
      <c r="ERM16" s="413"/>
      <c r="ERN16" s="413"/>
      <c r="ERO16" s="413"/>
      <c r="ERP16" s="413"/>
      <c r="ERQ16" s="413"/>
      <c r="ERR16" s="413"/>
      <c r="ERS16" s="413"/>
      <c r="ERT16" s="413"/>
      <c r="ERU16" s="413"/>
      <c r="ERV16" s="413"/>
      <c r="ERW16" s="413"/>
      <c r="ERX16" s="413"/>
      <c r="ERY16" s="413"/>
      <c r="ERZ16" s="413"/>
      <c r="ESA16" s="413"/>
      <c r="ESB16" s="413"/>
      <c r="ESC16" s="413"/>
      <c r="ESD16" s="413"/>
      <c r="ESE16" s="413"/>
      <c r="ESF16" s="413"/>
      <c r="ESG16" s="413"/>
      <c r="ESH16" s="413"/>
      <c r="ESI16" s="413"/>
      <c r="ESJ16" s="413"/>
      <c r="ESK16" s="413"/>
      <c r="ESL16" s="413"/>
      <c r="ESM16" s="413"/>
      <c r="ESN16" s="413"/>
      <c r="ESO16" s="413"/>
      <c r="ESP16" s="413"/>
      <c r="ESQ16" s="413"/>
      <c r="ESR16" s="413"/>
      <c r="ESS16" s="413"/>
      <c r="EST16" s="413"/>
      <c r="ESU16" s="413"/>
      <c r="ESV16" s="413"/>
      <c r="ESW16" s="413"/>
      <c r="ESX16" s="413"/>
      <c r="ESY16" s="413"/>
      <c r="ESZ16" s="413"/>
      <c r="ETA16" s="413"/>
      <c r="ETB16" s="413"/>
      <c r="ETC16" s="413"/>
      <c r="ETD16" s="413"/>
      <c r="ETE16" s="413"/>
      <c r="ETF16" s="413"/>
      <c r="ETG16" s="413"/>
      <c r="ETH16" s="413"/>
      <c r="ETI16" s="413"/>
      <c r="ETJ16" s="413"/>
      <c r="ETK16" s="413"/>
      <c r="ETL16" s="413"/>
      <c r="ETM16" s="413"/>
      <c r="ETN16" s="413"/>
      <c r="ETO16" s="413"/>
      <c r="ETP16" s="413"/>
      <c r="ETQ16" s="413"/>
      <c r="ETR16" s="413"/>
      <c r="ETS16" s="413"/>
      <c r="ETT16" s="413"/>
      <c r="ETU16" s="413"/>
      <c r="ETV16" s="413"/>
      <c r="ETW16" s="413"/>
      <c r="ETX16" s="413"/>
      <c r="ETY16" s="413"/>
      <c r="ETZ16" s="413"/>
      <c r="EUA16" s="413"/>
      <c r="EUB16" s="413"/>
      <c r="EUC16" s="413"/>
      <c r="EUD16" s="413"/>
      <c r="EUE16" s="413"/>
      <c r="EUF16" s="413"/>
      <c r="EUG16" s="413"/>
      <c r="EUH16" s="413"/>
      <c r="EUI16" s="413"/>
      <c r="EUJ16" s="413"/>
      <c r="EUK16" s="413"/>
      <c r="EUL16" s="413"/>
      <c r="EUM16" s="413"/>
      <c r="EUN16" s="413"/>
      <c r="EUO16" s="413"/>
      <c r="EUP16" s="413"/>
      <c r="EUQ16" s="413"/>
      <c r="EUR16" s="413"/>
      <c r="EUS16" s="413"/>
      <c r="EUT16" s="413"/>
      <c r="EUU16" s="413"/>
      <c r="EUV16" s="413"/>
      <c r="EUW16" s="413"/>
      <c r="EUX16" s="413"/>
      <c r="EUY16" s="413"/>
      <c r="EUZ16" s="413"/>
      <c r="EVA16" s="413"/>
      <c r="EVB16" s="413"/>
      <c r="EVC16" s="413"/>
      <c r="EVD16" s="413"/>
      <c r="EVE16" s="413"/>
      <c r="EVF16" s="413"/>
      <c r="EVG16" s="413"/>
      <c r="EVH16" s="413"/>
      <c r="EVI16" s="413"/>
      <c r="EVJ16" s="413"/>
      <c r="EVK16" s="413"/>
      <c r="EVL16" s="413"/>
      <c r="EVM16" s="413"/>
      <c r="EVN16" s="413"/>
      <c r="EVO16" s="413"/>
      <c r="EVP16" s="413"/>
      <c r="EVQ16" s="413"/>
      <c r="EVR16" s="413"/>
      <c r="EVS16" s="413"/>
      <c r="EVT16" s="413"/>
      <c r="EVU16" s="413"/>
      <c r="EVV16" s="413"/>
      <c r="EVW16" s="413"/>
      <c r="EVX16" s="413"/>
      <c r="EVY16" s="413"/>
      <c r="EVZ16" s="413"/>
      <c r="EWA16" s="413"/>
      <c r="EWB16" s="413"/>
      <c r="EWC16" s="413"/>
      <c r="EWD16" s="413"/>
      <c r="EWE16" s="413"/>
      <c r="EWF16" s="413"/>
      <c r="EWG16" s="413"/>
      <c r="EWH16" s="413"/>
      <c r="EWI16" s="413"/>
      <c r="EWJ16" s="413"/>
      <c r="EWK16" s="413"/>
      <c r="EWL16" s="413"/>
      <c r="EWM16" s="413"/>
      <c r="EWN16" s="413"/>
      <c r="EWO16" s="413"/>
      <c r="EWP16" s="413"/>
      <c r="EWQ16" s="413"/>
      <c r="EWR16" s="413"/>
      <c r="EWS16" s="413"/>
      <c r="EWT16" s="413"/>
      <c r="EWU16" s="413"/>
      <c r="EWV16" s="413"/>
      <c r="EWW16" s="413"/>
      <c r="EWX16" s="413"/>
      <c r="EWY16" s="413"/>
      <c r="EWZ16" s="413"/>
      <c r="EXA16" s="413"/>
      <c r="EXB16" s="413"/>
      <c r="EXC16" s="413"/>
      <c r="EXD16" s="413"/>
      <c r="EXE16" s="413"/>
      <c r="EXF16" s="413"/>
      <c r="EXG16" s="413"/>
      <c r="EXH16" s="413"/>
      <c r="EXI16" s="413"/>
      <c r="EXJ16" s="413"/>
      <c r="EXK16" s="413"/>
      <c r="EXL16" s="413"/>
      <c r="EXM16" s="413"/>
      <c r="EXN16" s="413"/>
      <c r="EXO16" s="413"/>
      <c r="EXP16" s="413"/>
      <c r="EXQ16" s="413"/>
      <c r="EXR16" s="413"/>
      <c r="EXS16" s="413"/>
      <c r="EXT16" s="413"/>
      <c r="EXU16" s="413"/>
      <c r="EXV16" s="413"/>
      <c r="EXW16" s="413"/>
      <c r="EXX16" s="413"/>
      <c r="EXY16" s="413"/>
      <c r="EXZ16" s="413"/>
      <c r="EYA16" s="413"/>
      <c r="EYB16" s="413"/>
      <c r="EYC16" s="413"/>
      <c r="EYD16" s="413"/>
      <c r="EYE16" s="413"/>
      <c r="EYF16" s="413"/>
      <c r="EYG16" s="413"/>
      <c r="EYH16" s="413"/>
      <c r="EYI16" s="413"/>
      <c r="EYJ16" s="413"/>
      <c r="EYK16" s="413"/>
      <c r="EYL16" s="413"/>
      <c r="EYM16" s="413"/>
      <c r="EYN16" s="413"/>
      <c r="EYO16" s="413"/>
      <c r="EYP16" s="413"/>
      <c r="EYQ16" s="413"/>
      <c r="EYR16" s="413"/>
      <c r="EYS16" s="413"/>
      <c r="EYT16" s="413"/>
      <c r="EYU16" s="413"/>
      <c r="EYV16" s="413"/>
      <c r="EYW16" s="413"/>
      <c r="EYX16" s="413"/>
      <c r="EYY16" s="413"/>
      <c r="EYZ16" s="413"/>
      <c r="EZA16" s="413"/>
      <c r="EZB16" s="413"/>
      <c r="EZC16" s="413"/>
      <c r="EZD16" s="413"/>
      <c r="EZE16" s="413"/>
      <c r="EZF16" s="413"/>
      <c r="EZG16" s="413"/>
      <c r="EZH16" s="413"/>
      <c r="EZI16" s="413"/>
      <c r="EZJ16" s="413"/>
      <c r="EZK16" s="413"/>
      <c r="EZL16" s="413"/>
      <c r="EZM16" s="413"/>
      <c r="EZN16" s="413"/>
      <c r="EZO16" s="413"/>
      <c r="EZP16" s="413"/>
      <c r="EZQ16" s="413"/>
      <c r="EZR16" s="413"/>
      <c r="EZS16" s="413"/>
      <c r="EZT16" s="413"/>
      <c r="EZU16" s="413"/>
      <c r="EZV16" s="413"/>
      <c r="EZW16" s="413"/>
      <c r="EZX16" s="413"/>
      <c r="EZY16" s="413"/>
      <c r="EZZ16" s="413"/>
      <c r="FAA16" s="413"/>
      <c r="FAB16" s="413"/>
      <c r="FAC16" s="413"/>
      <c r="FAD16" s="413"/>
      <c r="FAE16" s="413"/>
      <c r="FAF16" s="413"/>
      <c r="FAG16" s="413"/>
      <c r="FAH16" s="413"/>
      <c r="FAI16" s="413"/>
      <c r="FAJ16" s="413"/>
      <c r="FAK16" s="413"/>
      <c r="FAL16" s="413"/>
      <c r="FAM16" s="413"/>
      <c r="FAN16" s="413"/>
      <c r="FAO16" s="413"/>
      <c r="FAP16" s="413"/>
      <c r="FAQ16" s="413"/>
      <c r="FAR16" s="413"/>
      <c r="FAS16" s="413"/>
      <c r="FAT16" s="413"/>
      <c r="FAU16" s="413"/>
      <c r="FAV16" s="413"/>
      <c r="FAW16" s="413"/>
      <c r="FAX16" s="413"/>
      <c r="FAY16" s="413"/>
      <c r="FAZ16" s="413"/>
      <c r="FBA16" s="413"/>
      <c r="FBB16" s="413"/>
      <c r="FBC16" s="413"/>
      <c r="FBD16" s="413"/>
      <c r="FBE16" s="413"/>
      <c r="FBF16" s="413"/>
      <c r="FBG16" s="413"/>
      <c r="FBH16" s="413"/>
      <c r="FBI16" s="413"/>
      <c r="FBJ16" s="413"/>
      <c r="FBK16" s="413"/>
      <c r="FBL16" s="413"/>
      <c r="FBM16" s="413"/>
      <c r="FBN16" s="413"/>
      <c r="FBO16" s="413"/>
      <c r="FBP16" s="413"/>
      <c r="FBQ16" s="413"/>
      <c r="FBR16" s="413"/>
      <c r="FBS16" s="413"/>
      <c r="FBT16" s="413"/>
      <c r="FBU16" s="413"/>
      <c r="FBV16" s="413"/>
      <c r="FBW16" s="413"/>
      <c r="FBX16" s="413"/>
      <c r="FBY16" s="413"/>
      <c r="FBZ16" s="413"/>
      <c r="FCA16" s="413"/>
      <c r="FCB16" s="413"/>
      <c r="FCC16" s="413"/>
      <c r="FCD16" s="413"/>
      <c r="FCE16" s="413"/>
      <c r="FCF16" s="413"/>
      <c r="FCG16" s="413"/>
      <c r="FCH16" s="413"/>
      <c r="FCI16" s="413"/>
      <c r="FCJ16" s="413"/>
      <c r="FCK16" s="413"/>
      <c r="FCL16" s="413"/>
      <c r="FCM16" s="413"/>
      <c r="FCN16" s="413"/>
      <c r="FCO16" s="413"/>
      <c r="FCP16" s="413"/>
      <c r="FCQ16" s="413"/>
      <c r="FCR16" s="413"/>
      <c r="FCS16" s="413"/>
      <c r="FCT16" s="413"/>
      <c r="FCU16" s="413"/>
      <c r="FCV16" s="413"/>
      <c r="FCW16" s="413"/>
      <c r="FCX16" s="413"/>
      <c r="FCY16" s="413"/>
      <c r="FCZ16" s="413"/>
      <c r="FDA16" s="413"/>
      <c r="FDB16" s="413"/>
      <c r="FDC16" s="413"/>
      <c r="FDD16" s="413"/>
      <c r="FDE16" s="413"/>
      <c r="FDF16" s="413"/>
      <c r="FDG16" s="413"/>
      <c r="FDH16" s="413"/>
      <c r="FDI16" s="413"/>
      <c r="FDJ16" s="413"/>
      <c r="FDK16" s="413"/>
      <c r="FDL16" s="413"/>
      <c r="FDM16" s="413"/>
      <c r="FDN16" s="413"/>
      <c r="FDO16" s="413"/>
      <c r="FDP16" s="413"/>
      <c r="FDQ16" s="413"/>
      <c r="FDR16" s="413"/>
      <c r="FDS16" s="413"/>
      <c r="FDT16" s="413"/>
      <c r="FDU16" s="413"/>
      <c r="FDV16" s="413"/>
      <c r="FDW16" s="413"/>
      <c r="FDX16" s="413"/>
      <c r="FDY16" s="413"/>
      <c r="FDZ16" s="413"/>
      <c r="FEA16" s="413"/>
      <c r="FEB16" s="413"/>
      <c r="FEC16" s="413"/>
      <c r="FED16" s="413"/>
      <c r="FEE16" s="413"/>
      <c r="FEF16" s="413"/>
      <c r="FEG16" s="413"/>
      <c r="FEH16" s="413"/>
      <c r="FEI16" s="413"/>
      <c r="FEJ16" s="413"/>
      <c r="FEK16" s="413"/>
      <c r="FEL16" s="413"/>
      <c r="FEM16" s="413"/>
      <c r="FEN16" s="413"/>
      <c r="FEO16" s="413"/>
      <c r="FEP16" s="413"/>
      <c r="FEQ16" s="413"/>
      <c r="FER16" s="413"/>
      <c r="FES16" s="413"/>
      <c r="FET16" s="413"/>
      <c r="FEU16" s="413"/>
      <c r="FEV16" s="413"/>
      <c r="FEW16" s="413"/>
      <c r="FEX16" s="413"/>
      <c r="FEY16" s="413"/>
      <c r="FEZ16" s="413"/>
      <c r="FFA16" s="413"/>
      <c r="FFB16" s="413"/>
      <c r="FFC16" s="413"/>
      <c r="FFD16" s="413"/>
      <c r="FFE16" s="413"/>
      <c r="FFF16" s="413"/>
      <c r="FFG16" s="413"/>
      <c r="FFH16" s="413"/>
      <c r="FFI16" s="413"/>
      <c r="FFJ16" s="413"/>
      <c r="FFK16" s="413"/>
      <c r="FFL16" s="413"/>
      <c r="FFM16" s="413"/>
      <c r="FFN16" s="413"/>
      <c r="FFO16" s="413"/>
      <c r="FFP16" s="413"/>
      <c r="FFQ16" s="413"/>
      <c r="FFR16" s="413"/>
      <c r="FFS16" s="413"/>
      <c r="FFT16" s="413"/>
      <c r="FFU16" s="413"/>
      <c r="FFV16" s="413"/>
      <c r="FFW16" s="413"/>
      <c r="FFX16" s="413"/>
      <c r="FFY16" s="413"/>
      <c r="FFZ16" s="413"/>
      <c r="FGA16" s="413"/>
      <c r="FGB16" s="413"/>
      <c r="FGC16" s="413"/>
      <c r="FGD16" s="413"/>
      <c r="FGE16" s="413"/>
      <c r="FGF16" s="413"/>
      <c r="FGG16" s="413"/>
      <c r="FGH16" s="413"/>
      <c r="FGI16" s="413"/>
      <c r="FGJ16" s="413"/>
      <c r="FGK16" s="413"/>
      <c r="FGL16" s="413"/>
      <c r="FGM16" s="413"/>
      <c r="FGN16" s="413"/>
      <c r="FGO16" s="413"/>
      <c r="FGP16" s="413"/>
      <c r="FGQ16" s="413"/>
      <c r="FGR16" s="413"/>
      <c r="FGS16" s="413"/>
      <c r="FGT16" s="413"/>
      <c r="FGU16" s="413"/>
      <c r="FGV16" s="413"/>
      <c r="FGW16" s="413"/>
      <c r="FGX16" s="413"/>
      <c r="FGY16" s="413"/>
      <c r="FGZ16" s="413"/>
      <c r="FHA16" s="413"/>
      <c r="FHB16" s="413"/>
      <c r="FHC16" s="413"/>
      <c r="FHD16" s="413"/>
      <c r="FHE16" s="413"/>
      <c r="FHF16" s="413"/>
      <c r="FHG16" s="413"/>
      <c r="FHH16" s="413"/>
      <c r="FHI16" s="413"/>
      <c r="FHJ16" s="413"/>
      <c r="FHK16" s="413"/>
      <c r="FHL16" s="413"/>
      <c r="FHM16" s="413"/>
      <c r="FHN16" s="413"/>
      <c r="FHO16" s="413"/>
      <c r="FHP16" s="413"/>
      <c r="FHQ16" s="413"/>
      <c r="FHR16" s="413"/>
      <c r="FHS16" s="413"/>
      <c r="FHT16" s="413"/>
      <c r="FHU16" s="413"/>
      <c r="FHV16" s="413"/>
      <c r="FHW16" s="413"/>
      <c r="FHX16" s="413"/>
      <c r="FHY16" s="413"/>
      <c r="FHZ16" s="413"/>
      <c r="FIA16" s="413"/>
      <c r="FIB16" s="413"/>
      <c r="FIC16" s="413"/>
      <c r="FID16" s="413"/>
      <c r="FIE16" s="413"/>
      <c r="FIF16" s="413"/>
      <c r="FIG16" s="413"/>
      <c r="FIH16" s="413"/>
      <c r="FII16" s="413"/>
      <c r="FIJ16" s="413"/>
      <c r="FIK16" s="413"/>
      <c r="FIL16" s="413"/>
      <c r="FIM16" s="413"/>
      <c r="FIN16" s="413"/>
      <c r="FIO16" s="413"/>
      <c r="FIP16" s="413"/>
      <c r="FIQ16" s="413"/>
      <c r="FIR16" s="413"/>
      <c r="FIS16" s="413"/>
      <c r="FIT16" s="413"/>
      <c r="FIU16" s="413"/>
      <c r="FIV16" s="413"/>
      <c r="FIW16" s="413"/>
      <c r="FIX16" s="413"/>
      <c r="FIY16" s="413"/>
      <c r="FIZ16" s="413"/>
      <c r="FJA16" s="413"/>
      <c r="FJB16" s="413"/>
      <c r="FJC16" s="413"/>
      <c r="FJD16" s="413"/>
      <c r="FJE16" s="413"/>
      <c r="FJF16" s="413"/>
      <c r="FJG16" s="413"/>
      <c r="FJH16" s="413"/>
      <c r="FJI16" s="413"/>
      <c r="FJJ16" s="413"/>
      <c r="FJK16" s="413"/>
      <c r="FJL16" s="413"/>
      <c r="FJM16" s="413"/>
      <c r="FJN16" s="413"/>
      <c r="FJO16" s="413"/>
      <c r="FJP16" s="413"/>
      <c r="FJQ16" s="413"/>
      <c r="FJR16" s="413"/>
      <c r="FJS16" s="413"/>
      <c r="FJT16" s="413"/>
      <c r="FJU16" s="413"/>
      <c r="FJV16" s="413"/>
      <c r="FJW16" s="413"/>
      <c r="FJX16" s="413"/>
      <c r="FJY16" s="413"/>
      <c r="FJZ16" s="413"/>
      <c r="FKA16" s="413"/>
      <c r="FKB16" s="413"/>
      <c r="FKC16" s="413"/>
      <c r="FKD16" s="413"/>
      <c r="FKE16" s="413"/>
      <c r="FKF16" s="413"/>
      <c r="FKG16" s="413"/>
      <c r="FKH16" s="413"/>
      <c r="FKI16" s="413"/>
      <c r="FKJ16" s="413"/>
      <c r="FKK16" s="413"/>
      <c r="FKL16" s="413"/>
      <c r="FKM16" s="413"/>
      <c r="FKN16" s="413"/>
      <c r="FKO16" s="413"/>
      <c r="FKP16" s="413"/>
      <c r="FKQ16" s="413"/>
      <c r="FKR16" s="413"/>
      <c r="FKS16" s="413"/>
      <c r="FKT16" s="413"/>
      <c r="FKU16" s="413"/>
      <c r="FKV16" s="413"/>
      <c r="FKW16" s="413"/>
      <c r="FKX16" s="413"/>
      <c r="FKY16" s="413"/>
      <c r="FKZ16" s="413"/>
      <c r="FLA16" s="413"/>
      <c r="FLB16" s="413"/>
      <c r="FLC16" s="413"/>
      <c r="FLD16" s="413"/>
      <c r="FLE16" s="413"/>
      <c r="FLF16" s="413"/>
      <c r="FLG16" s="413"/>
      <c r="FLH16" s="413"/>
      <c r="FLI16" s="413"/>
      <c r="FLJ16" s="413"/>
      <c r="FLK16" s="413"/>
      <c r="FLL16" s="413"/>
      <c r="FLM16" s="413"/>
      <c r="FLN16" s="413"/>
      <c r="FLO16" s="413"/>
      <c r="FLP16" s="413"/>
      <c r="FLQ16" s="413"/>
      <c r="FLR16" s="413"/>
      <c r="FLS16" s="413"/>
      <c r="FLT16" s="413"/>
      <c r="FLU16" s="413"/>
      <c r="FLV16" s="413"/>
      <c r="FLW16" s="413"/>
      <c r="FLX16" s="413"/>
      <c r="FLY16" s="413"/>
      <c r="FLZ16" s="413"/>
      <c r="FMA16" s="413"/>
      <c r="FMB16" s="413"/>
      <c r="FMC16" s="413"/>
      <c r="FMD16" s="413"/>
      <c r="FME16" s="413"/>
      <c r="FMF16" s="413"/>
      <c r="FMG16" s="413"/>
      <c r="FMH16" s="413"/>
      <c r="FMI16" s="413"/>
      <c r="FMJ16" s="413"/>
      <c r="FMK16" s="413"/>
      <c r="FML16" s="413"/>
      <c r="FMM16" s="413"/>
      <c r="FMN16" s="413"/>
      <c r="FMO16" s="413"/>
      <c r="FMP16" s="413"/>
      <c r="FMQ16" s="413"/>
      <c r="FMR16" s="413"/>
      <c r="FMS16" s="413"/>
      <c r="FMT16" s="413"/>
      <c r="FMU16" s="413"/>
      <c r="FMV16" s="413"/>
      <c r="FMW16" s="413"/>
      <c r="FMX16" s="413"/>
      <c r="FMY16" s="413"/>
      <c r="FMZ16" s="413"/>
      <c r="FNA16" s="413"/>
      <c r="FNB16" s="413"/>
      <c r="FNC16" s="413"/>
      <c r="FND16" s="413"/>
      <c r="FNE16" s="413"/>
      <c r="FNF16" s="413"/>
      <c r="FNG16" s="413"/>
      <c r="FNH16" s="413"/>
      <c r="FNI16" s="413"/>
      <c r="FNJ16" s="413"/>
      <c r="FNK16" s="413"/>
      <c r="FNL16" s="413"/>
      <c r="FNM16" s="413"/>
      <c r="FNN16" s="413"/>
      <c r="FNO16" s="413"/>
      <c r="FNP16" s="413"/>
      <c r="FNQ16" s="413"/>
      <c r="FNR16" s="413"/>
      <c r="FNS16" s="413"/>
      <c r="FNT16" s="413"/>
      <c r="FNU16" s="413"/>
      <c r="FNV16" s="413"/>
      <c r="FNW16" s="413"/>
      <c r="FNX16" s="413"/>
      <c r="FNY16" s="413"/>
      <c r="FNZ16" s="413"/>
      <c r="FOA16" s="413"/>
      <c r="FOB16" s="413"/>
      <c r="FOC16" s="413"/>
      <c r="FOD16" s="413"/>
      <c r="FOE16" s="413"/>
      <c r="FOF16" s="413"/>
      <c r="FOG16" s="413"/>
      <c r="FOH16" s="413"/>
      <c r="FOI16" s="413"/>
      <c r="FOJ16" s="413"/>
      <c r="FOK16" s="413"/>
      <c r="FOL16" s="413"/>
      <c r="FOM16" s="413"/>
      <c r="FON16" s="413"/>
      <c r="FOO16" s="413"/>
      <c r="FOP16" s="413"/>
      <c r="FOQ16" s="413"/>
      <c r="FOR16" s="413"/>
      <c r="FOS16" s="413"/>
      <c r="FOT16" s="413"/>
      <c r="FOU16" s="413"/>
      <c r="FOV16" s="413"/>
      <c r="FOW16" s="413"/>
      <c r="FOX16" s="413"/>
      <c r="FOY16" s="413"/>
      <c r="FOZ16" s="413"/>
      <c r="FPA16" s="413"/>
      <c r="FPB16" s="413"/>
      <c r="FPC16" s="413"/>
      <c r="FPD16" s="413"/>
      <c r="FPE16" s="413"/>
      <c r="FPF16" s="413"/>
      <c r="FPG16" s="413"/>
      <c r="FPH16" s="413"/>
      <c r="FPI16" s="413"/>
      <c r="FPJ16" s="413"/>
      <c r="FPK16" s="413"/>
      <c r="FPL16" s="413"/>
      <c r="FPM16" s="413"/>
      <c r="FPN16" s="413"/>
      <c r="FPO16" s="413"/>
      <c r="FPP16" s="413"/>
      <c r="FPQ16" s="413"/>
      <c r="FPR16" s="413"/>
      <c r="FPS16" s="413"/>
      <c r="FPT16" s="413"/>
      <c r="FPU16" s="413"/>
      <c r="FPV16" s="413"/>
      <c r="FPW16" s="413"/>
      <c r="FPX16" s="413"/>
      <c r="FPY16" s="413"/>
      <c r="FPZ16" s="413"/>
      <c r="FQA16" s="413"/>
      <c r="FQB16" s="413"/>
      <c r="FQC16" s="413"/>
      <c r="FQD16" s="413"/>
      <c r="FQE16" s="413"/>
      <c r="FQF16" s="413"/>
      <c r="FQG16" s="413"/>
      <c r="FQH16" s="413"/>
      <c r="FQI16" s="413"/>
      <c r="FQJ16" s="413"/>
      <c r="FQK16" s="413"/>
      <c r="FQL16" s="413"/>
      <c r="FQM16" s="413"/>
      <c r="FQN16" s="413"/>
      <c r="FQO16" s="413"/>
      <c r="FQP16" s="413"/>
      <c r="FQQ16" s="413"/>
      <c r="FQR16" s="413"/>
      <c r="FQS16" s="413"/>
      <c r="FQT16" s="413"/>
      <c r="FQU16" s="413"/>
      <c r="FQV16" s="413"/>
      <c r="FQW16" s="413"/>
      <c r="FQX16" s="413"/>
      <c r="FQY16" s="413"/>
      <c r="FQZ16" s="413"/>
      <c r="FRA16" s="413"/>
      <c r="FRB16" s="413"/>
      <c r="FRC16" s="413"/>
      <c r="FRD16" s="413"/>
      <c r="FRE16" s="413"/>
      <c r="FRF16" s="413"/>
      <c r="FRG16" s="413"/>
      <c r="FRH16" s="413"/>
      <c r="FRI16" s="413"/>
      <c r="FRJ16" s="413"/>
      <c r="FRK16" s="413"/>
      <c r="FRL16" s="413"/>
      <c r="FRM16" s="413"/>
      <c r="FRN16" s="413"/>
      <c r="FRO16" s="413"/>
      <c r="FRP16" s="413"/>
      <c r="FRQ16" s="413"/>
      <c r="FRR16" s="413"/>
      <c r="FRS16" s="413"/>
      <c r="FRT16" s="413"/>
      <c r="FRU16" s="413"/>
      <c r="FRV16" s="413"/>
      <c r="FRW16" s="413"/>
      <c r="FRX16" s="413"/>
      <c r="FRY16" s="413"/>
      <c r="FRZ16" s="413"/>
      <c r="FSA16" s="413"/>
      <c r="FSB16" s="413"/>
      <c r="FSC16" s="413"/>
      <c r="FSD16" s="413"/>
      <c r="FSE16" s="413"/>
      <c r="FSF16" s="413"/>
      <c r="FSG16" s="413"/>
      <c r="FSH16" s="413"/>
      <c r="FSI16" s="413"/>
      <c r="FSJ16" s="413"/>
      <c r="FSK16" s="413"/>
      <c r="FSL16" s="413"/>
      <c r="FSM16" s="413"/>
      <c r="FSN16" s="413"/>
      <c r="FSO16" s="413"/>
      <c r="FSP16" s="413"/>
      <c r="FSQ16" s="413"/>
      <c r="FSR16" s="413"/>
      <c r="FSS16" s="413"/>
      <c r="FST16" s="413"/>
      <c r="FSU16" s="413"/>
      <c r="FSV16" s="413"/>
      <c r="FSW16" s="413"/>
      <c r="FSX16" s="413"/>
      <c r="FSY16" s="413"/>
      <c r="FSZ16" s="413"/>
      <c r="FTA16" s="413"/>
      <c r="FTB16" s="413"/>
      <c r="FTC16" s="413"/>
      <c r="FTD16" s="413"/>
      <c r="FTE16" s="413"/>
      <c r="FTF16" s="413"/>
      <c r="FTG16" s="413"/>
      <c r="FTH16" s="413"/>
      <c r="FTI16" s="413"/>
      <c r="FTJ16" s="413"/>
      <c r="FTK16" s="413"/>
      <c r="FTL16" s="413"/>
      <c r="FTM16" s="413"/>
      <c r="FTN16" s="413"/>
      <c r="FTO16" s="413"/>
      <c r="FTP16" s="413"/>
      <c r="FTQ16" s="413"/>
      <c r="FTR16" s="413"/>
      <c r="FTS16" s="413"/>
      <c r="FTT16" s="413"/>
      <c r="FTU16" s="413"/>
      <c r="FTV16" s="413"/>
      <c r="FTW16" s="413"/>
      <c r="FTX16" s="413"/>
      <c r="FTY16" s="413"/>
      <c r="FTZ16" s="413"/>
      <c r="FUA16" s="413"/>
      <c r="FUB16" s="413"/>
      <c r="FUC16" s="413"/>
      <c r="FUD16" s="413"/>
      <c r="FUE16" s="413"/>
      <c r="FUF16" s="413"/>
      <c r="FUG16" s="413"/>
      <c r="FUH16" s="413"/>
      <c r="FUI16" s="413"/>
      <c r="FUJ16" s="413"/>
      <c r="FUK16" s="413"/>
      <c r="FUL16" s="413"/>
      <c r="FUM16" s="413"/>
      <c r="FUN16" s="413"/>
      <c r="FUO16" s="413"/>
      <c r="FUP16" s="413"/>
      <c r="FUQ16" s="413"/>
      <c r="FUR16" s="413"/>
      <c r="FUS16" s="413"/>
      <c r="FUT16" s="413"/>
      <c r="FUU16" s="413"/>
      <c r="FUV16" s="413"/>
      <c r="FUW16" s="413"/>
      <c r="FUX16" s="413"/>
      <c r="FUY16" s="413"/>
      <c r="FUZ16" s="413"/>
      <c r="FVA16" s="413"/>
      <c r="FVB16" s="413"/>
      <c r="FVC16" s="413"/>
      <c r="FVD16" s="413"/>
      <c r="FVE16" s="413"/>
      <c r="FVF16" s="413"/>
      <c r="FVG16" s="413"/>
      <c r="FVH16" s="413"/>
      <c r="FVI16" s="413"/>
      <c r="FVJ16" s="413"/>
      <c r="FVK16" s="413"/>
      <c r="FVL16" s="413"/>
      <c r="FVM16" s="413"/>
      <c r="FVN16" s="413"/>
      <c r="FVO16" s="413"/>
      <c r="FVP16" s="413"/>
      <c r="FVQ16" s="413"/>
      <c r="FVR16" s="413"/>
      <c r="FVS16" s="413"/>
      <c r="FVT16" s="413"/>
      <c r="FVU16" s="413"/>
      <c r="FVV16" s="413"/>
      <c r="FVW16" s="413"/>
      <c r="FVX16" s="413"/>
      <c r="FVY16" s="413"/>
      <c r="FVZ16" s="413"/>
      <c r="FWA16" s="413"/>
      <c r="FWB16" s="413"/>
      <c r="FWC16" s="413"/>
      <c r="FWD16" s="413"/>
      <c r="FWE16" s="413"/>
      <c r="FWF16" s="413"/>
      <c r="FWG16" s="413"/>
      <c r="FWH16" s="413"/>
      <c r="FWI16" s="413"/>
      <c r="FWJ16" s="413"/>
      <c r="FWK16" s="413"/>
      <c r="FWL16" s="413"/>
      <c r="FWM16" s="413"/>
      <c r="FWN16" s="413"/>
      <c r="FWO16" s="413"/>
      <c r="FWP16" s="413"/>
      <c r="FWQ16" s="413"/>
      <c r="FWR16" s="413"/>
      <c r="FWS16" s="413"/>
      <c r="FWT16" s="413"/>
      <c r="FWU16" s="413"/>
      <c r="FWV16" s="413"/>
      <c r="FWW16" s="413"/>
      <c r="FWX16" s="413"/>
      <c r="FWY16" s="413"/>
      <c r="FWZ16" s="413"/>
      <c r="FXA16" s="413"/>
      <c r="FXB16" s="413"/>
      <c r="FXC16" s="413"/>
      <c r="FXD16" s="413"/>
      <c r="FXE16" s="413"/>
      <c r="FXF16" s="413"/>
      <c r="FXG16" s="413"/>
      <c r="FXH16" s="413"/>
      <c r="FXI16" s="413"/>
      <c r="FXJ16" s="413"/>
      <c r="FXK16" s="413"/>
      <c r="FXL16" s="413"/>
      <c r="FXM16" s="413"/>
      <c r="FXN16" s="413"/>
      <c r="FXO16" s="413"/>
      <c r="FXP16" s="413"/>
      <c r="FXQ16" s="413"/>
      <c r="FXR16" s="413"/>
      <c r="FXS16" s="413"/>
      <c r="FXT16" s="413"/>
      <c r="FXU16" s="413"/>
      <c r="FXV16" s="413"/>
      <c r="FXW16" s="413"/>
      <c r="FXX16" s="413"/>
      <c r="FXY16" s="413"/>
      <c r="FXZ16" s="413"/>
      <c r="FYA16" s="413"/>
      <c r="FYB16" s="413"/>
      <c r="FYC16" s="413"/>
      <c r="FYD16" s="413"/>
      <c r="FYE16" s="413"/>
      <c r="FYF16" s="413"/>
      <c r="FYG16" s="413"/>
      <c r="FYH16" s="413"/>
      <c r="FYI16" s="413"/>
      <c r="FYJ16" s="413"/>
      <c r="FYK16" s="413"/>
      <c r="FYL16" s="413"/>
      <c r="FYM16" s="413"/>
      <c r="FYN16" s="413"/>
      <c r="FYO16" s="413"/>
      <c r="FYP16" s="413"/>
      <c r="FYQ16" s="413"/>
      <c r="FYR16" s="413"/>
      <c r="FYS16" s="413"/>
      <c r="FYT16" s="413"/>
      <c r="FYU16" s="413"/>
      <c r="FYV16" s="413"/>
      <c r="FYW16" s="413"/>
      <c r="FYX16" s="413"/>
      <c r="FYY16" s="413"/>
      <c r="FYZ16" s="413"/>
      <c r="FZA16" s="413"/>
      <c r="FZB16" s="413"/>
      <c r="FZC16" s="413"/>
      <c r="FZD16" s="413"/>
      <c r="FZE16" s="413"/>
      <c r="FZF16" s="413"/>
      <c r="FZG16" s="413"/>
      <c r="FZH16" s="413"/>
      <c r="FZI16" s="413"/>
      <c r="FZJ16" s="413"/>
      <c r="FZK16" s="413"/>
      <c r="FZL16" s="413"/>
      <c r="FZM16" s="413"/>
      <c r="FZN16" s="413"/>
      <c r="FZO16" s="413"/>
      <c r="FZP16" s="413"/>
      <c r="FZQ16" s="413"/>
      <c r="FZR16" s="413"/>
      <c r="FZS16" s="413"/>
      <c r="FZT16" s="413"/>
      <c r="FZU16" s="413"/>
      <c r="FZV16" s="413"/>
      <c r="FZW16" s="413"/>
      <c r="FZX16" s="413"/>
      <c r="FZY16" s="413"/>
      <c r="FZZ16" s="413"/>
      <c r="GAA16" s="413"/>
      <c r="GAB16" s="413"/>
      <c r="GAC16" s="413"/>
      <c r="GAD16" s="413"/>
      <c r="GAE16" s="413"/>
      <c r="GAF16" s="413"/>
      <c r="GAG16" s="413"/>
      <c r="GAH16" s="413"/>
      <c r="GAI16" s="413"/>
      <c r="GAJ16" s="413"/>
      <c r="GAK16" s="413"/>
      <c r="GAL16" s="413"/>
      <c r="GAM16" s="413"/>
      <c r="GAN16" s="413"/>
      <c r="GAO16" s="413"/>
      <c r="GAP16" s="413"/>
      <c r="GAQ16" s="413"/>
      <c r="GAR16" s="413"/>
      <c r="GAS16" s="413"/>
      <c r="GAT16" s="413"/>
      <c r="GAU16" s="413"/>
      <c r="GAV16" s="413"/>
      <c r="GAW16" s="413"/>
      <c r="GAX16" s="413"/>
      <c r="GAY16" s="413"/>
      <c r="GAZ16" s="413"/>
      <c r="GBA16" s="413"/>
      <c r="GBB16" s="413"/>
      <c r="GBC16" s="413"/>
      <c r="GBD16" s="413"/>
      <c r="GBE16" s="413"/>
      <c r="GBF16" s="413"/>
      <c r="GBG16" s="413"/>
      <c r="GBH16" s="413"/>
      <c r="GBI16" s="413"/>
      <c r="GBJ16" s="413"/>
      <c r="GBK16" s="413"/>
      <c r="GBL16" s="413"/>
      <c r="GBM16" s="413"/>
      <c r="GBN16" s="413"/>
      <c r="GBO16" s="413"/>
      <c r="GBP16" s="413"/>
      <c r="GBQ16" s="413"/>
      <c r="GBR16" s="413"/>
      <c r="GBS16" s="413"/>
      <c r="GBT16" s="413"/>
      <c r="GBU16" s="413"/>
      <c r="GBV16" s="413"/>
      <c r="GBW16" s="413"/>
      <c r="GBX16" s="413"/>
      <c r="GBY16" s="413"/>
      <c r="GBZ16" s="413"/>
      <c r="GCA16" s="413"/>
      <c r="GCB16" s="413"/>
      <c r="GCC16" s="413"/>
      <c r="GCD16" s="413"/>
      <c r="GCE16" s="413"/>
      <c r="GCF16" s="413"/>
      <c r="GCG16" s="413"/>
      <c r="GCH16" s="413"/>
      <c r="GCI16" s="413"/>
      <c r="GCJ16" s="413"/>
      <c r="GCK16" s="413"/>
      <c r="GCL16" s="413"/>
      <c r="GCM16" s="413"/>
      <c r="GCN16" s="413"/>
      <c r="GCO16" s="413"/>
      <c r="GCP16" s="413"/>
      <c r="GCQ16" s="413"/>
      <c r="GCR16" s="413"/>
      <c r="GCS16" s="413"/>
      <c r="GCT16" s="413"/>
      <c r="GCU16" s="413"/>
      <c r="GCV16" s="413"/>
      <c r="GCW16" s="413"/>
      <c r="GCX16" s="413"/>
      <c r="GCY16" s="413"/>
      <c r="GCZ16" s="413"/>
      <c r="GDA16" s="413"/>
      <c r="GDB16" s="413"/>
      <c r="GDC16" s="413"/>
      <c r="GDD16" s="413"/>
      <c r="GDE16" s="413"/>
      <c r="GDF16" s="413"/>
      <c r="GDG16" s="413"/>
      <c r="GDH16" s="413"/>
      <c r="GDI16" s="413"/>
      <c r="GDJ16" s="413"/>
      <c r="GDK16" s="413"/>
      <c r="GDL16" s="413"/>
      <c r="GDM16" s="413"/>
      <c r="GDN16" s="413"/>
      <c r="GDO16" s="413"/>
      <c r="GDP16" s="413"/>
      <c r="GDQ16" s="413"/>
      <c r="GDR16" s="413"/>
      <c r="GDS16" s="413"/>
      <c r="GDT16" s="413"/>
      <c r="GDU16" s="413"/>
      <c r="GDV16" s="413"/>
      <c r="GDW16" s="413"/>
      <c r="GDX16" s="413"/>
      <c r="GDY16" s="413"/>
      <c r="GDZ16" s="413"/>
      <c r="GEA16" s="413"/>
      <c r="GEB16" s="413"/>
      <c r="GEC16" s="413"/>
      <c r="GED16" s="413"/>
      <c r="GEE16" s="413"/>
      <c r="GEF16" s="413"/>
      <c r="GEG16" s="413"/>
      <c r="GEH16" s="413"/>
      <c r="GEI16" s="413"/>
      <c r="GEJ16" s="413"/>
      <c r="GEK16" s="413"/>
      <c r="GEL16" s="413"/>
      <c r="GEM16" s="413"/>
      <c r="GEN16" s="413"/>
      <c r="GEO16" s="413"/>
      <c r="GEP16" s="413"/>
      <c r="GEQ16" s="413"/>
      <c r="GER16" s="413"/>
      <c r="GES16" s="413"/>
      <c r="GET16" s="413"/>
      <c r="GEU16" s="413"/>
      <c r="GEV16" s="413"/>
      <c r="GEW16" s="413"/>
      <c r="GEX16" s="413"/>
      <c r="GEY16" s="413"/>
      <c r="GEZ16" s="413"/>
      <c r="GFA16" s="413"/>
      <c r="GFB16" s="413"/>
      <c r="GFC16" s="413"/>
      <c r="GFD16" s="413"/>
      <c r="GFE16" s="413"/>
      <c r="GFF16" s="413"/>
      <c r="GFG16" s="413"/>
      <c r="GFH16" s="413"/>
      <c r="GFI16" s="413"/>
      <c r="GFJ16" s="413"/>
      <c r="GFK16" s="413"/>
      <c r="GFL16" s="413"/>
      <c r="GFM16" s="413"/>
      <c r="GFN16" s="413"/>
      <c r="GFO16" s="413"/>
      <c r="GFP16" s="413"/>
      <c r="GFQ16" s="413"/>
      <c r="GFR16" s="413"/>
      <c r="GFS16" s="413"/>
      <c r="GFT16" s="413"/>
      <c r="GFU16" s="413"/>
      <c r="GFV16" s="413"/>
      <c r="GFW16" s="413"/>
      <c r="GFX16" s="413"/>
      <c r="GFY16" s="413"/>
      <c r="GFZ16" s="413"/>
      <c r="GGA16" s="413"/>
      <c r="GGB16" s="413"/>
      <c r="GGC16" s="413"/>
      <c r="GGD16" s="413"/>
      <c r="GGE16" s="413"/>
      <c r="GGF16" s="413"/>
      <c r="GGG16" s="413"/>
      <c r="GGH16" s="413"/>
      <c r="GGI16" s="413"/>
      <c r="GGJ16" s="413"/>
      <c r="GGK16" s="413"/>
      <c r="GGL16" s="413"/>
      <c r="GGM16" s="413"/>
      <c r="GGN16" s="413"/>
      <c r="GGO16" s="413"/>
      <c r="GGP16" s="413"/>
      <c r="GGQ16" s="413"/>
      <c r="GGR16" s="413"/>
      <c r="GGS16" s="413"/>
      <c r="GGT16" s="413"/>
      <c r="GGU16" s="413"/>
      <c r="GGV16" s="413"/>
      <c r="GGW16" s="413"/>
      <c r="GGX16" s="413"/>
      <c r="GGY16" s="413"/>
      <c r="GGZ16" s="413"/>
      <c r="GHA16" s="413"/>
      <c r="GHB16" s="413"/>
      <c r="GHC16" s="413"/>
      <c r="GHD16" s="413"/>
      <c r="GHE16" s="413"/>
      <c r="GHF16" s="413"/>
      <c r="GHG16" s="413"/>
      <c r="GHH16" s="413"/>
      <c r="GHI16" s="413"/>
      <c r="GHJ16" s="413"/>
      <c r="GHK16" s="413"/>
      <c r="GHL16" s="413"/>
      <c r="GHM16" s="413"/>
      <c r="GHN16" s="413"/>
      <c r="GHO16" s="413"/>
      <c r="GHP16" s="413"/>
      <c r="GHQ16" s="413"/>
      <c r="GHR16" s="413"/>
      <c r="GHS16" s="413"/>
      <c r="GHT16" s="413"/>
      <c r="GHU16" s="413"/>
      <c r="GHV16" s="413"/>
      <c r="GHW16" s="413"/>
      <c r="GHX16" s="413"/>
      <c r="GHY16" s="413"/>
      <c r="GHZ16" s="413"/>
      <c r="GIA16" s="413"/>
      <c r="GIB16" s="413"/>
      <c r="GIC16" s="413"/>
      <c r="GID16" s="413"/>
      <c r="GIE16" s="413"/>
      <c r="GIF16" s="413"/>
      <c r="GIG16" s="413"/>
      <c r="GIH16" s="413"/>
      <c r="GII16" s="413"/>
      <c r="GIJ16" s="413"/>
      <c r="GIK16" s="413"/>
      <c r="GIL16" s="413"/>
      <c r="GIM16" s="413"/>
      <c r="GIN16" s="413"/>
      <c r="GIO16" s="413"/>
      <c r="GIP16" s="413"/>
      <c r="GIQ16" s="413"/>
      <c r="GIR16" s="413"/>
      <c r="GIS16" s="413"/>
      <c r="GIT16" s="413"/>
      <c r="GIU16" s="413"/>
      <c r="GIV16" s="413"/>
      <c r="GIW16" s="413"/>
      <c r="GIX16" s="413"/>
      <c r="GIY16" s="413"/>
      <c r="GIZ16" s="413"/>
      <c r="GJA16" s="413"/>
      <c r="GJB16" s="413"/>
      <c r="GJC16" s="413"/>
      <c r="GJD16" s="413"/>
      <c r="GJE16" s="413"/>
      <c r="GJF16" s="413"/>
      <c r="GJG16" s="413"/>
      <c r="GJH16" s="413"/>
      <c r="GJI16" s="413"/>
      <c r="GJJ16" s="413"/>
      <c r="GJK16" s="413"/>
      <c r="GJL16" s="413"/>
      <c r="GJM16" s="413"/>
      <c r="GJN16" s="413"/>
      <c r="GJO16" s="413"/>
      <c r="GJP16" s="413"/>
      <c r="GJQ16" s="413"/>
      <c r="GJR16" s="413"/>
      <c r="GJS16" s="413"/>
      <c r="GJT16" s="413"/>
      <c r="GJU16" s="413"/>
      <c r="GJV16" s="413"/>
      <c r="GJW16" s="413"/>
      <c r="GJX16" s="413"/>
      <c r="GJY16" s="413"/>
      <c r="GJZ16" s="413"/>
      <c r="GKA16" s="413"/>
      <c r="GKB16" s="413"/>
      <c r="GKC16" s="413"/>
      <c r="GKD16" s="413"/>
      <c r="GKE16" s="413"/>
      <c r="GKF16" s="413"/>
      <c r="GKG16" s="413"/>
      <c r="GKH16" s="413"/>
      <c r="GKI16" s="413"/>
      <c r="GKJ16" s="413"/>
      <c r="GKK16" s="413"/>
      <c r="GKL16" s="413"/>
      <c r="GKM16" s="413"/>
      <c r="GKN16" s="413"/>
      <c r="GKO16" s="413"/>
      <c r="GKP16" s="413"/>
      <c r="GKQ16" s="413"/>
      <c r="GKR16" s="413"/>
      <c r="GKS16" s="413"/>
      <c r="GKT16" s="413"/>
      <c r="GKU16" s="413"/>
      <c r="GKV16" s="413"/>
      <c r="GKW16" s="413"/>
      <c r="GKX16" s="413"/>
      <c r="GKY16" s="413"/>
      <c r="GKZ16" s="413"/>
      <c r="GLA16" s="413"/>
      <c r="GLB16" s="413"/>
      <c r="GLC16" s="413"/>
      <c r="GLD16" s="413"/>
      <c r="GLE16" s="413"/>
      <c r="GLF16" s="413"/>
      <c r="GLG16" s="413"/>
      <c r="GLH16" s="413"/>
      <c r="GLI16" s="413"/>
      <c r="GLJ16" s="413"/>
      <c r="GLK16" s="413"/>
      <c r="GLL16" s="413"/>
      <c r="GLM16" s="413"/>
      <c r="GLN16" s="413"/>
      <c r="GLO16" s="413"/>
      <c r="GLP16" s="413"/>
      <c r="GLQ16" s="413"/>
      <c r="GLR16" s="413"/>
      <c r="GLS16" s="413"/>
      <c r="GLT16" s="413"/>
      <c r="GLU16" s="413"/>
      <c r="GLV16" s="413"/>
      <c r="GLW16" s="413"/>
      <c r="GLX16" s="413"/>
      <c r="GLY16" s="413"/>
      <c r="GLZ16" s="413"/>
      <c r="GMA16" s="413"/>
      <c r="GMB16" s="413"/>
      <c r="GMC16" s="413"/>
      <c r="GMD16" s="413"/>
      <c r="GME16" s="413"/>
      <c r="GMF16" s="413"/>
      <c r="GMG16" s="413"/>
      <c r="GMH16" s="413"/>
      <c r="GMI16" s="413"/>
      <c r="GMJ16" s="413"/>
      <c r="GMK16" s="413"/>
      <c r="GML16" s="413"/>
      <c r="GMM16" s="413"/>
      <c r="GMN16" s="413"/>
      <c r="GMO16" s="413"/>
      <c r="GMP16" s="413"/>
      <c r="GMQ16" s="413"/>
      <c r="GMR16" s="413"/>
      <c r="GMS16" s="413"/>
      <c r="GMT16" s="413"/>
      <c r="GMU16" s="413"/>
      <c r="GMV16" s="413"/>
      <c r="GMW16" s="413"/>
      <c r="GMX16" s="413"/>
      <c r="GMY16" s="413"/>
      <c r="GMZ16" s="413"/>
      <c r="GNA16" s="413"/>
      <c r="GNB16" s="413"/>
      <c r="GNC16" s="413"/>
      <c r="GND16" s="413"/>
      <c r="GNE16" s="413"/>
      <c r="GNF16" s="413"/>
      <c r="GNG16" s="413"/>
      <c r="GNH16" s="413"/>
      <c r="GNI16" s="413"/>
      <c r="GNJ16" s="413"/>
      <c r="GNK16" s="413"/>
      <c r="GNL16" s="413"/>
      <c r="GNM16" s="413"/>
      <c r="GNN16" s="413"/>
      <c r="GNO16" s="413"/>
      <c r="GNP16" s="413"/>
      <c r="GNQ16" s="413"/>
      <c r="GNR16" s="413"/>
      <c r="GNS16" s="413"/>
      <c r="GNT16" s="413"/>
      <c r="GNU16" s="413"/>
      <c r="GNV16" s="413"/>
      <c r="GNW16" s="413"/>
      <c r="GNX16" s="413"/>
      <c r="GNY16" s="413"/>
      <c r="GNZ16" s="413"/>
      <c r="GOA16" s="413"/>
      <c r="GOB16" s="413"/>
      <c r="GOC16" s="413"/>
      <c r="GOD16" s="413"/>
      <c r="GOE16" s="413"/>
      <c r="GOF16" s="413"/>
      <c r="GOG16" s="413"/>
      <c r="GOH16" s="413"/>
      <c r="GOI16" s="413"/>
      <c r="GOJ16" s="413"/>
      <c r="GOK16" s="413"/>
      <c r="GOL16" s="413"/>
      <c r="GOM16" s="413"/>
      <c r="GON16" s="413"/>
      <c r="GOO16" s="413"/>
      <c r="GOP16" s="413"/>
      <c r="GOQ16" s="413"/>
      <c r="GOR16" s="413"/>
      <c r="GOS16" s="413"/>
      <c r="GOT16" s="413"/>
      <c r="GOU16" s="413"/>
      <c r="GOV16" s="413"/>
      <c r="GOW16" s="413"/>
      <c r="GOX16" s="413"/>
      <c r="GOY16" s="413"/>
      <c r="GOZ16" s="413"/>
      <c r="GPA16" s="413"/>
      <c r="GPB16" s="413"/>
      <c r="GPC16" s="413"/>
      <c r="GPD16" s="413"/>
      <c r="GPE16" s="413"/>
      <c r="GPF16" s="413"/>
      <c r="GPG16" s="413"/>
      <c r="GPH16" s="413"/>
      <c r="GPI16" s="413"/>
      <c r="GPJ16" s="413"/>
      <c r="GPK16" s="413"/>
      <c r="GPL16" s="413"/>
      <c r="GPM16" s="413"/>
      <c r="GPN16" s="413"/>
      <c r="GPO16" s="413"/>
      <c r="GPP16" s="413"/>
      <c r="GPQ16" s="413"/>
      <c r="GPR16" s="413"/>
      <c r="GPS16" s="413"/>
      <c r="GPT16" s="413"/>
      <c r="GPU16" s="413"/>
      <c r="GPV16" s="413"/>
      <c r="GPW16" s="413"/>
      <c r="GPX16" s="413"/>
      <c r="GPY16" s="413"/>
      <c r="GPZ16" s="413"/>
      <c r="GQA16" s="413"/>
      <c r="GQB16" s="413"/>
      <c r="GQC16" s="413"/>
      <c r="GQD16" s="413"/>
      <c r="GQE16" s="413"/>
      <c r="GQF16" s="413"/>
      <c r="GQG16" s="413"/>
      <c r="GQH16" s="413"/>
      <c r="GQI16" s="413"/>
      <c r="GQJ16" s="413"/>
      <c r="GQK16" s="413"/>
      <c r="GQL16" s="413"/>
      <c r="GQM16" s="413"/>
      <c r="GQN16" s="413"/>
      <c r="GQO16" s="413"/>
      <c r="GQP16" s="413"/>
      <c r="GQQ16" s="413"/>
      <c r="GQR16" s="413"/>
      <c r="GQS16" s="413"/>
      <c r="GQT16" s="413"/>
      <c r="GQU16" s="413"/>
      <c r="GQV16" s="413"/>
      <c r="GQW16" s="413"/>
      <c r="GQX16" s="413"/>
      <c r="GQY16" s="413"/>
      <c r="GQZ16" s="413"/>
      <c r="GRA16" s="413"/>
      <c r="GRB16" s="413"/>
      <c r="GRC16" s="413"/>
      <c r="GRD16" s="413"/>
      <c r="GRE16" s="413"/>
      <c r="GRF16" s="413"/>
      <c r="GRG16" s="413"/>
      <c r="GRH16" s="413"/>
      <c r="GRI16" s="413"/>
      <c r="GRJ16" s="413"/>
      <c r="GRK16" s="413"/>
      <c r="GRL16" s="413"/>
      <c r="GRM16" s="413"/>
      <c r="GRN16" s="413"/>
      <c r="GRO16" s="413"/>
      <c r="GRP16" s="413"/>
      <c r="GRQ16" s="413"/>
      <c r="GRR16" s="413"/>
      <c r="GRS16" s="413"/>
      <c r="GRT16" s="413"/>
      <c r="GRU16" s="413"/>
      <c r="GRV16" s="413"/>
      <c r="GRW16" s="413"/>
      <c r="GRX16" s="413"/>
      <c r="GRY16" s="413"/>
      <c r="GRZ16" s="413"/>
      <c r="GSA16" s="413"/>
      <c r="GSB16" s="413"/>
      <c r="GSC16" s="413"/>
      <c r="GSD16" s="413"/>
      <c r="GSE16" s="413"/>
      <c r="GSF16" s="413"/>
      <c r="GSG16" s="413"/>
      <c r="GSH16" s="413"/>
      <c r="GSI16" s="413"/>
      <c r="GSJ16" s="413"/>
      <c r="GSK16" s="413"/>
      <c r="GSL16" s="413"/>
      <c r="GSM16" s="413"/>
      <c r="GSN16" s="413"/>
      <c r="GSO16" s="413"/>
      <c r="GSP16" s="413"/>
      <c r="GSQ16" s="413"/>
      <c r="GSR16" s="413"/>
      <c r="GSS16" s="413"/>
      <c r="GST16" s="413"/>
      <c r="GSU16" s="413"/>
      <c r="GSV16" s="413"/>
      <c r="GSW16" s="413"/>
      <c r="GSX16" s="413"/>
      <c r="GSY16" s="413"/>
      <c r="GSZ16" s="413"/>
      <c r="GTA16" s="413"/>
      <c r="GTB16" s="413"/>
      <c r="GTC16" s="413"/>
      <c r="GTD16" s="413"/>
      <c r="GTE16" s="413"/>
      <c r="GTF16" s="413"/>
      <c r="GTG16" s="413"/>
      <c r="GTH16" s="413"/>
      <c r="GTI16" s="413"/>
      <c r="GTJ16" s="413"/>
      <c r="GTK16" s="413"/>
      <c r="GTL16" s="413"/>
      <c r="GTM16" s="413"/>
      <c r="GTN16" s="413"/>
      <c r="GTO16" s="413"/>
      <c r="GTP16" s="413"/>
      <c r="GTQ16" s="413"/>
      <c r="GTR16" s="413"/>
      <c r="GTS16" s="413"/>
      <c r="GTT16" s="413"/>
      <c r="GTU16" s="413"/>
      <c r="GTV16" s="413"/>
      <c r="GTW16" s="413"/>
      <c r="GTX16" s="413"/>
      <c r="GTY16" s="413"/>
      <c r="GTZ16" s="413"/>
      <c r="GUA16" s="413"/>
      <c r="GUB16" s="413"/>
      <c r="GUC16" s="413"/>
      <c r="GUD16" s="413"/>
      <c r="GUE16" s="413"/>
      <c r="GUF16" s="413"/>
      <c r="GUG16" s="413"/>
      <c r="GUH16" s="413"/>
      <c r="GUI16" s="413"/>
      <c r="GUJ16" s="413"/>
      <c r="GUK16" s="413"/>
      <c r="GUL16" s="413"/>
      <c r="GUM16" s="413"/>
      <c r="GUN16" s="413"/>
      <c r="GUO16" s="413"/>
      <c r="GUP16" s="413"/>
      <c r="GUQ16" s="413"/>
      <c r="GUR16" s="413"/>
      <c r="GUS16" s="413"/>
      <c r="GUT16" s="413"/>
      <c r="GUU16" s="413"/>
      <c r="GUV16" s="413"/>
      <c r="GUW16" s="413"/>
      <c r="GUX16" s="413"/>
      <c r="GUY16" s="413"/>
      <c r="GUZ16" s="413"/>
      <c r="GVA16" s="413"/>
      <c r="GVB16" s="413"/>
      <c r="GVC16" s="413"/>
      <c r="GVD16" s="413"/>
      <c r="GVE16" s="413"/>
      <c r="GVF16" s="413"/>
      <c r="GVG16" s="413"/>
      <c r="GVH16" s="413"/>
      <c r="GVI16" s="413"/>
      <c r="GVJ16" s="413"/>
      <c r="GVK16" s="413"/>
      <c r="GVL16" s="413"/>
      <c r="GVM16" s="413"/>
      <c r="GVN16" s="413"/>
      <c r="GVO16" s="413"/>
      <c r="GVP16" s="413"/>
      <c r="GVQ16" s="413"/>
      <c r="GVR16" s="413"/>
      <c r="GVS16" s="413"/>
      <c r="GVT16" s="413"/>
      <c r="GVU16" s="413"/>
      <c r="GVV16" s="413"/>
      <c r="GVW16" s="413"/>
      <c r="GVX16" s="413"/>
      <c r="GVY16" s="413"/>
      <c r="GVZ16" s="413"/>
      <c r="GWA16" s="413"/>
      <c r="GWB16" s="413"/>
      <c r="GWC16" s="413"/>
      <c r="GWD16" s="413"/>
      <c r="GWE16" s="413"/>
      <c r="GWF16" s="413"/>
      <c r="GWG16" s="413"/>
      <c r="GWH16" s="413"/>
      <c r="GWI16" s="413"/>
      <c r="GWJ16" s="413"/>
      <c r="GWK16" s="413"/>
      <c r="GWL16" s="413"/>
      <c r="GWM16" s="413"/>
      <c r="GWN16" s="413"/>
      <c r="GWO16" s="413"/>
      <c r="GWP16" s="413"/>
      <c r="GWQ16" s="413"/>
      <c r="GWR16" s="413"/>
      <c r="GWS16" s="413"/>
      <c r="GWT16" s="413"/>
      <c r="GWU16" s="413"/>
      <c r="GWV16" s="413"/>
      <c r="GWW16" s="413"/>
      <c r="GWX16" s="413"/>
      <c r="GWY16" s="413"/>
      <c r="GWZ16" s="413"/>
      <c r="GXA16" s="413"/>
      <c r="GXB16" s="413"/>
      <c r="GXC16" s="413"/>
      <c r="GXD16" s="413"/>
      <c r="GXE16" s="413"/>
      <c r="GXF16" s="413"/>
      <c r="GXG16" s="413"/>
      <c r="GXH16" s="413"/>
      <c r="GXI16" s="413"/>
      <c r="GXJ16" s="413"/>
      <c r="GXK16" s="413"/>
      <c r="GXL16" s="413"/>
      <c r="GXM16" s="413"/>
      <c r="GXN16" s="413"/>
      <c r="GXO16" s="413"/>
      <c r="GXP16" s="413"/>
      <c r="GXQ16" s="413"/>
      <c r="GXR16" s="413"/>
      <c r="GXS16" s="413"/>
      <c r="GXT16" s="413"/>
      <c r="GXU16" s="413"/>
      <c r="GXV16" s="413"/>
      <c r="GXW16" s="413"/>
      <c r="GXX16" s="413"/>
      <c r="GXY16" s="413"/>
      <c r="GXZ16" s="413"/>
      <c r="GYA16" s="413"/>
      <c r="GYB16" s="413"/>
      <c r="GYC16" s="413"/>
      <c r="GYD16" s="413"/>
      <c r="GYE16" s="413"/>
      <c r="GYF16" s="413"/>
      <c r="GYG16" s="413"/>
      <c r="GYH16" s="413"/>
      <c r="GYI16" s="413"/>
      <c r="GYJ16" s="413"/>
      <c r="GYK16" s="413"/>
      <c r="GYL16" s="413"/>
      <c r="GYM16" s="413"/>
      <c r="GYN16" s="413"/>
      <c r="GYO16" s="413"/>
      <c r="GYP16" s="413"/>
      <c r="GYQ16" s="413"/>
      <c r="GYR16" s="413"/>
      <c r="GYS16" s="413"/>
      <c r="GYT16" s="413"/>
      <c r="GYU16" s="413"/>
      <c r="GYV16" s="413"/>
      <c r="GYW16" s="413"/>
      <c r="GYX16" s="413"/>
      <c r="GYY16" s="413"/>
      <c r="GYZ16" s="413"/>
      <c r="GZA16" s="413"/>
      <c r="GZB16" s="413"/>
      <c r="GZC16" s="413"/>
      <c r="GZD16" s="413"/>
      <c r="GZE16" s="413"/>
      <c r="GZF16" s="413"/>
      <c r="GZG16" s="413"/>
      <c r="GZH16" s="413"/>
      <c r="GZI16" s="413"/>
      <c r="GZJ16" s="413"/>
      <c r="GZK16" s="413"/>
      <c r="GZL16" s="413"/>
      <c r="GZM16" s="413"/>
      <c r="GZN16" s="413"/>
      <c r="GZO16" s="413"/>
      <c r="GZP16" s="413"/>
      <c r="GZQ16" s="413"/>
      <c r="GZR16" s="413"/>
      <c r="GZS16" s="413"/>
      <c r="GZT16" s="413"/>
      <c r="GZU16" s="413"/>
      <c r="GZV16" s="413"/>
      <c r="GZW16" s="413"/>
      <c r="GZX16" s="413"/>
      <c r="GZY16" s="413"/>
      <c r="GZZ16" s="413"/>
      <c r="HAA16" s="413"/>
      <c r="HAB16" s="413"/>
      <c r="HAC16" s="413"/>
      <c r="HAD16" s="413"/>
      <c r="HAE16" s="413"/>
      <c r="HAF16" s="413"/>
      <c r="HAG16" s="413"/>
      <c r="HAH16" s="413"/>
      <c r="HAI16" s="413"/>
      <c r="HAJ16" s="413"/>
      <c r="HAK16" s="413"/>
      <c r="HAL16" s="413"/>
      <c r="HAM16" s="413"/>
      <c r="HAN16" s="413"/>
      <c r="HAO16" s="413"/>
      <c r="HAP16" s="413"/>
      <c r="HAQ16" s="413"/>
      <c r="HAR16" s="413"/>
      <c r="HAS16" s="413"/>
      <c r="HAT16" s="413"/>
      <c r="HAU16" s="413"/>
      <c r="HAV16" s="413"/>
      <c r="HAW16" s="413"/>
      <c r="HAX16" s="413"/>
      <c r="HAY16" s="413"/>
      <c r="HAZ16" s="413"/>
      <c r="HBA16" s="413"/>
      <c r="HBB16" s="413"/>
      <c r="HBC16" s="413"/>
      <c r="HBD16" s="413"/>
      <c r="HBE16" s="413"/>
      <c r="HBF16" s="413"/>
      <c r="HBG16" s="413"/>
      <c r="HBH16" s="413"/>
      <c r="HBI16" s="413"/>
      <c r="HBJ16" s="413"/>
      <c r="HBK16" s="413"/>
      <c r="HBL16" s="413"/>
      <c r="HBM16" s="413"/>
      <c r="HBN16" s="413"/>
      <c r="HBO16" s="413"/>
      <c r="HBP16" s="413"/>
      <c r="HBQ16" s="413"/>
      <c r="HBR16" s="413"/>
      <c r="HBS16" s="413"/>
      <c r="HBT16" s="413"/>
      <c r="HBU16" s="413"/>
      <c r="HBV16" s="413"/>
      <c r="HBW16" s="413"/>
      <c r="HBX16" s="413"/>
      <c r="HBY16" s="413"/>
      <c r="HBZ16" s="413"/>
      <c r="HCA16" s="413"/>
      <c r="HCB16" s="413"/>
      <c r="HCC16" s="413"/>
      <c r="HCD16" s="413"/>
      <c r="HCE16" s="413"/>
      <c r="HCF16" s="413"/>
      <c r="HCG16" s="413"/>
      <c r="HCH16" s="413"/>
      <c r="HCI16" s="413"/>
      <c r="HCJ16" s="413"/>
      <c r="HCK16" s="413"/>
      <c r="HCL16" s="413"/>
      <c r="HCM16" s="413"/>
      <c r="HCN16" s="413"/>
      <c r="HCO16" s="413"/>
      <c r="HCP16" s="413"/>
      <c r="HCQ16" s="413"/>
      <c r="HCR16" s="413"/>
      <c r="HCS16" s="413"/>
      <c r="HCT16" s="413"/>
      <c r="HCU16" s="413"/>
      <c r="HCV16" s="413"/>
      <c r="HCW16" s="413"/>
      <c r="HCX16" s="413"/>
      <c r="HCY16" s="413"/>
      <c r="HCZ16" s="413"/>
      <c r="HDA16" s="413"/>
      <c r="HDB16" s="413"/>
      <c r="HDC16" s="413"/>
      <c r="HDD16" s="413"/>
      <c r="HDE16" s="413"/>
      <c r="HDF16" s="413"/>
      <c r="HDG16" s="413"/>
      <c r="HDH16" s="413"/>
      <c r="HDI16" s="413"/>
      <c r="HDJ16" s="413"/>
      <c r="HDK16" s="413"/>
      <c r="HDL16" s="413"/>
      <c r="HDM16" s="413"/>
      <c r="HDN16" s="413"/>
      <c r="HDO16" s="413"/>
      <c r="HDP16" s="413"/>
      <c r="HDQ16" s="413"/>
      <c r="HDR16" s="413"/>
      <c r="HDS16" s="413"/>
      <c r="HDT16" s="413"/>
      <c r="HDU16" s="413"/>
      <c r="HDV16" s="413"/>
      <c r="HDW16" s="413"/>
      <c r="HDX16" s="413"/>
      <c r="HDY16" s="413"/>
      <c r="HDZ16" s="413"/>
      <c r="HEA16" s="413"/>
      <c r="HEB16" s="413"/>
      <c r="HEC16" s="413"/>
      <c r="HED16" s="413"/>
      <c r="HEE16" s="413"/>
      <c r="HEF16" s="413"/>
      <c r="HEG16" s="413"/>
      <c r="HEH16" s="413"/>
      <c r="HEI16" s="413"/>
      <c r="HEJ16" s="413"/>
      <c r="HEK16" s="413"/>
      <c r="HEL16" s="413"/>
      <c r="HEM16" s="413"/>
      <c r="HEN16" s="413"/>
      <c r="HEO16" s="413"/>
      <c r="HEP16" s="413"/>
      <c r="HEQ16" s="413"/>
      <c r="HER16" s="413"/>
      <c r="HES16" s="413"/>
      <c r="HET16" s="413"/>
      <c r="HEU16" s="413"/>
      <c r="HEV16" s="413"/>
      <c r="HEW16" s="413"/>
      <c r="HEX16" s="413"/>
      <c r="HEY16" s="413"/>
      <c r="HEZ16" s="413"/>
      <c r="HFA16" s="413"/>
      <c r="HFB16" s="413"/>
      <c r="HFC16" s="413"/>
      <c r="HFD16" s="413"/>
      <c r="HFE16" s="413"/>
      <c r="HFF16" s="413"/>
      <c r="HFG16" s="413"/>
      <c r="HFH16" s="413"/>
      <c r="HFI16" s="413"/>
      <c r="HFJ16" s="413"/>
      <c r="HFK16" s="413"/>
      <c r="HFL16" s="413"/>
      <c r="HFM16" s="413"/>
      <c r="HFN16" s="413"/>
      <c r="HFO16" s="413"/>
      <c r="HFP16" s="413"/>
      <c r="HFQ16" s="413"/>
      <c r="HFR16" s="413"/>
      <c r="HFS16" s="413"/>
      <c r="HFT16" s="413"/>
      <c r="HFU16" s="413"/>
      <c r="HFV16" s="413"/>
      <c r="HFW16" s="413"/>
      <c r="HFX16" s="413"/>
      <c r="HFY16" s="413"/>
      <c r="HFZ16" s="413"/>
      <c r="HGA16" s="413"/>
      <c r="HGB16" s="413"/>
      <c r="HGC16" s="413"/>
      <c r="HGD16" s="413"/>
      <c r="HGE16" s="413"/>
      <c r="HGF16" s="413"/>
      <c r="HGG16" s="413"/>
      <c r="HGH16" s="413"/>
      <c r="HGI16" s="413"/>
      <c r="HGJ16" s="413"/>
      <c r="HGK16" s="413"/>
      <c r="HGL16" s="413"/>
      <c r="HGM16" s="413"/>
      <c r="HGN16" s="413"/>
      <c r="HGO16" s="413"/>
      <c r="HGP16" s="413"/>
      <c r="HGQ16" s="413"/>
      <c r="HGR16" s="413"/>
      <c r="HGS16" s="413"/>
      <c r="HGT16" s="413"/>
      <c r="HGU16" s="413"/>
      <c r="HGV16" s="413"/>
      <c r="HGW16" s="413"/>
      <c r="HGX16" s="413"/>
      <c r="HGY16" s="413"/>
      <c r="HGZ16" s="413"/>
      <c r="HHA16" s="413"/>
      <c r="HHB16" s="413"/>
      <c r="HHC16" s="413"/>
      <c r="HHD16" s="413"/>
      <c r="HHE16" s="413"/>
      <c r="HHF16" s="413"/>
      <c r="HHG16" s="413"/>
      <c r="HHH16" s="413"/>
      <c r="HHI16" s="413"/>
      <c r="HHJ16" s="413"/>
      <c r="HHK16" s="413"/>
      <c r="HHL16" s="413"/>
      <c r="HHM16" s="413"/>
      <c r="HHN16" s="413"/>
      <c r="HHO16" s="413"/>
      <c r="HHP16" s="413"/>
      <c r="HHQ16" s="413"/>
      <c r="HHR16" s="413"/>
      <c r="HHS16" s="413"/>
      <c r="HHT16" s="413"/>
      <c r="HHU16" s="413"/>
      <c r="HHV16" s="413"/>
      <c r="HHW16" s="413"/>
      <c r="HHX16" s="413"/>
      <c r="HHY16" s="413"/>
      <c r="HHZ16" s="413"/>
      <c r="HIA16" s="413"/>
      <c r="HIB16" s="413"/>
      <c r="HIC16" s="413"/>
      <c r="HID16" s="413"/>
      <c r="HIE16" s="413"/>
      <c r="HIF16" s="413"/>
      <c r="HIG16" s="413"/>
      <c r="HIH16" s="413"/>
      <c r="HII16" s="413"/>
      <c r="HIJ16" s="413"/>
      <c r="HIK16" s="413"/>
      <c r="HIL16" s="413"/>
      <c r="HIM16" s="413"/>
      <c r="HIN16" s="413"/>
      <c r="HIO16" s="413"/>
      <c r="HIP16" s="413"/>
      <c r="HIQ16" s="413"/>
      <c r="HIR16" s="413"/>
      <c r="HIS16" s="413"/>
      <c r="HIT16" s="413"/>
      <c r="HIU16" s="413"/>
      <c r="HIV16" s="413"/>
      <c r="HIW16" s="413"/>
      <c r="HIX16" s="413"/>
      <c r="HIY16" s="413"/>
      <c r="HIZ16" s="413"/>
      <c r="HJA16" s="413"/>
      <c r="HJB16" s="413"/>
      <c r="HJC16" s="413"/>
      <c r="HJD16" s="413"/>
      <c r="HJE16" s="413"/>
      <c r="HJF16" s="413"/>
      <c r="HJG16" s="413"/>
      <c r="HJH16" s="413"/>
      <c r="HJI16" s="413"/>
      <c r="HJJ16" s="413"/>
      <c r="HJK16" s="413"/>
      <c r="HJL16" s="413"/>
      <c r="HJM16" s="413"/>
      <c r="HJN16" s="413"/>
      <c r="HJO16" s="413"/>
      <c r="HJP16" s="413"/>
      <c r="HJQ16" s="413"/>
      <c r="HJR16" s="413"/>
      <c r="HJS16" s="413"/>
      <c r="HJT16" s="413"/>
      <c r="HJU16" s="413"/>
      <c r="HJV16" s="413"/>
      <c r="HJW16" s="413"/>
      <c r="HJX16" s="413"/>
      <c r="HJY16" s="413"/>
      <c r="HJZ16" s="413"/>
      <c r="HKA16" s="413"/>
      <c r="HKB16" s="413"/>
      <c r="HKC16" s="413"/>
      <c r="HKD16" s="413"/>
      <c r="HKE16" s="413"/>
      <c r="HKF16" s="413"/>
      <c r="HKG16" s="413"/>
      <c r="HKH16" s="413"/>
      <c r="HKI16" s="413"/>
      <c r="HKJ16" s="413"/>
      <c r="HKK16" s="413"/>
      <c r="HKL16" s="413"/>
      <c r="HKM16" s="413"/>
      <c r="HKN16" s="413"/>
      <c r="HKO16" s="413"/>
      <c r="HKP16" s="413"/>
      <c r="HKQ16" s="413"/>
      <c r="HKR16" s="413"/>
      <c r="HKS16" s="413"/>
      <c r="HKT16" s="413"/>
      <c r="HKU16" s="413"/>
      <c r="HKV16" s="413"/>
      <c r="HKW16" s="413"/>
      <c r="HKX16" s="413"/>
      <c r="HKY16" s="413"/>
      <c r="HKZ16" s="413"/>
      <c r="HLA16" s="413"/>
      <c r="HLB16" s="413"/>
      <c r="HLC16" s="413"/>
      <c r="HLD16" s="413"/>
      <c r="HLE16" s="413"/>
      <c r="HLF16" s="413"/>
      <c r="HLG16" s="413"/>
      <c r="HLH16" s="413"/>
      <c r="HLI16" s="413"/>
      <c r="HLJ16" s="413"/>
      <c r="HLK16" s="413"/>
      <c r="HLL16" s="413"/>
      <c r="HLM16" s="413"/>
      <c r="HLN16" s="413"/>
      <c r="HLO16" s="413"/>
      <c r="HLP16" s="413"/>
      <c r="HLQ16" s="413"/>
      <c r="HLR16" s="413"/>
      <c r="HLS16" s="413"/>
      <c r="HLT16" s="413"/>
      <c r="HLU16" s="413"/>
      <c r="HLV16" s="413"/>
      <c r="HLW16" s="413"/>
      <c r="HLX16" s="413"/>
      <c r="HLY16" s="413"/>
      <c r="HLZ16" s="413"/>
      <c r="HMA16" s="413"/>
      <c r="HMB16" s="413"/>
      <c r="HMC16" s="413"/>
      <c r="HMD16" s="413"/>
      <c r="HME16" s="413"/>
      <c r="HMF16" s="413"/>
      <c r="HMG16" s="413"/>
      <c r="HMH16" s="413"/>
      <c r="HMI16" s="413"/>
      <c r="HMJ16" s="413"/>
      <c r="HMK16" s="413"/>
      <c r="HML16" s="413"/>
      <c r="HMM16" s="413"/>
      <c r="HMN16" s="413"/>
      <c r="HMO16" s="413"/>
      <c r="HMP16" s="413"/>
      <c r="HMQ16" s="413"/>
      <c r="HMR16" s="413"/>
      <c r="HMS16" s="413"/>
      <c r="HMT16" s="413"/>
      <c r="HMU16" s="413"/>
      <c r="HMV16" s="413"/>
      <c r="HMW16" s="413"/>
      <c r="HMX16" s="413"/>
      <c r="HMY16" s="413"/>
      <c r="HMZ16" s="413"/>
      <c r="HNA16" s="413"/>
      <c r="HNB16" s="413"/>
      <c r="HNC16" s="413"/>
      <c r="HND16" s="413"/>
      <c r="HNE16" s="413"/>
      <c r="HNF16" s="413"/>
      <c r="HNG16" s="413"/>
      <c r="HNH16" s="413"/>
      <c r="HNI16" s="413"/>
      <c r="HNJ16" s="413"/>
      <c r="HNK16" s="413"/>
      <c r="HNL16" s="413"/>
      <c r="HNM16" s="413"/>
      <c r="HNN16" s="413"/>
      <c r="HNO16" s="413"/>
      <c r="HNP16" s="413"/>
      <c r="HNQ16" s="413"/>
      <c r="HNR16" s="413"/>
      <c r="HNS16" s="413"/>
      <c r="HNT16" s="413"/>
      <c r="HNU16" s="413"/>
      <c r="HNV16" s="413"/>
      <c r="HNW16" s="413"/>
      <c r="HNX16" s="413"/>
      <c r="HNY16" s="413"/>
      <c r="HNZ16" s="413"/>
      <c r="HOA16" s="413"/>
      <c r="HOB16" s="413"/>
      <c r="HOC16" s="413"/>
      <c r="HOD16" s="413"/>
      <c r="HOE16" s="413"/>
      <c r="HOF16" s="413"/>
      <c r="HOG16" s="413"/>
      <c r="HOH16" s="413"/>
      <c r="HOI16" s="413"/>
      <c r="HOJ16" s="413"/>
      <c r="HOK16" s="413"/>
      <c r="HOL16" s="413"/>
      <c r="HOM16" s="413"/>
      <c r="HON16" s="413"/>
      <c r="HOO16" s="413"/>
      <c r="HOP16" s="413"/>
      <c r="HOQ16" s="413"/>
      <c r="HOR16" s="413"/>
      <c r="HOS16" s="413"/>
      <c r="HOT16" s="413"/>
      <c r="HOU16" s="413"/>
      <c r="HOV16" s="413"/>
      <c r="HOW16" s="413"/>
      <c r="HOX16" s="413"/>
      <c r="HOY16" s="413"/>
      <c r="HOZ16" s="413"/>
      <c r="HPA16" s="413"/>
      <c r="HPB16" s="413"/>
      <c r="HPC16" s="413"/>
      <c r="HPD16" s="413"/>
      <c r="HPE16" s="413"/>
      <c r="HPF16" s="413"/>
      <c r="HPG16" s="413"/>
      <c r="HPH16" s="413"/>
      <c r="HPI16" s="413"/>
      <c r="HPJ16" s="413"/>
      <c r="HPK16" s="413"/>
      <c r="HPL16" s="413"/>
      <c r="HPM16" s="413"/>
      <c r="HPN16" s="413"/>
      <c r="HPO16" s="413"/>
      <c r="HPP16" s="413"/>
      <c r="HPQ16" s="413"/>
      <c r="HPR16" s="413"/>
      <c r="HPS16" s="413"/>
      <c r="HPT16" s="413"/>
      <c r="HPU16" s="413"/>
      <c r="HPV16" s="413"/>
      <c r="HPW16" s="413"/>
      <c r="HPX16" s="413"/>
      <c r="HPY16" s="413"/>
      <c r="HPZ16" s="413"/>
      <c r="HQA16" s="413"/>
      <c r="HQB16" s="413"/>
      <c r="HQC16" s="413"/>
      <c r="HQD16" s="413"/>
      <c r="HQE16" s="413"/>
      <c r="HQF16" s="413"/>
      <c r="HQG16" s="413"/>
      <c r="HQH16" s="413"/>
      <c r="HQI16" s="413"/>
      <c r="HQJ16" s="413"/>
      <c r="HQK16" s="413"/>
      <c r="HQL16" s="413"/>
      <c r="HQM16" s="413"/>
      <c r="HQN16" s="413"/>
      <c r="HQO16" s="413"/>
      <c r="HQP16" s="413"/>
      <c r="HQQ16" s="413"/>
      <c r="HQR16" s="413"/>
      <c r="HQS16" s="413"/>
      <c r="HQT16" s="413"/>
      <c r="HQU16" s="413"/>
      <c r="HQV16" s="413"/>
      <c r="HQW16" s="413"/>
      <c r="HQX16" s="413"/>
      <c r="HQY16" s="413"/>
      <c r="HQZ16" s="413"/>
      <c r="HRA16" s="413"/>
      <c r="HRB16" s="413"/>
      <c r="HRC16" s="413"/>
      <c r="HRD16" s="413"/>
      <c r="HRE16" s="413"/>
      <c r="HRF16" s="413"/>
      <c r="HRG16" s="413"/>
      <c r="HRH16" s="413"/>
      <c r="HRI16" s="413"/>
      <c r="HRJ16" s="413"/>
      <c r="HRK16" s="413"/>
      <c r="HRL16" s="413"/>
      <c r="HRM16" s="413"/>
      <c r="HRN16" s="413"/>
      <c r="HRO16" s="413"/>
      <c r="HRP16" s="413"/>
      <c r="HRQ16" s="413"/>
      <c r="HRR16" s="413"/>
      <c r="HRS16" s="413"/>
      <c r="HRT16" s="413"/>
      <c r="HRU16" s="413"/>
      <c r="HRV16" s="413"/>
      <c r="HRW16" s="413"/>
      <c r="HRX16" s="413"/>
      <c r="HRY16" s="413"/>
      <c r="HRZ16" s="413"/>
      <c r="HSA16" s="413"/>
      <c r="HSB16" s="413"/>
      <c r="HSC16" s="413"/>
      <c r="HSD16" s="413"/>
      <c r="HSE16" s="413"/>
      <c r="HSF16" s="413"/>
      <c r="HSG16" s="413"/>
      <c r="HSH16" s="413"/>
      <c r="HSI16" s="413"/>
      <c r="HSJ16" s="413"/>
      <c r="HSK16" s="413"/>
      <c r="HSL16" s="413"/>
      <c r="HSM16" s="413"/>
      <c r="HSN16" s="413"/>
      <c r="HSO16" s="413"/>
      <c r="HSP16" s="413"/>
      <c r="HSQ16" s="413"/>
      <c r="HSR16" s="413"/>
      <c r="HSS16" s="413"/>
      <c r="HST16" s="413"/>
      <c r="HSU16" s="413"/>
      <c r="HSV16" s="413"/>
      <c r="HSW16" s="413"/>
      <c r="HSX16" s="413"/>
      <c r="HSY16" s="413"/>
      <c r="HSZ16" s="413"/>
      <c r="HTA16" s="413"/>
      <c r="HTB16" s="413"/>
      <c r="HTC16" s="413"/>
      <c r="HTD16" s="413"/>
      <c r="HTE16" s="413"/>
      <c r="HTF16" s="413"/>
      <c r="HTG16" s="413"/>
      <c r="HTH16" s="413"/>
      <c r="HTI16" s="413"/>
      <c r="HTJ16" s="413"/>
      <c r="HTK16" s="413"/>
      <c r="HTL16" s="413"/>
      <c r="HTM16" s="413"/>
      <c r="HTN16" s="413"/>
      <c r="HTO16" s="413"/>
      <c r="HTP16" s="413"/>
      <c r="HTQ16" s="413"/>
      <c r="HTR16" s="413"/>
      <c r="HTS16" s="413"/>
      <c r="HTT16" s="413"/>
      <c r="HTU16" s="413"/>
      <c r="HTV16" s="413"/>
      <c r="HTW16" s="413"/>
      <c r="HTX16" s="413"/>
      <c r="HTY16" s="413"/>
      <c r="HTZ16" s="413"/>
      <c r="HUA16" s="413"/>
      <c r="HUB16" s="413"/>
      <c r="HUC16" s="413"/>
      <c r="HUD16" s="413"/>
      <c r="HUE16" s="413"/>
      <c r="HUF16" s="413"/>
      <c r="HUG16" s="413"/>
      <c r="HUH16" s="413"/>
      <c r="HUI16" s="413"/>
      <c r="HUJ16" s="413"/>
      <c r="HUK16" s="413"/>
      <c r="HUL16" s="413"/>
      <c r="HUM16" s="413"/>
      <c r="HUN16" s="413"/>
      <c r="HUO16" s="413"/>
      <c r="HUP16" s="413"/>
      <c r="HUQ16" s="413"/>
      <c r="HUR16" s="413"/>
      <c r="HUS16" s="413"/>
      <c r="HUT16" s="413"/>
      <c r="HUU16" s="413"/>
      <c r="HUV16" s="413"/>
      <c r="HUW16" s="413"/>
      <c r="HUX16" s="413"/>
      <c r="HUY16" s="413"/>
      <c r="HUZ16" s="413"/>
      <c r="HVA16" s="413"/>
      <c r="HVB16" s="413"/>
      <c r="HVC16" s="413"/>
      <c r="HVD16" s="413"/>
      <c r="HVE16" s="413"/>
      <c r="HVF16" s="413"/>
      <c r="HVG16" s="413"/>
      <c r="HVH16" s="413"/>
      <c r="HVI16" s="413"/>
      <c r="HVJ16" s="413"/>
      <c r="HVK16" s="413"/>
      <c r="HVL16" s="413"/>
      <c r="HVM16" s="413"/>
      <c r="HVN16" s="413"/>
      <c r="HVO16" s="413"/>
      <c r="HVP16" s="413"/>
      <c r="HVQ16" s="413"/>
      <c r="HVR16" s="413"/>
      <c r="HVS16" s="413"/>
      <c r="HVT16" s="413"/>
      <c r="HVU16" s="413"/>
      <c r="HVV16" s="413"/>
      <c r="HVW16" s="413"/>
      <c r="HVX16" s="413"/>
      <c r="HVY16" s="413"/>
      <c r="HVZ16" s="413"/>
      <c r="HWA16" s="413"/>
      <c r="HWB16" s="413"/>
      <c r="HWC16" s="413"/>
      <c r="HWD16" s="413"/>
      <c r="HWE16" s="413"/>
      <c r="HWF16" s="413"/>
      <c r="HWG16" s="413"/>
      <c r="HWH16" s="413"/>
      <c r="HWI16" s="413"/>
      <c r="HWJ16" s="413"/>
      <c r="HWK16" s="413"/>
      <c r="HWL16" s="413"/>
      <c r="HWM16" s="413"/>
      <c r="HWN16" s="413"/>
      <c r="HWO16" s="413"/>
      <c r="HWP16" s="413"/>
      <c r="HWQ16" s="413"/>
      <c r="HWR16" s="413"/>
      <c r="HWS16" s="413"/>
      <c r="HWT16" s="413"/>
      <c r="HWU16" s="413"/>
      <c r="HWV16" s="413"/>
      <c r="HWW16" s="413"/>
      <c r="HWX16" s="413"/>
      <c r="HWY16" s="413"/>
      <c r="HWZ16" s="413"/>
      <c r="HXA16" s="413"/>
      <c r="HXB16" s="413"/>
      <c r="HXC16" s="413"/>
      <c r="HXD16" s="413"/>
      <c r="HXE16" s="413"/>
      <c r="HXF16" s="413"/>
      <c r="HXG16" s="413"/>
      <c r="HXH16" s="413"/>
      <c r="HXI16" s="413"/>
      <c r="HXJ16" s="413"/>
      <c r="HXK16" s="413"/>
      <c r="HXL16" s="413"/>
      <c r="HXM16" s="413"/>
      <c r="HXN16" s="413"/>
      <c r="HXO16" s="413"/>
      <c r="HXP16" s="413"/>
      <c r="HXQ16" s="413"/>
      <c r="HXR16" s="413"/>
      <c r="HXS16" s="413"/>
      <c r="HXT16" s="413"/>
      <c r="HXU16" s="413"/>
      <c r="HXV16" s="413"/>
      <c r="HXW16" s="413"/>
      <c r="HXX16" s="413"/>
      <c r="HXY16" s="413"/>
      <c r="HXZ16" s="413"/>
      <c r="HYA16" s="413"/>
      <c r="HYB16" s="413"/>
      <c r="HYC16" s="413"/>
      <c r="HYD16" s="413"/>
      <c r="HYE16" s="413"/>
      <c r="HYF16" s="413"/>
      <c r="HYG16" s="413"/>
      <c r="HYH16" s="413"/>
      <c r="HYI16" s="413"/>
      <c r="HYJ16" s="413"/>
      <c r="HYK16" s="413"/>
      <c r="HYL16" s="413"/>
      <c r="HYM16" s="413"/>
      <c r="HYN16" s="413"/>
      <c r="HYO16" s="413"/>
      <c r="HYP16" s="413"/>
      <c r="HYQ16" s="413"/>
      <c r="HYR16" s="413"/>
      <c r="HYS16" s="413"/>
      <c r="HYT16" s="413"/>
      <c r="HYU16" s="413"/>
      <c r="HYV16" s="413"/>
      <c r="HYW16" s="413"/>
      <c r="HYX16" s="413"/>
      <c r="HYY16" s="413"/>
      <c r="HYZ16" s="413"/>
      <c r="HZA16" s="413"/>
      <c r="HZB16" s="413"/>
      <c r="HZC16" s="413"/>
      <c r="HZD16" s="413"/>
      <c r="HZE16" s="413"/>
      <c r="HZF16" s="413"/>
      <c r="HZG16" s="413"/>
      <c r="HZH16" s="413"/>
      <c r="HZI16" s="413"/>
      <c r="HZJ16" s="413"/>
      <c r="HZK16" s="413"/>
      <c r="HZL16" s="413"/>
      <c r="HZM16" s="413"/>
      <c r="HZN16" s="413"/>
      <c r="HZO16" s="413"/>
      <c r="HZP16" s="413"/>
      <c r="HZQ16" s="413"/>
      <c r="HZR16" s="413"/>
      <c r="HZS16" s="413"/>
      <c r="HZT16" s="413"/>
      <c r="HZU16" s="413"/>
      <c r="HZV16" s="413"/>
      <c r="HZW16" s="413"/>
      <c r="HZX16" s="413"/>
      <c r="HZY16" s="413"/>
      <c r="HZZ16" s="413"/>
      <c r="IAA16" s="413"/>
      <c r="IAB16" s="413"/>
      <c r="IAC16" s="413"/>
      <c r="IAD16" s="413"/>
      <c r="IAE16" s="413"/>
      <c r="IAF16" s="413"/>
      <c r="IAG16" s="413"/>
      <c r="IAH16" s="413"/>
      <c r="IAI16" s="413"/>
      <c r="IAJ16" s="413"/>
      <c r="IAK16" s="413"/>
      <c r="IAL16" s="413"/>
      <c r="IAM16" s="413"/>
      <c r="IAN16" s="413"/>
      <c r="IAO16" s="413"/>
      <c r="IAP16" s="413"/>
      <c r="IAQ16" s="413"/>
      <c r="IAR16" s="413"/>
      <c r="IAS16" s="413"/>
      <c r="IAT16" s="413"/>
      <c r="IAU16" s="413"/>
      <c r="IAV16" s="413"/>
      <c r="IAW16" s="413"/>
      <c r="IAX16" s="413"/>
      <c r="IAY16" s="413"/>
      <c r="IAZ16" s="413"/>
      <c r="IBA16" s="413"/>
      <c r="IBB16" s="413"/>
      <c r="IBC16" s="413"/>
      <c r="IBD16" s="413"/>
      <c r="IBE16" s="413"/>
      <c r="IBF16" s="413"/>
      <c r="IBG16" s="413"/>
      <c r="IBH16" s="413"/>
      <c r="IBI16" s="413"/>
      <c r="IBJ16" s="413"/>
      <c r="IBK16" s="413"/>
      <c r="IBL16" s="413"/>
      <c r="IBM16" s="413"/>
      <c r="IBN16" s="413"/>
      <c r="IBO16" s="413"/>
      <c r="IBP16" s="413"/>
      <c r="IBQ16" s="413"/>
      <c r="IBR16" s="413"/>
      <c r="IBS16" s="413"/>
      <c r="IBT16" s="413"/>
      <c r="IBU16" s="413"/>
      <c r="IBV16" s="413"/>
      <c r="IBW16" s="413"/>
      <c r="IBX16" s="413"/>
      <c r="IBY16" s="413"/>
      <c r="IBZ16" s="413"/>
      <c r="ICA16" s="413"/>
      <c r="ICB16" s="413"/>
      <c r="ICC16" s="413"/>
      <c r="ICD16" s="413"/>
      <c r="ICE16" s="413"/>
      <c r="ICF16" s="413"/>
      <c r="ICG16" s="413"/>
      <c r="ICH16" s="413"/>
      <c r="ICI16" s="413"/>
      <c r="ICJ16" s="413"/>
      <c r="ICK16" s="413"/>
      <c r="ICL16" s="413"/>
      <c r="ICM16" s="413"/>
      <c r="ICN16" s="413"/>
      <c r="ICO16" s="413"/>
      <c r="ICP16" s="413"/>
      <c r="ICQ16" s="413"/>
      <c r="ICR16" s="413"/>
      <c r="ICS16" s="413"/>
      <c r="ICT16" s="413"/>
      <c r="ICU16" s="413"/>
      <c r="ICV16" s="413"/>
      <c r="ICW16" s="413"/>
      <c r="ICX16" s="413"/>
      <c r="ICY16" s="413"/>
      <c r="ICZ16" s="413"/>
      <c r="IDA16" s="413"/>
      <c r="IDB16" s="413"/>
      <c r="IDC16" s="413"/>
      <c r="IDD16" s="413"/>
      <c r="IDE16" s="413"/>
      <c r="IDF16" s="413"/>
      <c r="IDG16" s="413"/>
      <c r="IDH16" s="413"/>
      <c r="IDI16" s="413"/>
      <c r="IDJ16" s="413"/>
      <c r="IDK16" s="413"/>
      <c r="IDL16" s="413"/>
      <c r="IDM16" s="413"/>
      <c r="IDN16" s="413"/>
      <c r="IDO16" s="413"/>
      <c r="IDP16" s="413"/>
      <c r="IDQ16" s="413"/>
      <c r="IDR16" s="413"/>
      <c r="IDS16" s="413"/>
      <c r="IDT16" s="413"/>
      <c r="IDU16" s="413"/>
      <c r="IDV16" s="413"/>
      <c r="IDW16" s="413"/>
      <c r="IDX16" s="413"/>
      <c r="IDY16" s="413"/>
      <c r="IDZ16" s="413"/>
      <c r="IEA16" s="413"/>
      <c r="IEB16" s="413"/>
      <c r="IEC16" s="413"/>
      <c r="IED16" s="413"/>
      <c r="IEE16" s="413"/>
      <c r="IEF16" s="413"/>
      <c r="IEG16" s="413"/>
      <c r="IEH16" s="413"/>
      <c r="IEI16" s="413"/>
      <c r="IEJ16" s="413"/>
      <c r="IEK16" s="413"/>
      <c r="IEL16" s="413"/>
      <c r="IEM16" s="413"/>
      <c r="IEN16" s="413"/>
      <c r="IEO16" s="413"/>
      <c r="IEP16" s="413"/>
      <c r="IEQ16" s="413"/>
      <c r="IER16" s="413"/>
      <c r="IES16" s="413"/>
      <c r="IET16" s="413"/>
      <c r="IEU16" s="413"/>
      <c r="IEV16" s="413"/>
      <c r="IEW16" s="413"/>
      <c r="IEX16" s="413"/>
      <c r="IEY16" s="413"/>
      <c r="IEZ16" s="413"/>
      <c r="IFA16" s="413"/>
      <c r="IFB16" s="413"/>
      <c r="IFC16" s="413"/>
      <c r="IFD16" s="413"/>
      <c r="IFE16" s="413"/>
      <c r="IFF16" s="413"/>
      <c r="IFG16" s="413"/>
      <c r="IFH16" s="413"/>
      <c r="IFI16" s="413"/>
      <c r="IFJ16" s="413"/>
      <c r="IFK16" s="413"/>
      <c r="IFL16" s="413"/>
      <c r="IFM16" s="413"/>
      <c r="IFN16" s="413"/>
      <c r="IFO16" s="413"/>
      <c r="IFP16" s="413"/>
      <c r="IFQ16" s="413"/>
      <c r="IFR16" s="413"/>
      <c r="IFS16" s="413"/>
      <c r="IFT16" s="413"/>
      <c r="IFU16" s="413"/>
      <c r="IFV16" s="413"/>
      <c r="IFW16" s="413"/>
      <c r="IFX16" s="413"/>
      <c r="IFY16" s="413"/>
      <c r="IFZ16" s="413"/>
      <c r="IGA16" s="413"/>
      <c r="IGB16" s="413"/>
      <c r="IGC16" s="413"/>
      <c r="IGD16" s="413"/>
      <c r="IGE16" s="413"/>
      <c r="IGF16" s="413"/>
      <c r="IGG16" s="413"/>
      <c r="IGH16" s="413"/>
      <c r="IGI16" s="413"/>
      <c r="IGJ16" s="413"/>
      <c r="IGK16" s="413"/>
      <c r="IGL16" s="413"/>
      <c r="IGM16" s="413"/>
      <c r="IGN16" s="413"/>
      <c r="IGO16" s="413"/>
      <c r="IGP16" s="413"/>
      <c r="IGQ16" s="413"/>
      <c r="IGR16" s="413"/>
      <c r="IGS16" s="413"/>
      <c r="IGT16" s="413"/>
      <c r="IGU16" s="413"/>
      <c r="IGV16" s="413"/>
      <c r="IGW16" s="413"/>
      <c r="IGX16" s="413"/>
      <c r="IGY16" s="413"/>
      <c r="IGZ16" s="413"/>
      <c r="IHA16" s="413"/>
      <c r="IHB16" s="413"/>
      <c r="IHC16" s="413"/>
      <c r="IHD16" s="413"/>
      <c r="IHE16" s="413"/>
      <c r="IHF16" s="413"/>
      <c r="IHG16" s="413"/>
      <c r="IHH16" s="413"/>
      <c r="IHI16" s="413"/>
      <c r="IHJ16" s="413"/>
      <c r="IHK16" s="413"/>
      <c r="IHL16" s="413"/>
      <c r="IHM16" s="413"/>
      <c r="IHN16" s="413"/>
      <c r="IHO16" s="413"/>
      <c r="IHP16" s="413"/>
      <c r="IHQ16" s="413"/>
      <c r="IHR16" s="413"/>
      <c r="IHS16" s="413"/>
      <c r="IHT16" s="413"/>
      <c r="IHU16" s="413"/>
      <c r="IHV16" s="413"/>
      <c r="IHW16" s="413"/>
      <c r="IHX16" s="413"/>
      <c r="IHY16" s="413"/>
      <c r="IHZ16" s="413"/>
      <c r="IIA16" s="413"/>
      <c r="IIB16" s="413"/>
      <c r="IIC16" s="413"/>
      <c r="IID16" s="413"/>
      <c r="IIE16" s="413"/>
      <c r="IIF16" s="413"/>
      <c r="IIG16" s="413"/>
      <c r="IIH16" s="413"/>
      <c r="III16" s="413"/>
      <c r="IIJ16" s="413"/>
      <c r="IIK16" s="413"/>
      <c r="IIL16" s="413"/>
      <c r="IIM16" s="413"/>
      <c r="IIN16" s="413"/>
      <c r="IIO16" s="413"/>
      <c r="IIP16" s="413"/>
      <c r="IIQ16" s="413"/>
      <c r="IIR16" s="413"/>
      <c r="IIS16" s="413"/>
      <c r="IIT16" s="413"/>
      <c r="IIU16" s="413"/>
      <c r="IIV16" s="413"/>
      <c r="IIW16" s="413"/>
      <c r="IIX16" s="413"/>
      <c r="IIY16" s="413"/>
      <c r="IIZ16" s="413"/>
      <c r="IJA16" s="413"/>
      <c r="IJB16" s="413"/>
      <c r="IJC16" s="413"/>
      <c r="IJD16" s="413"/>
      <c r="IJE16" s="413"/>
      <c r="IJF16" s="413"/>
      <c r="IJG16" s="413"/>
      <c r="IJH16" s="413"/>
      <c r="IJI16" s="413"/>
      <c r="IJJ16" s="413"/>
      <c r="IJK16" s="413"/>
      <c r="IJL16" s="413"/>
      <c r="IJM16" s="413"/>
      <c r="IJN16" s="413"/>
      <c r="IJO16" s="413"/>
      <c r="IJP16" s="413"/>
      <c r="IJQ16" s="413"/>
      <c r="IJR16" s="413"/>
      <c r="IJS16" s="413"/>
      <c r="IJT16" s="413"/>
      <c r="IJU16" s="413"/>
      <c r="IJV16" s="413"/>
      <c r="IJW16" s="413"/>
      <c r="IJX16" s="413"/>
      <c r="IJY16" s="413"/>
      <c r="IJZ16" s="413"/>
      <c r="IKA16" s="413"/>
      <c r="IKB16" s="413"/>
      <c r="IKC16" s="413"/>
      <c r="IKD16" s="413"/>
      <c r="IKE16" s="413"/>
      <c r="IKF16" s="413"/>
      <c r="IKG16" s="413"/>
      <c r="IKH16" s="413"/>
      <c r="IKI16" s="413"/>
      <c r="IKJ16" s="413"/>
      <c r="IKK16" s="413"/>
      <c r="IKL16" s="413"/>
      <c r="IKM16" s="413"/>
      <c r="IKN16" s="413"/>
      <c r="IKO16" s="413"/>
      <c r="IKP16" s="413"/>
      <c r="IKQ16" s="413"/>
      <c r="IKR16" s="413"/>
      <c r="IKS16" s="413"/>
      <c r="IKT16" s="413"/>
      <c r="IKU16" s="413"/>
      <c r="IKV16" s="413"/>
      <c r="IKW16" s="413"/>
      <c r="IKX16" s="413"/>
      <c r="IKY16" s="413"/>
      <c r="IKZ16" s="413"/>
      <c r="ILA16" s="413"/>
      <c r="ILB16" s="413"/>
      <c r="ILC16" s="413"/>
      <c r="ILD16" s="413"/>
      <c r="ILE16" s="413"/>
      <c r="ILF16" s="413"/>
      <c r="ILG16" s="413"/>
      <c r="ILH16" s="413"/>
      <c r="ILI16" s="413"/>
      <c r="ILJ16" s="413"/>
      <c r="ILK16" s="413"/>
      <c r="ILL16" s="413"/>
      <c r="ILM16" s="413"/>
      <c r="ILN16" s="413"/>
      <c r="ILO16" s="413"/>
      <c r="ILP16" s="413"/>
      <c r="ILQ16" s="413"/>
      <c r="ILR16" s="413"/>
      <c r="ILS16" s="413"/>
      <c r="ILT16" s="413"/>
      <c r="ILU16" s="413"/>
      <c r="ILV16" s="413"/>
      <c r="ILW16" s="413"/>
      <c r="ILX16" s="413"/>
      <c r="ILY16" s="413"/>
      <c r="ILZ16" s="413"/>
      <c r="IMA16" s="413"/>
      <c r="IMB16" s="413"/>
      <c r="IMC16" s="413"/>
      <c r="IMD16" s="413"/>
      <c r="IME16" s="413"/>
      <c r="IMF16" s="413"/>
      <c r="IMG16" s="413"/>
      <c r="IMH16" s="413"/>
      <c r="IMI16" s="413"/>
      <c r="IMJ16" s="413"/>
      <c r="IMK16" s="413"/>
      <c r="IML16" s="413"/>
      <c r="IMM16" s="413"/>
      <c r="IMN16" s="413"/>
      <c r="IMO16" s="413"/>
      <c r="IMP16" s="413"/>
      <c r="IMQ16" s="413"/>
      <c r="IMR16" s="413"/>
      <c r="IMS16" s="413"/>
      <c r="IMT16" s="413"/>
      <c r="IMU16" s="413"/>
      <c r="IMV16" s="413"/>
      <c r="IMW16" s="413"/>
      <c r="IMX16" s="413"/>
      <c r="IMY16" s="413"/>
      <c r="IMZ16" s="413"/>
      <c r="INA16" s="413"/>
      <c r="INB16" s="413"/>
      <c r="INC16" s="413"/>
      <c r="IND16" s="413"/>
      <c r="INE16" s="413"/>
      <c r="INF16" s="413"/>
      <c r="ING16" s="413"/>
      <c r="INH16" s="413"/>
      <c r="INI16" s="413"/>
      <c r="INJ16" s="413"/>
      <c r="INK16" s="413"/>
      <c r="INL16" s="413"/>
      <c r="INM16" s="413"/>
      <c r="INN16" s="413"/>
      <c r="INO16" s="413"/>
      <c r="INP16" s="413"/>
      <c r="INQ16" s="413"/>
      <c r="INR16" s="413"/>
      <c r="INS16" s="413"/>
      <c r="INT16" s="413"/>
      <c r="INU16" s="413"/>
      <c r="INV16" s="413"/>
      <c r="INW16" s="413"/>
      <c r="INX16" s="413"/>
      <c r="INY16" s="413"/>
      <c r="INZ16" s="413"/>
      <c r="IOA16" s="413"/>
      <c r="IOB16" s="413"/>
      <c r="IOC16" s="413"/>
      <c r="IOD16" s="413"/>
      <c r="IOE16" s="413"/>
      <c r="IOF16" s="413"/>
      <c r="IOG16" s="413"/>
      <c r="IOH16" s="413"/>
      <c r="IOI16" s="413"/>
      <c r="IOJ16" s="413"/>
      <c r="IOK16" s="413"/>
      <c r="IOL16" s="413"/>
      <c r="IOM16" s="413"/>
      <c r="ION16" s="413"/>
      <c r="IOO16" s="413"/>
      <c r="IOP16" s="413"/>
      <c r="IOQ16" s="413"/>
      <c r="IOR16" s="413"/>
      <c r="IOS16" s="413"/>
      <c r="IOT16" s="413"/>
      <c r="IOU16" s="413"/>
      <c r="IOV16" s="413"/>
      <c r="IOW16" s="413"/>
      <c r="IOX16" s="413"/>
      <c r="IOY16" s="413"/>
      <c r="IOZ16" s="413"/>
      <c r="IPA16" s="413"/>
      <c r="IPB16" s="413"/>
      <c r="IPC16" s="413"/>
      <c r="IPD16" s="413"/>
      <c r="IPE16" s="413"/>
      <c r="IPF16" s="413"/>
      <c r="IPG16" s="413"/>
      <c r="IPH16" s="413"/>
      <c r="IPI16" s="413"/>
      <c r="IPJ16" s="413"/>
      <c r="IPK16" s="413"/>
      <c r="IPL16" s="413"/>
      <c r="IPM16" s="413"/>
      <c r="IPN16" s="413"/>
      <c r="IPO16" s="413"/>
      <c r="IPP16" s="413"/>
      <c r="IPQ16" s="413"/>
      <c r="IPR16" s="413"/>
      <c r="IPS16" s="413"/>
      <c r="IPT16" s="413"/>
      <c r="IPU16" s="413"/>
      <c r="IPV16" s="413"/>
      <c r="IPW16" s="413"/>
      <c r="IPX16" s="413"/>
      <c r="IPY16" s="413"/>
      <c r="IPZ16" s="413"/>
      <c r="IQA16" s="413"/>
      <c r="IQB16" s="413"/>
      <c r="IQC16" s="413"/>
      <c r="IQD16" s="413"/>
      <c r="IQE16" s="413"/>
      <c r="IQF16" s="413"/>
      <c r="IQG16" s="413"/>
      <c r="IQH16" s="413"/>
      <c r="IQI16" s="413"/>
      <c r="IQJ16" s="413"/>
      <c r="IQK16" s="413"/>
      <c r="IQL16" s="413"/>
      <c r="IQM16" s="413"/>
      <c r="IQN16" s="413"/>
      <c r="IQO16" s="413"/>
      <c r="IQP16" s="413"/>
      <c r="IQQ16" s="413"/>
      <c r="IQR16" s="413"/>
      <c r="IQS16" s="413"/>
      <c r="IQT16" s="413"/>
      <c r="IQU16" s="413"/>
      <c r="IQV16" s="413"/>
      <c r="IQW16" s="413"/>
      <c r="IQX16" s="413"/>
      <c r="IQY16" s="413"/>
      <c r="IQZ16" s="413"/>
      <c r="IRA16" s="413"/>
      <c r="IRB16" s="413"/>
      <c r="IRC16" s="413"/>
      <c r="IRD16" s="413"/>
      <c r="IRE16" s="413"/>
      <c r="IRF16" s="413"/>
      <c r="IRG16" s="413"/>
      <c r="IRH16" s="413"/>
      <c r="IRI16" s="413"/>
      <c r="IRJ16" s="413"/>
      <c r="IRK16" s="413"/>
      <c r="IRL16" s="413"/>
      <c r="IRM16" s="413"/>
      <c r="IRN16" s="413"/>
      <c r="IRO16" s="413"/>
      <c r="IRP16" s="413"/>
      <c r="IRQ16" s="413"/>
      <c r="IRR16" s="413"/>
      <c r="IRS16" s="413"/>
      <c r="IRT16" s="413"/>
      <c r="IRU16" s="413"/>
      <c r="IRV16" s="413"/>
      <c r="IRW16" s="413"/>
      <c r="IRX16" s="413"/>
      <c r="IRY16" s="413"/>
      <c r="IRZ16" s="413"/>
      <c r="ISA16" s="413"/>
      <c r="ISB16" s="413"/>
      <c r="ISC16" s="413"/>
      <c r="ISD16" s="413"/>
      <c r="ISE16" s="413"/>
      <c r="ISF16" s="413"/>
      <c r="ISG16" s="413"/>
      <c r="ISH16" s="413"/>
      <c r="ISI16" s="413"/>
      <c r="ISJ16" s="413"/>
      <c r="ISK16" s="413"/>
      <c r="ISL16" s="413"/>
      <c r="ISM16" s="413"/>
      <c r="ISN16" s="413"/>
      <c r="ISO16" s="413"/>
      <c r="ISP16" s="413"/>
      <c r="ISQ16" s="413"/>
      <c r="ISR16" s="413"/>
      <c r="ISS16" s="413"/>
      <c r="IST16" s="413"/>
      <c r="ISU16" s="413"/>
      <c r="ISV16" s="413"/>
      <c r="ISW16" s="413"/>
      <c r="ISX16" s="413"/>
      <c r="ISY16" s="413"/>
      <c r="ISZ16" s="413"/>
      <c r="ITA16" s="413"/>
      <c r="ITB16" s="413"/>
      <c r="ITC16" s="413"/>
      <c r="ITD16" s="413"/>
      <c r="ITE16" s="413"/>
      <c r="ITF16" s="413"/>
      <c r="ITG16" s="413"/>
      <c r="ITH16" s="413"/>
      <c r="ITI16" s="413"/>
      <c r="ITJ16" s="413"/>
      <c r="ITK16" s="413"/>
      <c r="ITL16" s="413"/>
      <c r="ITM16" s="413"/>
      <c r="ITN16" s="413"/>
      <c r="ITO16" s="413"/>
      <c r="ITP16" s="413"/>
      <c r="ITQ16" s="413"/>
      <c r="ITR16" s="413"/>
      <c r="ITS16" s="413"/>
      <c r="ITT16" s="413"/>
      <c r="ITU16" s="413"/>
      <c r="ITV16" s="413"/>
      <c r="ITW16" s="413"/>
      <c r="ITX16" s="413"/>
      <c r="ITY16" s="413"/>
      <c r="ITZ16" s="413"/>
      <c r="IUA16" s="413"/>
      <c r="IUB16" s="413"/>
      <c r="IUC16" s="413"/>
      <c r="IUD16" s="413"/>
      <c r="IUE16" s="413"/>
      <c r="IUF16" s="413"/>
      <c r="IUG16" s="413"/>
      <c r="IUH16" s="413"/>
      <c r="IUI16" s="413"/>
      <c r="IUJ16" s="413"/>
      <c r="IUK16" s="413"/>
      <c r="IUL16" s="413"/>
      <c r="IUM16" s="413"/>
      <c r="IUN16" s="413"/>
      <c r="IUO16" s="413"/>
      <c r="IUP16" s="413"/>
      <c r="IUQ16" s="413"/>
      <c r="IUR16" s="413"/>
      <c r="IUS16" s="413"/>
      <c r="IUT16" s="413"/>
      <c r="IUU16" s="413"/>
      <c r="IUV16" s="413"/>
      <c r="IUW16" s="413"/>
      <c r="IUX16" s="413"/>
      <c r="IUY16" s="413"/>
      <c r="IUZ16" s="413"/>
      <c r="IVA16" s="413"/>
      <c r="IVB16" s="413"/>
      <c r="IVC16" s="413"/>
      <c r="IVD16" s="413"/>
      <c r="IVE16" s="413"/>
      <c r="IVF16" s="413"/>
      <c r="IVG16" s="413"/>
      <c r="IVH16" s="413"/>
      <c r="IVI16" s="413"/>
      <c r="IVJ16" s="413"/>
      <c r="IVK16" s="413"/>
      <c r="IVL16" s="413"/>
      <c r="IVM16" s="413"/>
      <c r="IVN16" s="413"/>
      <c r="IVO16" s="413"/>
      <c r="IVP16" s="413"/>
      <c r="IVQ16" s="413"/>
      <c r="IVR16" s="413"/>
      <c r="IVS16" s="413"/>
      <c r="IVT16" s="413"/>
      <c r="IVU16" s="413"/>
      <c r="IVV16" s="413"/>
      <c r="IVW16" s="413"/>
      <c r="IVX16" s="413"/>
      <c r="IVY16" s="413"/>
      <c r="IVZ16" s="413"/>
      <c r="IWA16" s="413"/>
      <c r="IWB16" s="413"/>
      <c r="IWC16" s="413"/>
      <c r="IWD16" s="413"/>
      <c r="IWE16" s="413"/>
      <c r="IWF16" s="413"/>
      <c r="IWG16" s="413"/>
      <c r="IWH16" s="413"/>
      <c r="IWI16" s="413"/>
      <c r="IWJ16" s="413"/>
      <c r="IWK16" s="413"/>
      <c r="IWL16" s="413"/>
      <c r="IWM16" s="413"/>
      <c r="IWN16" s="413"/>
      <c r="IWO16" s="413"/>
      <c r="IWP16" s="413"/>
      <c r="IWQ16" s="413"/>
      <c r="IWR16" s="413"/>
      <c r="IWS16" s="413"/>
      <c r="IWT16" s="413"/>
      <c r="IWU16" s="413"/>
      <c r="IWV16" s="413"/>
      <c r="IWW16" s="413"/>
      <c r="IWX16" s="413"/>
      <c r="IWY16" s="413"/>
      <c r="IWZ16" s="413"/>
      <c r="IXA16" s="413"/>
      <c r="IXB16" s="413"/>
      <c r="IXC16" s="413"/>
      <c r="IXD16" s="413"/>
      <c r="IXE16" s="413"/>
      <c r="IXF16" s="413"/>
      <c r="IXG16" s="413"/>
      <c r="IXH16" s="413"/>
      <c r="IXI16" s="413"/>
      <c r="IXJ16" s="413"/>
      <c r="IXK16" s="413"/>
      <c r="IXL16" s="413"/>
      <c r="IXM16" s="413"/>
      <c r="IXN16" s="413"/>
      <c r="IXO16" s="413"/>
      <c r="IXP16" s="413"/>
      <c r="IXQ16" s="413"/>
      <c r="IXR16" s="413"/>
      <c r="IXS16" s="413"/>
      <c r="IXT16" s="413"/>
      <c r="IXU16" s="413"/>
      <c r="IXV16" s="413"/>
      <c r="IXW16" s="413"/>
      <c r="IXX16" s="413"/>
      <c r="IXY16" s="413"/>
      <c r="IXZ16" s="413"/>
      <c r="IYA16" s="413"/>
      <c r="IYB16" s="413"/>
      <c r="IYC16" s="413"/>
      <c r="IYD16" s="413"/>
      <c r="IYE16" s="413"/>
      <c r="IYF16" s="413"/>
      <c r="IYG16" s="413"/>
      <c r="IYH16" s="413"/>
      <c r="IYI16" s="413"/>
      <c r="IYJ16" s="413"/>
      <c r="IYK16" s="413"/>
      <c r="IYL16" s="413"/>
      <c r="IYM16" s="413"/>
      <c r="IYN16" s="413"/>
      <c r="IYO16" s="413"/>
      <c r="IYP16" s="413"/>
      <c r="IYQ16" s="413"/>
      <c r="IYR16" s="413"/>
      <c r="IYS16" s="413"/>
      <c r="IYT16" s="413"/>
      <c r="IYU16" s="413"/>
      <c r="IYV16" s="413"/>
      <c r="IYW16" s="413"/>
      <c r="IYX16" s="413"/>
      <c r="IYY16" s="413"/>
      <c r="IYZ16" s="413"/>
      <c r="IZA16" s="413"/>
      <c r="IZB16" s="413"/>
      <c r="IZC16" s="413"/>
      <c r="IZD16" s="413"/>
      <c r="IZE16" s="413"/>
      <c r="IZF16" s="413"/>
      <c r="IZG16" s="413"/>
      <c r="IZH16" s="413"/>
      <c r="IZI16" s="413"/>
      <c r="IZJ16" s="413"/>
      <c r="IZK16" s="413"/>
      <c r="IZL16" s="413"/>
      <c r="IZM16" s="413"/>
      <c r="IZN16" s="413"/>
      <c r="IZO16" s="413"/>
      <c r="IZP16" s="413"/>
      <c r="IZQ16" s="413"/>
      <c r="IZR16" s="413"/>
      <c r="IZS16" s="413"/>
      <c r="IZT16" s="413"/>
      <c r="IZU16" s="413"/>
      <c r="IZV16" s="413"/>
      <c r="IZW16" s="413"/>
      <c r="IZX16" s="413"/>
      <c r="IZY16" s="413"/>
      <c r="IZZ16" s="413"/>
      <c r="JAA16" s="413"/>
      <c r="JAB16" s="413"/>
      <c r="JAC16" s="413"/>
      <c r="JAD16" s="413"/>
      <c r="JAE16" s="413"/>
      <c r="JAF16" s="413"/>
      <c r="JAG16" s="413"/>
      <c r="JAH16" s="413"/>
      <c r="JAI16" s="413"/>
      <c r="JAJ16" s="413"/>
      <c r="JAK16" s="413"/>
      <c r="JAL16" s="413"/>
      <c r="JAM16" s="413"/>
      <c r="JAN16" s="413"/>
      <c r="JAO16" s="413"/>
      <c r="JAP16" s="413"/>
      <c r="JAQ16" s="413"/>
      <c r="JAR16" s="413"/>
      <c r="JAS16" s="413"/>
      <c r="JAT16" s="413"/>
      <c r="JAU16" s="413"/>
      <c r="JAV16" s="413"/>
      <c r="JAW16" s="413"/>
      <c r="JAX16" s="413"/>
      <c r="JAY16" s="413"/>
      <c r="JAZ16" s="413"/>
      <c r="JBA16" s="413"/>
      <c r="JBB16" s="413"/>
      <c r="JBC16" s="413"/>
      <c r="JBD16" s="413"/>
      <c r="JBE16" s="413"/>
      <c r="JBF16" s="413"/>
      <c r="JBG16" s="413"/>
      <c r="JBH16" s="413"/>
      <c r="JBI16" s="413"/>
      <c r="JBJ16" s="413"/>
      <c r="JBK16" s="413"/>
      <c r="JBL16" s="413"/>
      <c r="JBM16" s="413"/>
      <c r="JBN16" s="413"/>
      <c r="JBO16" s="413"/>
      <c r="JBP16" s="413"/>
      <c r="JBQ16" s="413"/>
      <c r="JBR16" s="413"/>
      <c r="JBS16" s="413"/>
      <c r="JBT16" s="413"/>
      <c r="JBU16" s="413"/>
      <c r="JBV16" s="413"/>
      <c r="JBW16" s="413"/>
      <c r="JBX16" s="413"/>
      <c r="JBY16" s="413"/>
      <c r="JBZ16" s="413"/>
      <c r="JCA16" s="413"/>
      <c r="JCB16" s="413"/>
      <c r="JCC16" s="413"/>
      <c r="JCD16" s="413"/>
      <c r="JCE16" s="413"/>
      <c r="JCF16" s="413"/>
      <c r="JCG16" s="413"/>
      <c r="JCH16" s="413"/>
      <c r="JCI16" s="413"/>
      <c r="JCJ16" s="413"/>
      <c r="JCK16" s="413"/>
      <c r="JCL16" s="413"/>
      <c r="JCM16" s="413"/>
      <c r="JCN16" s="413"/>
      <c r="JCO16" s="413"/>
      <c r="JCP16" s="413"/>
      <c r="JCQ16" s="413"/>
      <c r="JCR16" s="413"/>
      <c r="JCS16" s="413"/>
      <c r="JCT16" s="413"/>
      <c r="JCU16" s="413"/>
      <c r="JCV16" s="413"/>
      <c r="JCW16" s="413"/>
      <c r="JCX16" s="413"/>
      <c r="JCY16" s="413"/>
      <c r="JCZ16" s="413"/>
      <c r="JDA16" s="413"/>
      <c r="JDB16" s="413"/>
      <c r="JDC16" s="413"/>
      <c r="JDD16" s="413"/>
      <c r="JDE16" s="413"/>
      <c r="JDF16" s="413"/>
      <c r="JDG16" s="413"/>
      <c r="JDH16" s="413"/>
      <c r="JDI16" s="413"/>
      <c r="JDJ16" s="413"/>
      <c r="JDK16" s="413"/>
      <c r="JDL16" s="413"/>
      <c r="JDM16" s="413"/>
      <c r="JDN16" s="413"/>
      <c r="JDO16" s="413"/>
      <c r="JDP16" s="413"/>
      <c r="JDQ16" s="413"/>
      <c r="JDR16" s="413"/>
      <c r="JDS16" s="413"/>
      <c r="JDT16" s="413"/>
      <c r="JDU16" s="413"/>
      <c r="JDV16" s="413"/>
      <c r="JDW16" s="413"/>
      <c r="JDX16" s="413"/>
      <c r="JDY16" s="413"/>
      <c r="JDZ16" s="413"/>
      <c r="JEA16" s="413"/>
      <c r="JEB16" s="413"/>
      <c r="JEC16" s="413"/>
      <c r="JED16" s="413"/>
      <c r="JEE16" s="413"/>
      <c r="JEF16" s="413"/>
      <c r="JEG16" s="413"/>
      <c r="JEH16" s="413"/>
      <c r="JEI16" s="413"/>
      <c r="JEJ16" s="413"/>
      <c r="JEK16" s="413"/>
      <c r="JEL16" s="413"/>
      <c r="JEM16" s="413"/>
      <c r="JEN16" s="413"/>
      <c r="JEO16" s="413"/>
      <c r="JEP16" s="413"/>
      <c r="JEQ16" s="413"/>
      <c r="JER16" s="413"/>
      <c r="JES16" s="413"/>
      <c r="JET16" s="413"/>
      <c r="JEU16" s="413"/>
      <c r="JEV16" s="413"/>
      <c r="JEW16" s="413"/>
      <c r="JEX16" s="413"/>
      <c r="JEY16" s="413"/>
      <c r="JEZ16" s="413"/>
      <c r="JFA16" s="413"/>
      <c r="JFB16" s="413"/>
      <c r="JFC16" s="413"/>
      <c r="JFD16" s="413"/>
      <c r="JFE16" s="413"/>
      <c r="JFF16" s="413"/>
      <c r="JFG16" s="413"/>
      <c r="JFH16" s="413"/>
      <c r="JFI16" s="413"/>
      <c r="JFJ16" s="413"/>
      <c r="JFK16" s="413"/>
      <c r="JFL16" s="413"/>
      <c r="JFM16" s="413"/>
      <c r="JFN16" s="413"/>
      <c r="JFO16" s="413"/>
      <c r="JFP16" s="413"/>
      <c r="JFQ16" s="413"/>
      <c r="JFR16" s="413"/>
      <c r="JFS16" s="413"/>
      <c r="JFT16" s="413"/>
      <c r="JFU16" s="413"/>
      <c r="JFV16" s="413"/>
      <c r="JFW16" s="413"/>
      <c r="JFX16" s="413"/>
      <c r="JFY16" s="413"/>
      <c r="JFZ16" s="413"/>
      <c r="JGA16" s="413"/>
      <c r="JGB16" s="413"/>
      <c r="JGC16" s="413"/>
      <c r="JGD16" s="413"/>
      <c r="JGE16" s="413"/>
      <c r="JGF16" s="413"/>
      <c r="JGG16" s="413"/>
      <c r="JGH16" s="413"/>
      <c r="JGI16" s="413"/>
      <c r="JGJ16" s="413"/>
      <c r="JGK16" s="413"/>
      <c r="JGL16" s="413"/>
      <c r="JGM16" s="413"/>
      <c r="JGN16" s="413"/>
      <c r="JGO16" s="413"/>
      <c r="JGP16" s="413"/>
      <c r="JGQ16" s="413"/>
      <c r="JGR16" s="413"/>
      <c r="JGS16" s="413"/>
      <c r="JGT16" s="413"/>
      <c r="JGU16" s="413"/>
      <c r="JGV16" s="413"/>
      <c r="JGW16" s="413"/>
      <c r="JGX16" s="413"/>
      <c r="JGY16" s="413"/>
      <c r="JGZ16" s="413"/>
      <c r="JHA16" s="413"/>
      <c r="JHB16" s="413"/>
      <c r="JHC16" s="413"/>
      <c r="JHD16" s="413"/>
      <c r="JHE16" s="413"/>
      <c r="JHF16" s="413"/>
      <c r="JHG16" s="413"/>
      <c r="JHH16" s="413"/>
      <c r="JHI16" s="413"/>
      <c r="JHJ16" s="413"/>
      <c r="JHK16" s="413"/>
      <c r="JHL16" s="413"/>
      <c r="JHM16" s="413"/>
      <c r="JHN16" s="413"/>
      <c r="JHO16" s="413"/>
      <c r="JHP16" s="413"/>
      <c r="JHQ16" s="413"/>
      <c r="JHR16" s="413"/>
      <c r="JHS16" s="413"/>
      <c r="JHT16" s="413"/>
      <c r="JHU16" s="413"/>
      <c r="JHV16" s="413"/>
      <c r="JHW16" s="413"/>
      <c r="JHX16" s="413"/>
      <c r="JHY16" s="413"/>
      <c r="JHZ16" s="413"/>
      <c r="JIA16" s="413"/>
      <c r="JIB16" s="413"/>
      <c r="JIC16" s="413"/>
      <c r="JID16" s="413"/>
      <c r="JIE16" s="413"/>
      <c r="JIF16" s="413"/>
      <c r="JIG16" s="413"/>
      <c r="JIH16" s="413"/>
      <c r="JII16" s="413"/>
      <c r="JIJ16" s="413"/>
      <c r="JIK16" s="413"/>
      <c r="JIL16" s="413"/>
      <c r="JIM16" s="413"/>
      <c r="JIN16" s="413"/>
      <c r="JIO16" s="413"/>
      <c r="JIP16" s="413"/>
      <c r="JIQ16" s="413"/>
      <c r="JIR16" s="413"/>
      <c r="JIS16" s="413"/>
      <c r="JIT16" s="413"/>
      <c r="JIU16" s="413"/>
      <c r="JIV16" s="413"/>
      <c r="JIW16" s="413"/>
      <c r="JIX16" s="413"/>
      <c r="JIY16" s="413"/>
      <c r="JIZ16" s="413"/>
      <c r="JJA16" s="413"/>
      <c r="JJB16" s="413"/>
      <c r="JJC16" s="413"/>
      <c r="JJD16" s="413"/>
      <c r="JJE16" s="413"/>
      <c r="JJF16" s="413"/>
      <c r="JJG16" s="413"/>
      <c r="JJH16" s="413"/>
      <c r="JJI16" s="413"/>
      <c r="JJJ16" s="413"/>
      <c r="JJK16" s="413"/>
      <c r="JJL16" s="413"/>
      <c r="JJM16" s="413"/>
      <c r="JJN16" s="413"/>
      <c r="JJO16" s="413"/>
      <c r="JJP16" s="413"/>
      <c r="JJQ16" s="413"/>
      <c r="JJR16" s="413"/>
      <c r="JJS16" s="413"/>
      <c r="JJT16" s="413"/>
      <c r="JJU16" s="413"/>
      <c r="JJV16" s="413"/>
      <c r="JJW16" s="413"/>
      <c r="JJX16" s="413"/>
      <c r="JJY16" s="413"/>
      <c r="JJZ16" s="413"/>
      <c r="JKA16" s="413"/>
      <c r="JKB16" s="413"/>
      <c r="JKC16" s="413"/>
      <c r="JKD16" s="413"/>
      <c r="JKE16" s="413"/>
      <c r="JKF16" s="413"/>
      <c r="JKG16" s="413"/>
      <c r="JKH16" s="413"/>
      <c r="JKI16" s="413"/>
      <c r="JKJ16" s="413"/>
      <c r="JKK16" s="413"/>
      <c r="JKL16" s="413"/>
      <c r="JKM16" s="413"/>
      <c r="JKN16" s="413"/>
      <c r="JKO16" s="413"/>
      <c r="JKP16" s="413"/>
      <c r="JKQ16" s="413"/>
      <c r="JKR16" s="413"/>
      <c r="JKS16" s="413"/>
      <c r="JKT16" s="413"/>
      <c r="JKU16" s="413"/>
      <c r="JKV16" s="413"/>
      <c r="JKW16" s="413"/>
      <c r="JKX16" s="413"/>
      <c r="JKY16" s="413"/>
      <c r="JKZ16" s="413"/>
      <c r="JLA16" s="413"/>
      <c r="JLB16" s="413"/>
      <c r="JLC16" s="413"/>
      <c r="JLD16" s="413"/>
      <c r="JLE16" s="413"/>
      <c r="JLF16" s="413"/>
      <c r="JLG16" s="413"/>
      <c r="JLH16" s="413"/>
      <c r="JLI16" s="413"/>
      <c r="JLJ16" s="413"/>
      <c r="JLK16" s="413"/>
      <c r="JLL16" s="413"/>
      <c r="JLM16" s="413"/>
      <c r="JLN16" s="413"/>
      <c r="JLO16" s="413"/>
      <c r="JLP16" s="413"/>
      <c r="JLQ16" s="413"/>
      <c r="JLR16" s="413"/>
      <c r="JLS16" s="413"/>
      <c r="JLT16" s="413"/>
      <c r="JLU16" s="413"/>
      <c r="JLV16" s="413"/>
      <c r="JLW16" s="413"/>
      <c r="JLX16" s="413"/>
      <c r="JLY16" s="413"/>
      <c r="JLZ16" s="413"/>
      <c r="JMA16" s="413"/>
      <c r="JMB16" s="413"/>
      <c r="JMC16" s="413"/>
      <c r="JMD16" s="413"/>
      <c r="JME16" s="413"/>
      <c r="JMF16" s="413"/>
      <c r="JMG16" s="413"/>
      <c r="JMH16" s="413"/>
      <c r="JMI16" s="413"/>
      <c r="JMJ16" s="413"/>
      <c r="JMK16" s="413"/>
      <c r="JML16" s="413"/>
      <c r="JMM16" s="413"/>
      <c r="JMN16" s="413"/>
      <c r="JMO16" s="413"/>
      <c r="JMP16" s="413"/>
      <c r="JMQ16" s="413"/>
      <c r="JMR16" s="413"/>
      <c r="JMS16" s="413"/>
      <c r="JMT16" s="413"/>
      <c r="JMU16" s="413"/>
      <c r="JMV16" s="413"/>
      <c r="JMW16" s="413"/>
      <c r="JMX16" s="413"/>
      <c r="JMY16" s="413"/>
      <c r="JMZ16" s="413"/>
      <c r="JNA16" s="413"/>
      <c r="JNB16" s="413"/>
      <c r="JNC16" s="413"/>
      <c r="JND16" s="413"/>
      <c r="JNE16" s="413"/>
      <c r="JNF16" s="413"/>
      <c r="JNG16" s="413"/>
      <c r="JNH16" s="413"/>
      <c r="JNI16" s="413"/>
      <c r="JNJ16" s="413"/>
      <c r="JNK16" s="413"/>
      <c r="JNL16" s="413"/>
      <c r="JNM16" s="413"/>
      <c r="JNN16" s="413"/>
      <c r="JNO16" s="413"/>
      <c r="JNP16" s="413"/>
      <c r="JNQ16" s="413"/>
      <c r="JNR16" s="413"/>
      <c r="JNS16" s="413"/>
      <c r="JNT16" s="413"/>
      <c r="JNU16" s="413"/>
      <c r="JNV16" s="413"/>
      <c r="JNW16" s="413"/>
      <c r="JNX16" s="413"/>
      <c r="JNY16" s="413"/>
      <c r="JNZ16" s="413"/>
      <c r="JOA16" s="413"/>
      <c r="JOB16" s="413"/>
      <c r="JOC16" s="413"/>
      <c r="JOD16" s="413"/>
      <c r="JOE16" s="413"/>
      <c r="JOF16" s="413"/>
      <c r="JOG16" s="413"/>
      <c r="JOH16" s="413"/>
      <c r="JOI16" s="413"/>
      <c r="JOJ16" s="413"/>
      <c r="JOK16" s="413"/>
      <c r="JOL16" s="413"/>
      <c r="JOM16" s="413"/>
      <c r="JON16" s="413"/>
      <c r="JOO16" s="413"/>
      <c r="JOP16" s="413"/>
      <c r="JOQ16" s="413"/>
      <c r="JOR16" s="413"/>
      <c r="JOS16" s="413"/>
      <c r="JOT16" s="413"/>
      <c r="JOU16" s="413"/>
      <c r="JOV16" s="413"/>
      <c r="JOW16" s="413"/>
      <c r="JOX16" s="413"/>
      <c r="JOY16" s="413"/>
      <c r="JOZ16" s="413"/>
      <c r="JPA16" s="413"/>
      <c r="JPB16" s="413"/>
      <c r="JPC16" s="413"/>
      <c r="JPD16" s="413"/>
      <c r="JPE16" s="413"/>
      <c r="JPF16" s="413"/>
      <c r="JPG16" s="413"/>
      <c r="JPH16" s="413"/>
      <c r="JPI16" s="413"/>
      <c r="JPJ16" s="413"/>
      <c r="JPK16" s="413"/>
      <c r="JPL16" s="413"/>
      <c r="JPM16" s="413"/>
      <c r="JPN16" s="413"/>
      <c r="JPO16" s="413"/>
      <c r="JPP16" s="413"/>
      <c r="JPQ16" s="413"/>
      <c r="JPR16" s="413"/>
      <c r="JPS16" s="413"/>
      <c r="JPT16" s="413"/>
      <c r="JPU16" s="413"/>
      <c r="JPV16" s="413"/>
      <c r="JPW16" s="413"/>
      <c r="JPX16" s="413"/>
      <c r="JPY16" s="413"/>
      <c r="JPZ16" s="413"/>
      <c r="JQA16" s="413"/>
      <c r="JQB16" s="413"/>
      <c r="JQC16" s="413"/>
      <c r="JQD16" s="413"/>
      <c r="JQE16" s="413"/>
      <c r="JQF16" s="413"/>
      <c r="JQG16" s="413"/>
      <c r="JQH16" s="413"/>
      <c r="JQI16" s="413"/>
      <c r="JQJ16" s="413"/>
      <c r="JQK16" s="413"/>
      <c r="JQL16" s="413"/>
      <c r="JQM16" s="413"/>
      <c r="JQN16" s="413"/>
      <c r="JQO16" s="413"/>
      <c r="JQP16" s="413"/>
      <c r="JQQ16" s="413"/>
      <c r="JQR16" s="413"/>
      <c r="JQS16" s="413"/>
      <c r="JQT16" s="413"/>
      <c r="JQU16" s="413"/>
      <c r="JQV16" s="413"/>
      <c r="JQW16" s="413"/>
      <c r="JQX16" s="413"/>
      <c r="JQY16" s="413"/>
      <c r="JQZ16" s="413"/>
      <c r="JRA16" s="413"/>
      <c r="JRB16" s="413"/>
      <c r="JRC16" s="413"/>
      <c r="JRD16" s="413"/>
      <c r="JRE16" s="413"/>
      <c r="JRF16" s="413"/>
      <c r="JRG16" s="413"/>
      <c r="JRH16" s="413"/>
      <c r="JRI16" s="413"/>
      <c r="JRJ16" s="413"/>
      <c r="JRK16" s="413"/>
      <c r="JRL16" s="413"/>
      <c r="JRM16" s="413"/>
      <c r="JRN16" s="413"/>
      <c r="JRO16" s="413"/>
      <c r="JRP16" s="413"/>
      <c r="JRQ16" s="413"/>
      <c r="JRR16" s="413"/>
      <c r="JRS16" s="413"/>
      <c r="JRT16" s="413"/>
      <c r="JRU16" s="413"/>
      <c r="JRV16" s="413"/>
      <c r="JRW16" s="413"/>
      <c r="JRX16" s="413"/>
      <c r="JRY16" s="413"/>
      <c r="JRZ16" s="413"/>
      <c r="JSA16" s="413"/>
      <c r="JSB16" s="413"/>
      <c r="JSC16" s="413"/>
      <c r="JSD16" s="413"/>
      <c r="JSE16" s="413"/>
      <c r="JSF16" s="413"/>
      <c r="JSG16" s="413"/>
      <c r="JSH16" s="413"/>
      <c r="JSI16" s="413"/>
      <c r="JSJ16" s="413"/>
      <c r="JSK16" s="413"/>
      <c r="JSL16" s="413"/>
      <c r="JSM16" s="413"/>
      <c r="JSN16" s="413"/>
      <c r="JSO16" s="413"/>
      <c r="JSP16" s="413"/>
      <c r="JSQ16" s="413"/>
      <c r="JSR16" s="413"/>
      <c r="JSS16" s="413"/>
      <c r="JST16" s="413"/>
      <c r="JSU16" s="413"/>
      <c r="JSV16" s="413"/>
      <c r="JSW16" s="413"/>
      <c r="JSX16" s="413"/>
      <c r="JSY16" s="413"/>
      <c r="JSZ16" s="413"/>
      <c r="JTA16" s="413"/>
      <c r="JTB16" s="413"/>
      <c r="JTC16" s="413"/>
      <c r="JTD16" s="413"/>
      <c r="JTE16" s="413"/>
      <c r="JTF16" s="413"/>
      <c r="JTG16" s="413"/>
      <c r="JTH16" s="413"/>
      <c r="JTI16" s="413"/>
      <c r="JTJ16" s="413"/>
      <c r="JTK16" s="413"/>
      <c r="JTL16" s="413"/>
      <c r="JTM16" s="413"/>
      <c r="JTN16" s="413"/>
      <c r="JTO16" s="413"/>
      <c r="JTP16" s="413"/>
      <c r="JTQ16" s="413"/>
      <c r="JTR16" s="413"/>
      <c r="JTS16" s="413"/>
      <c r="JTT16" s="413"/>
      <c r="JTU16" s="413"/>
      <c r="JTV16" s="413"/>
      <c r="JTW16" s="413"/>
      <c r="JTX16" s="413"/>
      <c r="JTY16" s="413"/>
      <c r="JTZ16" s="413"/>
      <c r="JUA16" s="413"/>
      <c r="JUB16" s="413"/>
      <c r="JUC16" s="413"/>
      <c r="JUD16" s="413"/>
      <c r="JUE16" s="413"/>
      <c r="JUF16" s="413"/>
      <c r="JUG16" s="413"/>
      <c r="JUH16" s="413"/>
      <c r="JUI16" s="413"/>
      <c r="JUJ16" s="413"/>
      <c r="JUK16" s="413"/>
      <c r="JUL16" s="413"/>
      <c r="JUM16" s="413"/>
      <c r="JUN16" s="413"/>
      <c r="JUO16" s="413"/>
      <c r="JUP16" s="413"/>
      <c r="JUQ16" s="413"/>
      <c r="JUR16" s="413"/>
      <c r="JUS16" s="413"/>
      <c r="JUT16" s="413"/>
      <c r="JUU16" s="413"/>
      <c r="JUV16" s="413"/>
      <c r="JUW16" s="413"/>
      <c r="JUX16" s="413"/>
      <c r="JUY16" s="413"/>
      <c r="JUZ16" s="413"/>
      <c r="JVA16" s="413"/>
      <c r="JVB16" s="413"/>
      <c r="JVC16" s="413"/>
      <c r="JVD16" s="413"/>
      <c r="JVE16" s="413"/>
      <c r="JVF16" s="413"/>
      <c r="JVG16" s="413"/>
      <c r="JVH16" s="413"/>
      <c r="JVI16" s="413"/>
      <c r="JVJ16" s="413"/>
      <c r="JVK16" s="413"/>
      <c r="JVL16" s="413"/>
      <c r="JVM16" s="413"/>
      <c r="JVN16" s="413"/>
      <c r="JVO16" s="413"/>
      <c r="JVP16" s="413"/>
      <c r="JVQ16" s="413"/>
      <c r="JVR16" s="413"/>
      <c r="JVS16" s="413"/>
      <c r="JVT16" s="413"/>
      <c r="JVU16" s="413"/>
      <c r="JVV16" s="413"/>
      <c r="JVW16" s="413"/>
      <c r="JVX16" s="413"/>
      <c r="JVY16" s="413"/>
      <c r="JVZ16" s="413"/>
      <c r="JWA16" s="413"/>
      <c r="JWB16" s="413"/>
      <c r="JWC16" s="413"/>
      <c r="JWD16" s="413"/>
      <c r="JWE16" s="413"/>
      <c r="JWF16" s="413"/>
      <c r="JWG16" s="413"/>
      <c r="JWH16" s="413"/>
      <c r="JWI16" s="413"/>
      <c r="JWJ16" s="413"/>
      <c r="JWK16" s="413"/>
      <c r="JWL16" s="413"/>
      <c r="JWM16" s="413"/>
      <c r="JWN16" s="413"/>
      <c r="JWO16" s="413"/>
      <c r="JWP16" s="413"/>
      <c r="JWQ16" s="413"/>
      <c r="JWR16" s="413"/>
      <c r="JWS16" s="413"/>
      <c r="JWT16" s="413"/>
      <c r="JWU16" s="413"/>
      <c r="JWV16" s="413"/>
      <c r="JWW16" s="413"/>
      <c r="JWX16" s="413"/>
      <c r="JWY16" s="413"/>
      <c r="JWZ16" s="413"/>
      <c r="JXA16" s="413"/>
      <c r="JXB16" s="413"/>
      <c r="JXC16" s="413"/>
      <c r="JXD16" s="413"/>
      <c r="JXE16" s="413"/>
      <c r="JXF16" s="413"/>
      <c r="JXG16" s="413"/>
      <c r="JXH16" s="413"/>
      <c r="JXI16" s="413"/>
      <c r="JXJ16" s="413"/>
      <c r="JXK16" s="413"/>
      <c r="JXL16" s="413"/>
      <c r="JXM16" s="413"/>
      <c r="JXN16" s="413"/>
      <c r="JXO16" s="413"/>
      <c r="JXP16" s="413"/>
      <c r="JXQ16" s="413"/>
      <c r="JXR16" s="413"/>
      <c r="JXS16" s="413"/>
      <c r="JXT16" s="413"/>
      <c r="JXU16" s="413"/>
      <c r="JXV16" s="413"/>
      <c r="JXW16" s="413"/>
      <c r="JXX16" s="413"/>
      <c r="JXY16" s="413"/>
      <c r="JXZ16" s="413"/>
      <c r="JYA16" s="413"/>
      <c r="JYB16" s="413"/>
      <c r="JYC16" s="413"/>
      <c r="JYD16" s="413"/>
      <c r="JYE16" s="413"/>
      <c r="JYF16" s="413"/>
      <c r="JYG16" s="413"/>
      <c r="JYH16" s="413"/>
      <c r="JYI16" s="413"/>
      <c r="JYJ16" s="413"/>
      <c r="JYK16" s="413"/>
      <c r="JYL16" s="413"/>
      <c r="JYM16" s="413"/>
      <c r="JYN16" s="413"/>
      <c r="JYO16" s="413"/>
      <c r="JYP16" s="413"/>
      <c r="JYQ16" s="413"/>
      <c r="JYR16" s="413"/>
      <c r="JYS16" s="413"/>
      <c r="JYT16" s="413"/>
      <c r="JYU16" s="413"/>
      <c r="JYV16" s="413"/>
      <c r="JYW16" s="413"/>
      <c r="JYX16" s="413"/>
      <c r="JYY16" s="413"/>
      <c r="JYZ16" s="413"/>
      <c r="JZA16" s="413"/>
      <c r="JZB16" s="413"/>
      <c r="JZC16" s="413"/>
      <c r="JZD16" s="413"/>
      <c r="JZE16" s="413"/>
      <c r="JZF16" s="413"/>
      <c r="JZG16" s="413"/>
      <c r="JZH16" s="413"/>
      <c r="JZI16" s="413"/>
      <c r="JZJ16" s="413"/>
      <c r="JZK16" s="413"/>
      <c r="JZL16" s="413"/>
      <c r="JZM16" s="413"/>
      <c r="JZN16" s="413"/>
      <c r="JZO16" s="413"/>
      <c r="JZP16" s="413"/>
      <c r="JZQ16" s="413"/>
      <c r="JZR16" s="413"/>
      <c r="JZS16" s="413"/>
      <c r="JZT16" s="413"/>
      <c r="JZU16" s="413"/>
      <c r="JZV16" s="413"/>
      <c r="JZW16" s="413"/>
      <c r="JZX16" s="413"/>
      <c r="JZY16" s="413"/>
      <c r="JZZ16" s="413"/>
      <c r="KAA16" s="413"/>
      <c r="KAB16" s="413"/>
      <c r="KAC16" s="413"/>
      <c r="KAD16" s="413"/>
      <c r="KAE16" s="413"/>
      <c r="KAF16" s="413"/>
      <c r="KAG16" s="413"/>
      <c r="KAH16" s="413"/>
      <c r="KAI16" s="413"/>
      <c r="KAJ16" s="413"/>
      <c r="KAK16" s="413"/>
      <c r="KAL16" s="413"/>
      <c r="KAM16" s="413"/>
      <c r="KAN16" s="413"/>
      <c r="KAO16" s="413"/>
      <c r="KAP16" s="413"/>
      <c r="KAQ16" s="413"/>
      <c r="KAR16" s="413"/>
      <c r="KAS16" s="413"/>
      <c r="KAT16" s="413"/>
      <c r="KAU16" s="413"/>
      <c r="KAV16" s="413"/>
      <c r="KAW16" s="413"/>
      <c r="KAX16" s="413"/>
      <c r="KAY16" s="413"/>
      <c r="KAZ16" s="413"/>
      <c r="KBA16" s="413"/>
      <c r="KBB16" s="413"/>
      <c r="KBC16" s="413"/>
      <c r="KBD16" s="413"/>
      <c r="KBE16" s="413"/>
      <c r="KBF16" s="413"/>
      <c r="KBG16" s="413"/>
      <c r="KBH16" s="413"/>
      <c r="KBI16" s="413"/>
      <c r="KBJ16" s="413"/>
      <c r="KBK16" s="413"/>
      <c r="KBL16" s="413"/>
      <c r="KBM16" s="413"/>
      <c r="KBN16" s="413"/>
      <c r="KBO16" s="413"/>
      <c r="KBP16" s="413"/>
      <c r="KBQ16" s="413"/>
      <c r="KBR16" s="413"/>
      <c r="KBS16" s="413"/>
      <c r="KBT16" s="413"/>
      <c r="KBU16" s="413"/>
      <c r="KBV16" s="413"/>
      <c r="KBW16" s="413"/>
      <c r="KBX16" s="413"/>
      <c r="KBY16" s="413"/>
      <c r="KBZ16" s="413"/>
      <c r="KCA16" s="413"/>
      <c r="KCB16" s="413"/>
      <c r="KCC16" s="413"/>
      <c r="KCD16" s="413"/>
      <c r="KCE16" s="413"/>
      <c r="KCF16" s="413"/>
      <c r="KCG16" s="413"/>
      <c r="KCH16" s="413"/>
      <c r="KCI16" s="413"/>
      <c r="KCJ16" s="413"/>
      <c r="KCK16" s="413"/>
      <c r="KCL16" s="413"/>
      <c r="KCM16" s="413"/>
      <c r="KCN16" s="413"/>
      <c r="KCO16" s="413"/>
      <c r="KCP16" s="413"/>
      <c r="KCQ16" s="413"/>
      <c r="KCR16" s="413"/>
      <c r="KCS16" s="413"/>
      <c r="KCT16" s="413"/>
      <c r="KCU16" s="413"/>
      <c r="KCV16" s="413"/>
      <c r="KCW16" s="413"/>
      <c r="KCX16" s="413"/>
      <c r="KCY16" s="413"/>
      <c r="KCZ16" s="413"/>
      <c r="KDA16" s="413"/>
      <c r="KDB16" s="413"/>
      <c r="KDC16" s="413"/>
      <c r="KDD16" s="413"/>
      <c r="KDE16" s="413"/>
      <c r="KDF16" s="413"/>
      <c r="KDG16" s="413"/>
      <c r="KDH16" s="413"/>
      <c r="KDI16" s="413"/>
      <c r="KDJ16" s="413"/>
      <c r="KDK16" s="413"/>
      <c r="KDL16" s="413"/>
      <c r="KDM16" s="413"/>
      <c r="KDN16" s="413"/>
      <c r="KDO16" s="413"/>
      <c r="KDP16" s="413"/>
      <c r="KDQ16" s="413"/>
      <c r="KDR16" s="413"/>
      <c r="KDS16" s="413"/>
      <c r="KDT16" s="413"/>
      <c r="KDU16" s="413"/>
      <c r="KDV16" s="413"/>
      <c r="KDW16" s="413"/>
      <c r="KDX16" s="413"/>
      <c r="KDY16" s="413"/>
      <c r="KDZ16" s="413"/>
      <c r="KEA16" s="413"/>
      <c r="KEB16" s="413"/>
      <c r="KEC16" s="413"/>
      <c r="KED16" s="413"/>
      <c r="KEE16" s="413"/>
      <c r="KEF16" s="413"/>
      <c r="KEG16" s="413"/>
      <c r="KEH16" s="413"/>
      <c r="KEI16" s="413"/>
      <c r="KEJ16" s="413"/>
      <c r="KEK16" s="413"/>
      <c r="KEL16" s="413"/>
      <c r="KEM16" s="413"/>
      <c r="KEN16" s="413"/>
      <c r="KEO16" s="413"/>
      <c r="KEP16" s="413"/>
      <c r="KEQ16" s="413"/>
      <c r="KER16" s="413"/>
      <c r="KES16" s="413"/>
      <c r="KET16" s="413"/>
      <c r="KEU16" s="413"/>
      <c r="KEV16" s="413"/>
      <c r="KEW16" s="413"/>
      <c r="KEX16" s="413"/>
      <c r="KEY16" s="413"/>
      <c r="KEZ16" s="413"/>
      <c r="KFA16" s="413"/>
      <c r="KFB16" s="413"/>
      <c r="KFC16" s="413"/>
      <c r="KFD16" s="413"/>
      <c r="KFE16" s="413"/>
      <c r="KFF16" s="413"/>
      <c r="KFG16" s="413"/>
      <c r="KFH16" s="413"/>
      <c r="KFI16" s="413"/>
      <c r="KFJ16" s="413"/>
      <c r="KFK16" s="413"/>
      <c r="KFL16" s="413"/>
      <c r="KFM16" s="413"/>
      <c r="KFN16" s="413"/>
      <c r="KFO16" s="413"/>
      <c r="KFP16" s="413"/>
      <c r="KFQ16" s="413"/>
      <c r="KFR16" s="413"/>
      <c r="KFS16" s="413"/>
      <c r="KFT16" s="413"/>
      <c r="KFU16" s="413"/>
      <c r="KFV16" s="413"/>
      <c r="KFW16" s="413"/>
      <c r="KFX16" s="413"/>
      <c r="KFY16" s="413"/>
      <c r="KFZ16" s="413"/>
      <c r="KGA16" s="413"/>
      <c r="KGB16" s="413"/>
      <c r="KGC16" s="413"/>
      <c r="KGD16" s="413"/>
      <c r="KGE16" s="413"/>
      <c r="KGF16" s="413"/>
      <c r="KGG16" s="413"/>
      <c r="KGH16" s="413"/>
      <c r="KGI16" s="413"/>
      <c r="KGJ16" s="413"/>
      <c r="KGK16" s="413"/>
      <c r="KGL16" s="413"/>
      <c r="KGM16" s="413"/>
      <c r="KGN16" s="413"/>
      <c r="KGO16" s="413"/>
      <c r="KGP16" s="413"/>
      <c r="KGQ16" s="413"/>
      <c r="KGR16" s="413"/>
      <c r="KGS16" s="413"/>
      <c r="KGT16" s="413"/>
      <c r="KGU16" s="413"/>
      <c r="KGV16" s="413"/>
      <c r="KGW16" s="413"/>
      <c r="KGX16" s="413"/>
      <c r="KGY16" s="413"/>
      <c r="KGZ16" s="413"/>
      <c r="KHA16" s="413"/>
      <c r="KHB16" s="413"/>
      <c r="KHC16" s="413"/>
      <c r="KHD16" s="413"/>
      <c r="KHE16" s="413"/>
      <c r="KHF16" s="413"/>
      <c r="KHG16" s="413"/>
      <c r="KHH16" s="413"/>
      <c r="KHI16" s="413"/>
      <c r="KHJ16" s="413"/>
      <c r="KHK16" s="413"/>
      <c r="KHL16" s="413"/>
      <c r="KHM16" s="413"/>
      <c r="KHN16" s="413"/>
      <c r="KHO16" s="413"/>
      <c r="KHP16" s="413"/>
      <c r="KHQ16" s="413"/>
      <c r="KHR16" s="413"/>
      <c r="KHS16" s="413"/>
      <c r="KHT16" s="413"/>
      <c r="KHU16" s="413"/>
      <c r="KHV16" s="413"/>
      <c r="KHW16" s="413"/>
      <c r="KHX16" s="413"/>
      <c r="KHY16" s="413"/>
      <c r="KHZ16" s="413"/>
      <c r="KIA16" s="413"/>
      <c r="KIB16" s="413"/>
      <c r="KIC16" s="413"/>
      <c r="KID16" s="413"/>
      <c r="KIE16" s="413"/>
      <c r="KIF16" s="413"/>
      <c r="KIG16" s="413"/>
      <c r="KIH16" s="413"/>
      <c r="KII16" s="413"/>
      <c r="KIJ16" s="413"/>
      <c r="KIK16" s="413"/>
      <c r="KIL16" s="413"/>
      <c r="KIM16" s="413"/>
      <c r="KIN16" s="413"/>
      <c r="KIO16" s="413"/>
      <c r="KIP16" s="413"/>
      <c r="KIQ16" s="413"/>
      <c r="KIR16" s="413"/>
      <c r="KIS16" s="413"/>
      <c r="KIT16" s="413"/>
      <c r="KIU16" s="413"/>
      <c r="KIV16" s="413"/>
      <c r="KIW16" s="413"/>
      <c r="KIX16" s="413"/>
      <c r="KIY16" s="413"/>
      <c r="KIZ16" s="413"/>
      <c r="KJA16" s="413"/>
      <c r="KJB16" s="413"/>
      <c r="KJC16" s="413"/>
      <c r="KJD16" s="413"/>
      <c r="KJE16" s="413"/>
      <c r="KJF16" s="413"/>
      <c r="KJG16" s="413"/>
      <c r="KJH16" s="413"/>
      <c r="KJI16" s="413"/>
      <c r="KJJ16" s="413"/>
      <c r="KJK16" s="413"/>
      <c r="KJL16" s="413"/>
      <c r="KJM16" s="413"/>
      <c r="KJN16" s="413"/>
      <c r="KJO16" s="413"/>
      <c r="KJP16" s="413"/>
      <c r="KJQ16" s="413"/>
      <c r="KJR16" s="413"/>
      <c r="KJS16" s="413"/>
      <c r="KJT16" s="413"/>
      <c r="KJU16" s="413"/>
      <c r="KJV16" s="413"/>
      <c r="KJW16" s="413"/>
      <c r="KJX16" s="413"/>
      <c r="KJY16" s="413"/>
      <c r="KJZ16" s="413"/>
      <c r="KKA16" s="413"/>
      <c r="KKB16" s="413"/>
      <c r="KKC16" s="413"/>
      <c r="KKD16" s="413"/>
      <c r="KKE16" s="413"/>
      <c r="KKF16" s="413"/>
      <c r="KKG16" s="413"/>
      <c r="KKH16" s="413"/>
      <c r="KKI16" s="413"/>
      <c r="KKJ16" s="413"/>
      <c r="KKK16" s="413"/>
      <c r="KKL16" s="413"/>
      <c r="KKM16" s="413"/>
      <c r="KKN16" s="413"/>
      <c r="KKO16" s="413"/>
      <c r="KKP16" s="413"/>
      <c r="KKQ16" s="413"/>
      <c r="KKR16" s="413"/>
      <c r="KKS16" s="413"/>
      <c r="KKT16" s="413"/>
      <c r="KKU16" s="413"/>
      <c r="KKV16" s="413"/>
      <c r="KKW16" s="413"/>
      <c r="KKX16" s="413"/>
      <c r="KKY16" s="413"/>
      <c r="KKZ16" s="413"/>
      <c r="KLA16" s="413"/>
      <c r="KLB16" s="413"/>
      <c r="KLC16" s="413"/>
      <c r="KLD16" s="413"/>
      <c r="KLE16" s="413"/>
      <c r="KLF16" s="413"/>
      <c r="KLG16" s="413"/>
      <c r="KLH16" s="413"/>
      <c r="KLI16" s="413"/>
      <c r="KLJ16" s="413"/>
      <c r="KLK16" s="413"/>
      <c r="KLL16" s="413"/>
      <c r="KLM16" s="413"/>
      <c r="KLN16" s="413"/>
      <c r="KLO16" s="413"/>
      <c r="KLP16" s="413"/>
      <c r="KLQ16" s="413"/>
      <c r="KLR16" s="413"/>
      <c r="KLS16" s="413"/>
      <c r="KLT16" s="413"/>
      <c r="KLU16" s="413"/>
      <c r="KLV16" s="413"/>
      <c r="KLW16" s="413"/>
      <c r="KLX16" s="413"/>
      <c r="KLY16" s="413"/>
      <c r="KLZ16" s="413"/>
      <c r="KMA16" s="413"/>
      <c r="KMB16" s="413"/>
      <c r="KMC16" s="413"/>
      <c r="KMD16" s="413"/>
      <c r="KME16" s="413"/>
      <c r="KMF16" s="413"/>
      <c r="KMG16" s="413"/>
      <c r="KMH16" s="413"/>
      <c r="KMI16" s="413"/>
      <c r="KMJ16" s="413"/>
      <c r="KMK16" s="413"/>
      <c r="KML16" s="413"/>
      <c r="KMM16" s="413"/>
      <c r="KMN16" s="413"/>
      <c r="KMO16" s="413"/>
      <c r="KMP16" s="413"/>
      <c r="KMQ16" s="413"/>
      <c r="KMR16" s="413"/>
      <c r="KMS16" s="413"/>
      <c r="KMT16" s="413"/>
      <c r="KMU16" s="413"/>
      <c r="KMV16" s="413"/>
      <c r="KMW16" s="413"/>
      <c r="KMX16" s="413"/>
      <c r="KMY16" s="413"/>
      <c r="KMZ16" s="413"/>
      <c r="KNA16" s="413"/>
      <c r="KNB16" s="413"/>
      <c r="KNC16" s="413"/>
      <c r="KND16" s="413"/>
      <c r="KNE16" s="413"/>
      <c r="KNF16" s="413"/>
      <c r="KNG16" s="413"/>
      <c r="KNH16" s="413"/>
      <c r="KNI16" s="413"/>
      <c r="KNJ16" s="413"/>
      <c r="KNK16" s="413"/>
      <c r="KNL16" s="413"/>
      <c r="KNM16" s="413"/>
      <c r="KNN16" s="413"/>
      <c r="KNO16" s="413"/>
      <c r="KNP16" s="413"/>
      <c r="KNQ16" s="413"/>
      <c r="KNR16" s="413"/>
      <c r="KNS16" s="413"/>
      <c r="KNT16" s="413"/>
      <c r="KNU16" s="413"/>
      <c r="KNV16" s="413"/>
      <c r="KNW16" s="413"/>
      <c r="KNX16" s="413"/>
      <c r="KNY16" s="413"/>
      <c r="KNZ16" s="413"/>
      <c r="KOA16" s="413"/>
      <c r="KOB16" s="413"/>
      <c r="KOC16" s="413"/>
      <c r="KOD16" s="413"/>
      <c r="KOE16" s="413"/>
      <c r="KOF16" s="413"/>
      <c r="KOG16" s="413"/>
      <c r="KOH16" s="413"/>
      <c r="KOI16" s="413"/>
      <c r="KOJ16" s="413"/>
      <c r="KOK16" s="413"/>
      <c r="KOL16" s="413"/>
      <c r="KOM16" s="413"/>
      <c r="KON16" s="413"/>
      <c r="KOO16" s="413"/>
      <c r="KOP16" s="413"/>
      <c r="KOQ16" s="413"/>
      <c r="KOR16" s="413"/>
      <c r="KOS16" s="413"/>
      <c r="KOT16" s="413"/>
      <c r="KOU16" s="413"/>
      <c r="KOV16" s="413"/>
      <c r="KOW16" s="413"/>
      <c r="KOX16" s="413"/>
      <c r="KOY16" s="413"/>
      <c r="KOZ16" s="413"/>
      <c r="KPA16" s="413"/>
      <c r="KPB16" s="413"/>
      <c r="KPC16" s="413"/>
      <c r="KPD16" s="413"/>
      <c r="KPE16" s="413"/>
      <c r="KPF16" s="413"/>
      <c r="KPG16" s="413"/>
      <c r="KPH16" s="413"/>
      <c r="KPI16" s="413"/>
      <c r="KPJ16" s="413"/>
      <c r="KPK16" s="413"/>
      <c r="KPL16" s="413"/>
      <c r="KPM16" s="413"/>
      <c r="KPN16" s="413"/>
      <c r="KPO16" s="413"/>
      <c r="KPP16" s="413"/>
      <c r="KPQ16" s="413"/>
      <c r="KPR16" s="413"/>
      <c r="KPS16" s="413"/>
      <c r="KPT16" s="413"/>
      <c r="KPU16" s="413"/>
      <c r="KPV16" s="413"/>
      <c r="KPW16" s="413"/>
      <c r="KPX16" s="413"/>
      <c r="KPY16" s="413"/>
      <c r="KPZ16" s="413"/>
      <c r="KQA16" s="413"/>
      <c r="KQB16" s="413"/>
      <c r="KQC16" s="413"/>
      <c r="KQD16" s="413"/>
      <c r="KQE16" s="413"/>
      <c r="KQF16" s="413"/>
      <c r="KQG16" s="413"/>
      <c r="KQH16" s="413"/>
      <c r="KQI16" s="413"/>
      <c r="KQJ16" s="413"/>
      <c r="KQK16" s="413"/>
      <c r="KQL16" s="413"/>
      <c r="KQM16" s="413"/>
      <c r="KQN16" s="413"/>
      <c r="KQO16" s="413"/>
      <c r="KQP16" s="413"/>
      <c r="KQQ16" s="413"/>
      <c r="KQR16" s="413"/>
      <c r="KQS16" s="413"/>
      <c r="KQT16" s="413"/>
      <c r="KQU16" s="413"/>
      <c r="KQV16" s="413"/>
      <c r="KQW16" s="413"/>
      <c r="KQX16" s="413"/>
      <c r="KQY16" s="413"/>
      <c r="KQZ16" s="413"/>
      <c r="KRA16" s="413"/>
      <c r="KRB16" s="413"/>
      <c r="KRC16" s="413"/>
      <c r="KRD16" s="413"/>
      <c r="KRE16" s="413"/>
      <c r="KRF16" s="413"/>
      <c r="KRG16" s="413"/>
      <c r="KRH16" s="413"/>
      <c r="KRI16" s="413"/>
      <c r="KRJ16" s="413"/>
      <c r="KRK16" s="413"/>
      <c r="KRL16" s="413"/>
      <c r="KRM16" s="413"/>
      <c r="KRN16" s="413"/>
      <c r="KRO16" s="413"/>
      <c r="KRP16" s="413"/>
      <c r="KRQ16" s="413"/>
      <c r="KRR16" s="413"/>
      <c r="KRS16" s="413"/>
      <c r="KRT16" s="413"/>
      <c r="KRU16" s="413"/>
      <c r="KRV16" s="413"/>
      <c r="KRW16" s="413"/>
      <c r="KRX16" s="413"/>
      <c r="KRY16" s="413"/>
      <c r="KRZ16" s="413"/>
      <c r="KSA16" s="413"/>
      <c r="KSB16" s="413"/>
      <c r="KSC16" s="413"/>
      <c r="KSD16" s="413"/>
      <c r="KSE16" s="413"/>
      <c r="KSF16" s="413"/>
      <c r="KSG16" s="413"/>
      <c r="KSH16" s="413"/>
      <c r="KSI16" s="413"/>
      <c r="KSJ16" s="413"/>
      <c r="KSK16" s="413"/>
      <c r="KSL16" s="413"/>
      <c r="KSM16" s="413"/>
      <c r="KSN16" s="413"/>
      <c r="KSO16" s="413"/>
      <c r="KSP16" s="413"/>
      <c r="KSQ16" s="413"/>
      <c r="KSR16" s="413"/>
      <c r="KSS16" s="413"/>
      <c r="KST16" s="413"/>
      <c r="KSU16" s="413"/>
      <c r="KSV16" s="413"/>
      <c r="KSW16" s="413"/>
      <c r="KSX16" s="413"/>
      <c r="KSY16" s="413"/>
      <c r="KSZ16" s="413"/>
      <c r="KTA16" s="413"/>
      <c r="KTB16" s="413"/>
      <c r="KTC16" s="413"/>
      <c r="KTD16" s="413"/>
      <c r="KTE16" s="413"/>
      <c r="KTF16" s="413"/>
      <c r="KTG16" s="413"/>
      <c r="KTH16" s="413"/>
      <c r="KTI16" s="413"/>
      <c r="KTJ16" s="413"/>
      <c r="KTK16" s="413"/>
      <c r="KTL16" s="413"/>
      <c r="KTM16" s="413"/>
      <c r="KTN16" s="413"/>
      <c r="KTO16" s="413"/>
      <c r="KTP16" s="413"/>
      <c r="KTQ16" s="413"/>
      <c r="KTR16" s="413"/>
      <c r="KTS16" s="413"/>
      <c r="KTT16" s="413"/>
      <c r="KTU16" s="413"/>
      <c r="KTV16" s="413"/>
      <c r="KTW16" s="413"/>
      <c r="KTX16" s="413"/>
      <c r="KTY16" s="413"/>
      <c r="KTZ16" s="413"/>
      <c r="KUA16" s="413"/>
      <c r="KUB16" s="413"/>
      <c r="KUC16" s="413"/>
      <c r="KUD16" s="413"/>
      <c r="KUE16" s="413"/>
      <c r="KUF16" s="413"/>
      <c r="KUG16" s="413"/>
      <c r="KUH16" s="413"/>
      <c r="KUI16" s="413"/>
      <c r="KUJ16" s="413"/>
      <c r="KUK16" s="413"/>
      <c r="KUL16" s="413"/>
      <c r="KUM16" s="413"/>
      <c r="KUN16" s="413"/>
      <c r="KUO16" s="413"/>
      <c r="KUP16" s="413"/>
      <c r="KUQ16" s="413"/>
      <c r="KUR16" s="413"/>
      <c r="KUS16" s="413"/>
      <c r="KUT16" s="413"/>
      <c r="KUU16" s="413"/>
      <c r="KUV16" s="413"/>
      <c r="KUW16" s="413"/>
      <c r="KUX16" s="413"/>
      <c r="KUY16" s="413"/>
      <c r="KUZ16" s="413"/>
      <c r="KVA16" s="413"/>
      <c r="KVB16" s="413"/>
      <c r="KVC16" s="413"/>
      <c r="KVD16" s="413"/>
      <c r="KVE16" s="413"/>
      <c r="KVF16" s="413"/>
      <c r="KVG16" s="413"/>
      <c r="KVH16" s="413"/>
      <c r="KVI16" s="413"/>
      <c r="KVJ16" s="413"/>
      <c r="KVK16" s="413"/>
      <c r="KVL16" s="413"/>
      <c r="KVM16" s="413"/>
      <c r="KVN16" s="413"/>
      <c r="KVO16" s="413"/>
      <c r="KVP16" s="413"/>
      <c r="KVQ16" s="413"/>
      <c r="KVR16" s="413"/>
      <c r="KVS16" s="413"/>
      <c r="KVT16" s="413"/>
      <c r="KVU16" s="413"/>
      <c r="KVV16" s="413"/>
      <c r="KVW16" s="413"/>
      <c r="KVX16" s="413"/>
      <c r="KVY16" s="413"/>
      <c r="KVZ16" s="413"/>
      <c r="KWA16" s="413"/>
      <c r="KWB16" s="413"/>
      <c r="KWC16" s="413"/>
      <c r="KWD16" s="413"/>
      <c r="KWE16" s="413"/>
      <c r="KWF16" s="413"/>
      <c r="KWG16" s="413"/>
      <c r="KWH16" s="413"/>
      <c r="KWI16" s="413"/>
      <c r="KWJ16" s="413"/>
      <c r="KWK16" s="413"/>
      <c r="KWL16" s="413"/>
      <c r="KWM16" s="413"/>
      <c r="KWN16" s="413"/>
      <c r="KWO16" s="413"/>
      <c r="KWP16" s="413"/>
      <c r="KWQ16" s="413"/>
      <c r="KWR16" s="413"/>
      <c r="KWS16" s="413"/>
      <c r="KWT16" s="413"/>
      <c r="KWU16" s="413"/>
      <c r="KWV16" s="413"/>
      <c r="KWW16" s="413"/>
      <c r="KWX16" s="413"/>
      <c r="KWY16" s="413"/>
      <c r="KWZ16" s="413"/>
      <c r="KXA16" s="413"/>
      <c r="KXB16" s="413"/>
      <c r="KXC16" s="413"/>
      <c r="KXD16" s="413"/>
      <c r="KXE16" s="413"/>
      <c r="KXF16" s="413"/>
      <c r="KXG16" s="413"/>
      <c r="KXH16" s="413"/>
      <c r="KXI16" s="413"/>
      <c r="KXJ16" s="413"/>
      <c r="KXK16" s="413"/>
      <c r="KXL16" s="413"/>
      <c r="KXM16" s="413"/>
      <c r="KXN16" s="413"/>
      <c r="KXO16" s="413"/>
      <c r="KXP16" s="413"/>
      <c r="KXQ16" s="413"/>
      <c r="KXR16" s="413"/>
      <c r="KXS16" s="413"/>
      <c r="KXT16" s="413"/>
      <c r="KXU16" s="413"/>
      <c r="KXV16" s="413"/>
      <c r="KXW16" s="413"/>
      <c r="KXX16" s="413"/>
      <c r="KXY16" s="413"/>
      <c r="KXZ16" s="413"/>
      <c r="KYA16" s="413"/>
      <c r="KYB16" s="413"/>
      <c r="KYC16" s="413"/>
      <c r="KYD16" s="413"/>
      <c r="KYE16" s="413"/>
      <c r="KYF16" s="413"/>
      <c r="KYG16" s="413"/>
      <c r="KYH16" s="413"/>
      <c r="KYI16" s="413"/>
      <c r="KYJ16" s="413"/>
      <c r="KYK16" s="413"/>
      <c r="KYL16" s="413"/>
      <c r="KYM16" s="413"/>
      <c r="KYN16" s="413"/>
      <c r="KYO16" s="413"/>
      <c r="KYP16" s="413"/>
      <c r="KYQ16" s="413"/>
      <c r="KYR16" s="413"/>
      <c r="KYS16" s="413"/>
      <c r="KYT16" s="413"/>
      <c r="KYU16" s="413"/>
      <c r="KYV16" s="413"/>
      <c r="KYW16" s="413"/>
      <c r="KYX16" s="413"/>
      <c r="KYY16" s="413"/>
      <c r="KYZ16" s="413"/>
      <c r="KZA16" s="413"/>
      <c r="KZB16" s="413"/>
      <c r="KZC16" s="413"/>
      <c r="KZD16" s="413"/>
      <c r="KZE16" s="413"/>
      <c r="KZF16" s="413"/>
      <c r="KZG16" s="413"/>
      <c r="KZH16" s="413"/>
      <c r="KZI16" s="413"/>
      <c r="KZJ16" s="413"/>
      <c r="KZK16" s="413"/>
      <c r="KZL16" s="413"/>
      <c r="KZM16" s="413"/>
      <c r="KZN16" s="413"/>
      <c r="KZO16" s="413"/>
      <c r="KZP16" s="413"/>
      <c r="KZQ16" s="413"/>
      <c r="KZR16" s="413"/>
      <c r="KZS16" s="413"/>
      <c r="KZT16" s="413"/>
      <c r="KZU16" s="413"/>
      <c r="KZV16" s="413"/>
      <c r="KZW16" s="413"/>
      <c r="KZX16" s="413"/>
      <c r="KZY16" s="413"/>
      <c r="KZZ16" s="413"/>
      <c r="LAA16" s="413"/>
      <c r="LAB16" s="413"/>
      <c r="LAC16" s="413"/>
      <c r="LAD16" s="413"/>
      <c r="LAE16" s="413"/>
      <c r="LAF16" s="413"/>
      <c r="LAG16" s="413"/>
      <c r="LAH16" s="413"/>
      <c r="LAI16" s="413"/>
      <c r="LAJ16" s="413"/>
      <c r="LAK16" s="413"/>
      <c r="LAL16" s="413"/>
      <c r="LAM16" s="413"/>
      <c r="LAN16" s="413"/>
      <c r="LAO16" s="413"/>
      <c r="LAP16" s="413"/>
      <c r="LAQ16" s="413"/>
      <c r="LAR16" s="413"/>
      <c r="LAS16" s="413"/>
      <c r="LAT16" s="413"/>
      <c r="LAU16" s="413"/>
      <c r="LAV16" s="413"/>
      <c r="LAW16" s="413"/>
      <c r="LAX16" s="413"/>
      <c r="LAY16" s="413"/>
      <c r="LAZ16" s="413"/>
      <c r="LBA16" s="413"/>
      <c r="LBB16" s="413"/>
      <c r="LBC16" s="413"/>
      <c r="LBD16" s="413"/>
      <c r="LBE16" s="413"/>
      <c r="LBF16" s="413"/>
      <c r="LBG16" s="413"/>
      <c r="LBH16" s="413"/>
      <c r="LBI16" s="413"/>
      <c r="LBJ16" s="413"/>
      <c r="LBK16" s="413"/>
      <c r="LBL16" s="413"/>
      <c r="LBM16" s="413"/>
      <c r="LBN16" s="413"/>
      <c r="LBO16" s="413"/>
      <c r="LBP16" s="413"/>
      <c r="LBQ16" s="413"/>
      <c r="LBR16" s="413"/>
      <c r="LBS16" s="413"/>
      <c r="LBT16" s="413"/>
      <c r="LBU16" s="413"/>
      <c r="LBV16" s="413"/>
      <c r="LBW16" s="413"/>
      <c r="LBX16" s="413"/>
      <c r="LBY16" s="413"/>
      <c r="LBZ16" s="413"/>
      <c r="LCA16" s="413"/>
      <c r="LCB16" s="413"/>
      <c r="LCC16" s="413"/>
      <c r="LCD16" s="413"/>
      <c r="LCE16" s="413"/>
      <c r="LCF16" s="413"/>
      <c r="LCG16" s="413"/>
      <c r="LCH16" s="413"/>
      <c r="LCI16" s="413"/>
      <c r="LCJ16" s="413"/>
      <c r="LCK16" s="413"/>
      <c r="LCL16" s="413"/>
      <c r="LCM16" s="413"/>
      <c r="LCN16" s="413"/>
      <c r="LCO16" s="413"/>
      <c r="LCP16" s="413"/>
      <c r="LCQ16" s="413"/>
      <c r="LCR16" s="413"/>
      <c r="LCS16" s="413"/>
      <c r="LCT16" s="413"/>
      <c r="LCU16" s="413"/>
      <c r="LCV16" s="413"/>
      <c r="LCW16" s="413"/>
      <c r="LCX16" s="413"/>
      <c r="LCY16" s="413"/>
      <c r="LCZ16" s="413"/>
      <c r="LDA16" s="413"/>
      <c r="LDB16" s="413"/>
      <c r="LDC16" s="413"/>
      <c r="LDD16" s="413"/>
      <c r="LDE16" s="413"/>
      <c r="LDF16" s="413"/>
      <c r="LDG16" s="413"/>
      <c r="LDH16" s="413"/>
      <c r="LDI16" s="413"/>
      <c r="LDJ16" s="413"/>
      <c r="LDK16" s="413"/>
      <c r="LDL16" s="413"/>
      <c r="LDM16" s="413"/>
      <c r="LDN16" s="413"/>
      <c r="LDO16" s="413"/>
      <c r="LDP16" s="413"/>
      <c r="LDQ16" s="413"/>
      <c r="LDR16" s="413"/>
      <c r="LDS16" s="413"/>
      <c r="LDT16" s="413"/>
      <c r="LDU16" s="413"/>
      <c r="LDV16" s="413"/>
      <c r="LDW16" s="413"/>
      <c r="LDX16" s="413"/>
      <c r="LDY16" s="413"/>
      <c r="LDZ16" s="413"/>
      <c r="LEA16" s="413"/>
      <c r="LEB16" s="413"/>
      <c r="LEC16" s="413"/>
      <c r="LED16" s="413"/>
      <c r="LEE16" s="413"/>
      <c r="LEF16" s="413"/>
      <c r="LEG16" s="413"/>
      <c r="LEH16" s="413"/>
      <c r="LEI16" s="413"/>
      <c r="LEJ16" s="413"/>
      <c r="LEK16" s="413"/>
      <c r="LEL16" s="413"/>
      <c r="LEM16" s="413"/>
      <c r="LEN16" s="413"/>
      <c r="LEO16" s="413"/>
      <c r="LEP16" s="413"/>
      <c r="LEQ16" s="413"/>
      <c r="LER16" s="413"/>
      <c r="LES16" s="413"/>
      <c r="LET16" s="413"/>
      <c r="LEU16" s="413"/>
      <c r="LEV16" s="413"/>
      <c r="LEW16" s="413"/>
      <c r="LEX16" s="413"/>
      <c r="LEY16" s="413"/>
      <c r="LEZ16" s="413"/>
      <c r="LFA16" s="413"/>
      <c r="LFB16" s="413"/>
      <c r="LFC16" s="413"/>
      <c r="LFD16" s="413"/>
      <c r="LFE16" s="413"/>
      <c r="LFF16" s="413"/>
      <c r="LFG16" s="413"/>
      <c r="LFH16" s="413"/>
      <c r="LFI16" s="413"/>
      <c r="LFJ16" s="413"/>
      <c r="LFK16" s="413"/>
      <c r="LFL16" s="413"/>
      <c r="LFM16" s="413"/>
      <c r="LFN16" s="413"/>
      <c r="LFO16" s="413"/>
      <c r="LFP16" s="413"/>
      <c r="LFQ16" s="413"/>
      <c r="LFR16" s="413"/>
      <c r="LFS16" s="413"/>
      <c r="LFT16" s="413"/>
      <c r="LFU16" s="413"/>
      <c r="LFV16" s="413"/>
      <c r="LFW16" s="413"/>
      <c r="LFX16" s="413"/>
      <c r="LFY16" s="413"/>
      <c r="LFZ16" s="413"/>
      <c r="LGA16" s="413"/>
      <c r="LGB16" s="413"/>
      <c r="LGC16" s="413"/>
      <c r="LGD16" s="413"/>
      <c r="LGE16" s="413"/>
      <c r="LGF16" s="413"/>
      <c r="LGG16" s="413"/>
      <c r="LGH16" s="413"/>
      <c r="LGI16" s="413"/>
      <c r="LGJ16" s="413"/>
      <c r="LGK16" s="413"/>
      <c r="LGL16" s="413"/>
      <c r="LGM16" s="413"/>
      <c r="LGN16" s="413"/>
      <c r="LGO16" s="413"/>
      <c r="LGP16" s="413"/>
      <c r="LGQ16" s="413"/>
      <c r="LGR16" s="413"/>
      <c r="LGS16" s="413"/>
      <c r="LGT16" s="413"/>
      <c r="LGU16" s="413"/>
      <c r="LGV16" s="413"/>
      <c r="LGW16" s="413"/>
      <c r="LGX16" s="413"/>
      <c r="LGY16" s="413"/>
      <c r="LGZ16" s="413"/>
      <c r="LHA16" s="413"/>
      <c r="LHB16" s="413"/>
      <c r="LHC16" s="413"/>
      <c r="LHD16" s="413"/>
      <c r="LHE16" s="413"/>
      <c r="LHF16" s="413"/>
      <c r="LHG16" s="413"/>
      <c r="LHH16" s="413"/>
      <c r="LHI16" s="413"/>
      <c r="LHJ16" s="413"/>
      <c r="LHK16" s="413"/>
      <c r="LHL16" s="413"/>
      <c r="LHM16" s="413"/>
      <c r="LHN16" s="413"/>
      <c r="LHO16" s="413"/>
      <c r="LHP16" s="413"/>
      <c r="LHQ16" s="413"/>
      <c r="LHR16" s="413"/>
      <c r="LHS16" s="413"/>
      <c r="LHT16" s="413"/>
      <c r="LHU16" s="413"/>
      <c r="LHV16" s="413"/>
      <c r="LHW16" s="413"/>
      <c r="LHX16" s="413"/>
      <c r="LHY16" s="413"/>
      <c r="LHZ16" s="413"/>
      <c r="LIA16" s="413"/>
      <c r="LIB16" s="413"/>
      <c r="LIC16" s="413"/>
      <c r="LID16" s="413"/>
      <c r="LIE16" s="413"/>
      <c r="LIF16" s="413"/>
      <c r="LIG16" s="413"/>
      <c r="LIH16" s="413"/>
      <c r="LII16" s="413"/>
      <c r="LIJ16" s="413"/>
      <c r="LIK16" s="413"/>
      <c r="LIL16" s="413"/>
      <c r="LIM16" s="413"/>
      <c r="LIN16" s="413"/>
      <c r="LIO16" s="413"/>
      <c r="LIP16" s="413"/>
      <c r="LIQ16" s="413"/>
      <c r="LIR16" s="413"/>
      <c r="LIS16" s="413"/>
      <c r="LIT16" s="413"/>
      <c r="LIU16" s="413"/>
      <c r="LIV16" s="413"/>
      <c r="LIW16" s="413"/>
      <c r="LIX16" s="413"/>
      <c r="LIY16" s="413"/>
      <c r="LIZ16" s="413"/>
      <c r="LJA16" s="413"/>
      <c r="LJB16" s="413"/>
      <c r="LJC16" s="413"/>
      <c r="LJD16" s="413"/>
      <c r="LJE16" s="413"/>
      <c r="LJF16" s="413"/>
      <c r="LJG16" s="413"/>
      <c r="LJH16" s="413"/>
      <c r="LJI16" s="413"/>
      <c r="LJJ16" s="413"/>
      <c r="LJK16" s="413"/>
      <c r="LJL16" s="413"/>
      <c r="LJM16" s="413"/>
      <c r="LJN16" s="413"/>
      <c r="LJO16" s="413"/>
      <c r="LJP16" s="413"/>
      <c r="LJQ16" s="413"/>
      <c r="LJR16" s="413"/>
      <c r="LJS16" s="413"/>
      <c r="LJT16" s="413"/>
      <c r="LJU16" s="413"/>
      <c r="LJV16" s="413"/>
      <c r="LJW16" s="413"/>
      <c r="LJX16" s="413"/>
      <c r="LJY16" s="413"/>
      <c r="LJZ16" s="413"/>
      <c r="LKA16" s="413"/>
      <c r="LKB16" s="413"/>
      <c r="LKC16" s="413"/>
      <c r="LKD16" s="413"/>
      <c r="LKE16" s="413"/>
      <c r="LKF16" s="413"/>
      <c r="LKG16" s="413"/>
      <c r="LKH16" s="413"/>
      <c r="LKI16" s="413"/>
      <c r="LKJ16" s="413"/>
      <c r="LKK16" s="413"/>
      <c r="LKL16" s="413"/>
      <c r="LKM16" s="413"/>
      <c r="LKN16" s="413"/>
      <c r="LKO16" s="413"/>
      <c r="LKP16" s="413"/>
      <c r="LKQ16" s="413"/>
      <c r="LKR16" s="413"/>
      <c r="LKS16" s="413"/>
      <c r="LKT16" s="413"/>
      <c r="LKU16" s="413"/>
      <c r="LKV16" s="413"/>
      <c r="LKW16" s="413"/>
      <c r="LKX16" s="413"/>
      <c r="LKY16" s="413"/>
      <c r="LKZ16" s="413"/>
      <c r="LLA16" s="413"/>
      <c r="LLB16" s="413"/>
      <c r="LLC16" s="413"/>
      <c r="LLD16" s="413"/>
      <c r="LLE16" s="413"/>
      <c r="LLF16" s="413"/>
      <c r="LLG16" s="413"/>
      <c r="LLH16" s="413"/>
      <c r="LLI16" s="413"/>
      <c r="LLJ16" s="413"/>
      <c r="LLK16" s="413"/>
      <c r="LLL16" s="413"/>
      <c r="LLM16" s="413"/>
      <c r="LLN16" s="413"/>
      <c r="LLO16" s="413"/>
      <c r="LLP16" s="413"/>
      <c r="LLQ16" s="413"/>
      <c r="LLR16" s="413"/>
      <c r="LLS16" s="413"/>
      <c r="LLT16" s="413"/>
      <c r="LLU16" s="413"/>
      <c r="LLV16" s="413"/>
      <c r="LLW16" s="413"/>
      <c r="LLX16" s="413"/>
      <c r="LLY16" s="413"/>
      <c r="LLZ16" s="413"/>
      <c r="LMA16" s="413"/>
      <c r="LMB16" s="413"/>
      <c r="LMC16" s="413"/>
      <c r="LMD16" s="413"/>
      <c r="LME16" s="413"/>
      <c r="LMF16" s="413"/>
      <c r="LMG16" s="413"/>
      <c r="LMH16" s="413"/>
      <c r="LMI16" s="413"/>
      <c r="LMJ16" s="413"/>
      <c r="LMK16" s="413"/>
      <c r="LML16" s="413"/>
      <c r="LMM16" s="413"/>
      <c r="LMN16" s="413"/>
      <c r="LMO16" s="413"/>
      <c r="LMP16" s="413"/>
      <c r="LMQ16" s="413"/>
      <c r="LMR16" s="413"/>
      <c r="LMS16" s="413"/>
      <c r="LMT16" s="413"/>
      <c r="LMU16" s="413"/>
      <c r="LMV16" s="413"/>
      <c r="LMW16" s="413"/>
      <c r="LMX16" s="413"/>
      <c r="LMY16" s="413"/>
      <c r="LMZ16" s="413"/>
      <c r="LNA16" s="413"/>
      <c r="LNB16" s="413"/>
      <c r="LNC16" s="413"/>
      <c r="LND16" s="413"/>
      <c r="LNE16" s="413"/>
      <c r="LNF16" s="413"/>
      <c r="LNG16" s="413"/>
      <c r="LNH16" s="413"/>
      <c r="LNI16" s="413"/>
      <c r="LNJ16" s="413"/>
      <c r="LNK16" s="413"/>
      <c r="LNL16" s="413"/>
      <c r="LNM16" s="413"/>
      <c r="LNN16" s="413"/>
      <c r="LNO16" s="413"/>
      <c r="LNP16" s="413"/>
      <c r="LNQ16" s="413"/>
      <c r="LNR16" s="413"/>
      <c r="LNS16" s="413"/>
      <c r="LNT16" s="413"/>
      <c r="LNU16" s="413"/>
      <c r="LNV16" s="413"/>
      <c r="LNW16" s="413"/>
      <c r="LNX16" s="413"/>
      <c r="LNY16" s="413"/>
      <c r="LNZ16" s="413"/>
      <c r="LOA16" s="413"/>
      <c r="LOB16" s="413"/>
      <c r="LOC16" s="413"/>
      <c r="LOD16" s="413"/>
      <c r="LOE16" s="413"/>
      <c r="LOF16" s="413"/>
      <c r="LOG16" s="413"/>
      <c r="LOH16" s="413"/>
      <c r="LOI16" s="413"/>
      <c r="LOJ16" s="413"/>
      <c r="LOK16" s="413"/>
      <c r="LOL16" s="413"/>
      <c r="LOM16" s="413"/>
      <c r="LON16" s="413"/>
      <c r="LOO16" s="413"/>
      <c r="LOP16" s="413"/>
      <c r="LOQ16" s="413"/>
      <c r="LOR16" s="413"/>
      <c r="LOS16" s="413"/>
      <c r="LOT16" s="413"/>
      <c r="LOU16" s="413"/>
      <c r="LOV16" s="413"/>
      <c r="LOW16" s="413"/>
      <c r="LOX16" s="413"/>
      <c r="LOY16" s="413"/>
      <c r="LOZ16" s="413"/>
      <c r="LPA16" s="413"/>
      <c r="LPB16" s="413"/>
      <c r="LPC16" s="413"/>
      <c r="LPD16" s="413"/>
      <c r="LPE16" s="413"/>
      <c r="LPF16" s="413"/>
      <c r="LPG16" s="413"/>
      <c r="LPH16" s="413"/>
      <c r="LPI16" s="413"/>
      <c r="LPJ16" s="413"/>
      <c r="LPK16" s="413"/>
      <c r="LPL16" s="413"/>
      <c r="LPM16" s="413"/>
      <c r="LPN16" s="413"/>
      <c r="LPO16" s="413"/>
      <c r="LPP16" s="413"/>
      <c r="LPQ16" s="413"/>
      <c r="LPR16" s="413"/>
      <c r="LPS16" s="413"/>
      <c r="LPT16" s="413"/>
      <c r="LPU16" s="413"/>
      <c r="LPV16" s="413"/>
      <c r="LPW16" s="413"/>
      <c r="LPX16" s="413"/>
      <c r="LPY16" s="413"/>
      <c r="LPZ16" s="413"/>
      <c r="LQA16" s="413"/>
      <c r="LQB16" s="413"/>
      <c r="LQC16" s="413"/>
      <c r="LQD16" s="413"/>
      <c r="LQE16" s="413"/>
      <c r="LQF16" s="413"/>
      <c r="LQG16" s="413"/>
      <c r="LQH16" s="413"/>
      <c r="LQI16" s="413"/>
      <c r="LQJ16" s="413"/>
      <c r="LQK16" s="413"/>
      <c r="LQL16" s="413"/>
      <c r="LQM16" s="413"/>
      <c r="LQN16" s="413"/>
      <c r="LQO16" s="413"/>
      <c r="LQP16" s="413"/>
      <c r="LQQ16" s="413"/>
      <c r="LQR16" s="413"/>
      <c r="LQS16" s="413"/>
      <c r="LQT16" s="413"/>
      <c r="LQU16" s="413"/>
      <c r="LQV16" s="413"/>
      <c r="LQW16" s="413"/>
      <c r="LQX16" s="413"/>
      <c r="LQY16" s="413"/>
      <c r="LQZ16" s="413"/>
      <c r="LRA16" s="413"/>
      <c r="LRB16" s="413"/>
      <c r="LRC16" s="413"/>
      <c r="LRD16" s="413"/>
      <c r="LRE16" s="413"/>
      <c r="LRF16" s="413"/>
      <c r="LRG16" s="413"/>
      <c r="LRH16" s="413"/>
      <c r="LRI16" s="413"/>
      <c r="LRJ16" s="413"/>
      <c r="LRK16" s="413"/>
      <c r="LRL16" s="413"/>
      <c r="LRM16" s="413"/>
      <c r="LRN16" s="413"/>
      <c r="LRO16" s="413"/>
      <c r="LRP16" s="413"/>
      <c r="LRQ16" s="413"/>
      <c r="LRR16" s="413"/>
      <c r="LRS16" s="413"/>
      <c r="LRT16" s="413"/>
      <c r="LRU16" s="413"/>
      <c r="LRV16" s="413"/>
      <c r="LRW16" s="413"/>
      <c r="LRX16" s="413"/>
      <c r="LRY16" s="413"/>
      <c r="LRZ16" s="413"/>
      <c r="LSA16" s="413"/>
      <c r="LSB16" s="413"/>
      <c r="LSC16" s="413"/>
      <c r="LSD16" s="413"/>
      <c r="LSE16" s="413"/>
      <c r="LSF16" s="413"/>
      <c r="LSG16" s="413"/>
      <c r="LSH16" s="413"/>
      <c r="LSI16" s="413"/>
      <c r="LSJ16" s="413"/>
      <c r="LSK16" s="413"/>
      <c r="LSL16" s="413"/>
      <c r="LSM16" s="413"/>
      <c r="LSN16" s="413"/>
      <c r="LSO16" s="413"/>
      <c r="LSP16" s="413"/>
      <c r="LSQ16" s="413"/>
      <c r="LSR16" s="413"/>
      <c r="LSS16" s="413"/>
      <c r="LST16" s="413"/>
      <c r="LSU16" s="413"/>
      <c r="LSV16" s="413"/>
      <c r="LSW16" s="413"/>
      <c r="LSX16" s="413"/>
      <c r="LSY16" s="413"/>
      <c r="LSZ16" s="413"/>
      <c r="LTA16" s="413"/>
      <c r="LTB16" s="413"/>
      <c r="LTC16" s="413"/>
      <c r="LTD16" s="413"/>
      <c r="LTE16" s="413"/>
      <c r="LTF16" s="413"/>
      <c r="LTG16" s="413"/>
      <c r="LTH16" s="413"/>
      <c r="LTI16" s="413"/>
      <c r="LTJ16" s="413"/>
      <c r="LTK16" s="413"/>
      <c r="LTL16" s="413"/>
      <c r="LTM16" s="413"/>
      <c r="LTN16" s="413"/>
      <c r="LTO16" s="413"/>
      <c r="LTP16" s="413"/>
      <c r="LTQ16" s="413"/>
      <c r="LTR16" s="413"/>
      <c r="LTS16" s="413"/>
      <c r="LTT16" s="413"/>
      <c r="LTU16" s="413"/>
      <c r="LTV16" s="413"/>
      <c r="LTW16" s="413"/>
      <c r="LTX16" s="413"/>
      <c r="LTY16" s="413"/>
      <c r="LTZ16" s="413"/>
      <c r="LUA16" s="413"/>
      <c r="LUB16" s="413"/>
      <c r="LUC16" s="413"/>
      <c r="LUD16" s="413"/>
      <c r="LUE16" s="413"/>
      <c r="LUF16" s="413"/>
      <c r="LUG16" s="413"/>
      <c r="LUH16" s="413"/>
      <c r="LUI16" s="413"/>
      <c r="LUJ16" s="413"/>
      <c r="LUK16" s="413"/>
      <c r="LUL16" s="413"/>
      <c r="LUM16" s="413"/>
      <c r="LUN16" s="413"/>
      <c r="LUO16" s="413"/>
      <c r="LUP16" s="413"/>
      <c r="LUQ16" s="413"/>
      <c r="LUR16" s="413"/>
      <c r="LUS16" s="413"/>
      <c r="LUT16" s="413"/>
      <c r="LUU16" s="413"/>
      <c r="LUV16" s="413"/>
      <c r="LUW16" s="413"/>
      <c r="LUX16" s="413"/>
      <c r="LUY16" s="413"/>
      <c r="LUZ16" s="413"/>
      <c r="LVA16" s="413"/>
      <c r="LVB16" s="413"/>
      <c r="LVC16" s="413"/>
      <c r="LVD16" s="413"/>
      <c r="LVE16" s="413"/>
      <c r="LVF16" s="413"/>
      <c r="LVG16" s="413"/>
      <c r="LVH16" s="413"/>
      <c r="LVI16" s="413"/>
      <c r="LVJ16" s="413"/>
      <c r="LVK16" s="413"/>
      <c r="LVL16" s="413"/>
      <c r="LVM16" s="413"/>
      <c r="LVN16" s="413"/>
      <c r="LVO16" s="413"/>
      <c r="LVP16" s="413"/>
      <c r="LVQ16" s="413"/>
      <c r="LVR16" s="413"/>
      <c r="LVS16" s="413"/>
      <c r="LVT16" s="413"/>
      <c r="LVU16" s="413"/>
      <c r="LVV16" s="413"/>
      <c r="LVW16" s="413"/>
      <c r="LVX16" s="413"/>
      <c r="LVY16" s="413"/>
      <c r="LVZ16" s="413"/>
      <c r="LWA16" s="413"/>
      <c r="LWB16" s="413"/>
      <c r="LWC16" s="413"/>
      <c r="LWD16" s="413"/>
      <c r="LWE16" s="413"/>
      <c r="LWF16" s="413"/>
      <c r="LWG16" s="413"/>
      <c r="LWH16" s="413"/>
      <c r="LWI16" s="413"/>
      <c r="LWJ16" s="413"/>
      <c r="LWK16" s="413"/>
      <c r="LWL16" s="413"/>
      <c r="LWM16" s="413"/>
      <c r="LWN16" s="413"/>
      <c r="LWO16" s="413"/>
      <c r="LWP16" s="413"/>
      <c r="LWQ16" s="413"/>
      <c r="LWR16" s="413"/>
      <c r="LWS16" s="413"/>
      <c r="LWT16" s="413"/>
      <c r="LWU16" s="413"/>
      <c r="LWV16" s="413"/>
      <c r="LWW16" s="413"/>
      <c r="LWX16" s="413"/>
      <c r="LWY16" s="413"/>
      <c r="LWZ16" s="413"/>
      <c r="LXA16" s="413"/>
      <c r="LXB16" s="413"/>
      <c r="LXC16" s="413"/>
      <c r="LXD16" s="413"/>
      <c r="LXE16" s="413"/>
      <c r="LXF16" s="413"/>
      <c r="LXG16" s="413"/>
      <c r="LXH16" s="413"/>
      <c r="LXI16" s="413"/>
      <c r="LXJ16" s="413"/>
      <c r="LXK16" s="413"/>
      <c r="LXL16" s="413"/>
      <c r="LXM16" s="413"/>
      <c r="LXN16" s="413"/>
      <c r="LXO16" s="413"/>
      <c r="LXP16" s="413"/>
      <c r="LXQ16" s="413"/>
      <c r="LXR16" s="413"/>
      <c r="LXS16" s="413"/>
      <c r="LXT16" s="413"/>
      <c r="LXU16" s="413"/>
      <c r="LXV16" s="413"/>
      <c r="LXW16" s="413"/>
      <c r="LXX16" s="413"/>
      <c r="LXY16" s="413"/>
      <c r="LXZ16" s="413"/>
      <c r="LYA16" s="413"/>
      <c r="LYB16" s="413"/>
      <c r="LYC16" s="413"/>
      <c r="LYD16" s="413"/>
      <c r="LYE16" s="413"/>
      <c r="LYF16" s="413"/>
      <c r="LYG16" s="413"/>
      <c r="LYH16" s="413"/>
      <c r="LYI16" s="413"/>
      <c r="LYJ16" s="413"/>
      <c r="LYK16" s="413"/>
      <c r="LYL16" s="413"/>
      <c r="LYM16" s="413"/>
      <c r="LYN16" s="413"/>
      <c r="LYO16" s="413"/>
      <c r="LYP16" s="413"/>
      <c r="LYQ16" s="413"/>
      <c r="LYR16" s="413"/>
      <c r="LYS16" s="413"/>
      <c r="LYT16" s="413"/>
      <c r="LYU16" s="413"/>
      <c r="LYV16" s="413"/>
      <c r="LYW16" s="413"/>
      <c r="LYX16" s="413"/>
      <c r="LYY16" s="413"/>
      <c r="LYZ16" s="413"/>
      <c r="LZA16" s="413"/>
      <c r="LZB16" s="413"/>
      <c r="LZC16" s="413"/>
      <c r="LZD16" s="413"/>
      <c r="LZE16" s="413"/>
      <c r="LZF16" s="413"/>
      <c r="LZG16" s="413"/>
      <c r="LZH16" s="413"/>
      <c r="LZI16" s="413"/>
      <c r="LZJ16" s="413"/>
      <c r="LZK16" s="413"/>
      <c r="LZL16" s="413"/>
      <c r="LZM16" s="413"/>
      <c r="LZN16" s="413"/>
      <c r="LZO16" s="413"/>
      <c r="LZP16" s="413"/>
      <c r="LZQ16" s="413"/>
      <c r="LZR16" s="413"/>
      <c r="LZS16" s="413"/>
      <c r="LZT16" s="413"/>
      <c r="LZU16" s="413"/>
      <c r="LZV16" s="413"/>
      <c r="LZW16" s="413"/>
      <c r="LZX16" s="413"/>
      <c r="LZY16" s="413"/>
      <c r="LZZ16" s="413"/>
      <c r="MAA16" s="413"/>
      <c r="MAB16" s="413"/>
      <c r="MAC16" s="413"/>
      <c r="MAD16" s="413"/>
      <c r="MAE16" s="413"/>
      <c r="MAF16" s="413"/>
      <c r="MAG16" s="413"/>
      <c r="MAH16" s="413"/>
      <c r="MAI16" s="413"/>
      <c r="MAJ16" s="413"/>
      <c r="MAK16" s="413"/>
      <c r="MAL16" s="413"/>
      <c r="MAM16" s="413"/>
      <c r="MAN16" s="413"/>
      <c r="MAO16" s="413"/>
      <c r="MAP16" s="413"/>
      <c r="MAQ16" s="413"/>
      <c r="MAR16" s="413"/>
      <c r="MAS16" s="413"/>
      <c r="MAT16" s="413"/>
      <c r="MAU16" s="413"/>
      <c r="MAV16" s="413"/>
      <c r="MAW16" s="413"/>
      <c r="MAX16" s="413"/>
      <c r="MAY16" s="413"/>
      <c r="MAZ16" s="413"/>
      <c r="MBA16" s="413"/>
      <c r="MBB16" s="413"/>
      <c r="MBC16" s="413"/>
      <c r="MBD16" s="413"/>
      <c r="MBE16" s="413"/>
      <c r="MBF16" s="413"/>
      <c r="MBG16" s="413"/>
      <c r="MBH16" s="413"/>
      <c r="MBI16" s="413"/>
      <c r="MBJ16" s="413"/>
      <c r="MBK16" s="413"/>
      <c r="MBL16" s="413"/>
      <c r="MBM16" s="413"/>
      <c r="MBN16" s="413"/>
      <c r="MBO16" s="413"/>
      <c r="MBP16" s="413"/>
      <c r="MBQ16" s="413"/>
      <c r="MBR16" s="413"/>
      <c r="MBS16" s="413"/>
      <c r="MBT16" s="413"/>
      <c r="MBU16" s="413"/>
      <c r="MBV16" s="413"/>
      <c r="MBW16" s="413"/>
      <c r="MBX16" s="413"/>
      <c r="MBY16" s="413"/>
      <c r="MBZ16" s="413"/>
      <c r="MCA16" s="413"/>
      <c r="MCB16" s="413"/>
      <c r="MCC16" s="413"/>
      <c r="MCD16" s="413"/>
      <c r="MCE16" s="413"/>
      <c r="MCF16" s="413"/>
      <c r="MCG16" s="413"/>
      <c r="MCH16" s="413"/>
      <c r="MCI16" s="413"/>
      <c r="MCJ16" s="413"/>
      <c r="MCK16" s="413"/>
      <c r="MCL16" s="413"/>
      <c r="MCM16" s="413"/>
      <c r="MCN16" s="413"/>
      <c r="MCO16" s="413"/>
      <c r="MCP16" s="413"/>
      <c r="MCQ16" s="413"/>
      <c r="MCR16" s="413"/>
      <c r="MCS16" s="413"/>
      <c r="MCT16" s="413"/>
      <c r="MCU16" s="413"/>
      <c r="MCV16" s="413"/>
      <c r="MCW16" s="413"/>
      <c r="MCX16" s="413"/>
      <c r="MCY16" s="413"/>
      <c r="MCZ16" s="413"/>
      <c r="MDA16" s="413"/>
      <c r="MDB16" s="413"/>
      <c r="MDC16" s="413"/>
      <c r="MDD16" s="413"/>
      <c r="MDE16" s="413"/>
      <c r="MDF16" s="413"/>
      <c r="MDG16" s="413"/>
      <c r="MDH16" s="413"/>
      <c r="MDI16" s="413"/>
      <c r="MDJ16" s="413"/>
      <c r="MDK16" s="413"/>
      <c r="MDL16" s="413"/>
      <c r="MDM16" s="413"/>
      <c r="MDN16" s="413"/>
      <c r="MDO16" s="413"/>
      <c r="MDP16" s="413"/>
      <c r="MDQ16" s="413"/>
      <c r="MDR16" s="413"/>
      <c r="MDS16" s="413"/>
      <c r="MDT16" s="413"/>
      <c r="MDU16" s="413"/>
      <c r="MDV16" s="413"/>
      <c r="MDW16" s="413"/>
      <c r="MDX16" s="413"/>
      <c r="MDY16" s="413"/>
      <c r="MDZ16" s="413"/>
      <c r="MEA16" s="413"/>
      <c r="MEB16" s="413"/>
      <c r="MEC16" s="413"/>
      <c r="MED16" s="413"/>
      <c r="MEE16" s="413"/>
      <c r="MEF16" s="413"/>
      <c r="MEG16" s="413"/>
      <c r="MEH16" s="413"/>
      <c r="MEI16" s="413"/>
      <c r="MEJ16" s="413"/>
      <c r="MEK16" s="413"/>
      <c r="MEL16" s="413"/>
      <c r="MEM16" s="413"/>
      <c r="MEN16" s="413"/>
      <c r="MEO16" s="413"/>
      <c r="MEP16" s="413"/>
      <c r="MEQ16" s="413"/>
      <c r="MER16" s="413"/>
      <c r="MES16" s="413"/>
      <c r="MET16" s="413"/>
      <c r="MEU16" s="413"/>
      <c r="MEV16" s="413"/>
      <c r="MEW16" s="413"/>
      <c r="MEX16" s="413"/>
      <c r="MEY16" s="413"/>
      <c r="MEZ16" s="413"/>
      <c r="MFA16" s="413"/>
      <c r="MFB16" s="413"/>
      <c r="MFC16" s="413"/>
      <c r="MFD16" s="413"/>
      <c r="MFE16" s="413"/>
      <c r="MFF16" s="413"/>
      <c r="MFG16" s="413"/>
      <c r="MFH16" s="413"/>
      <c r="MFI16" s="413"/>
      <c r="MFJ16" s="413"/>
      <c r="MFK16" s="413"/>
      <c r="MFL16" s="413"/>
      <c r="MFM16" s="413"/>
      <c r="MFN16" s="413"/>
      <c r="MFO16" s="413"/>
      <c r="MFP16" s="413"/>
      <c r="MFQ16" s="413"/>
      <c r="MFR16" s="413"/>
      <c r="MFS16" s="413"/>
      <c r="MFT16" s="413"/>
      <c r="MFU16" s="413"/>
      <c r="MFV16" s="413"/>
      <c r="MFW16" s="413"/>
      <c r="MFX16" s="413"/>
      <c r="MFY16" s="413"/>
      <c r="MFZ16" s="413"/>
      <c r="MGA16" s="413"/>
      <c r="MGB16" s="413"/>
      <c r="MGC16" s="413"/>
      <c r="MGD16" s="413"/>
      <c r="MGE16" s="413"/>
      <c r="MGF16" s="413"/>
      <c r="MGG16" s="413"/>
      <c r="MGH16" s="413"/>
      <c r="MGI16" s="413"/>
      <c r="MGJ16" s="413"/>
      <c r="MGK16" s="413"/>
      <c r="MGL16" s="413"/>
      <c r="MGM16" s="413"/>
      <c r="MGN16" s="413"/>
      <c r="MGO16" s="413"/>
      <c r="MGP16" s="413"/>
      <c r="MGQ16" s="413"/>
      <c r="MGR16" s="413"/>
      <c r="MGS16" s="413"/>
      <c r="MGT16" s="413"/>
      <c r="MGU16" s="413"/>
      <c r="MGV16" s="413"/>
      <c r="MGW16" s="413"/>
      <c r="MGX16" s="413"/>
      <c r="MGY16" s="413"/>
      <c r="MGZ16" s="413"/>
      <c r="MHA16" s="413"/>
      <c r="MHB16" s="413"/>
      <c r="MHC16" s="413"/>
      <c r="MHD16" s="413"/>
      <c r="MHE16" s="413"/>
      <c r="MHF16" s="413"/>
      <c r="MHG16" s="413"/>
      <c r="MHH16" s="413"/>
      <c r="MHI16" s="413"/>
      <c r="MHJ16" s="413"/>
      <c r="MHK16" s="413"/>
      <c r="MHL16" s="413"/>
      <c r="MHM16" s="413"/>
      <c r="MHN16" s="413"/>
      <c r="MHO16" s="413"/>
      <c r="MHP16" s="413"/>
      <c r="MHQ16" s="413"/>
      <c r="MHR16" s="413"/>
      <c r="MHS16" s="413"/>
      <c r="MHT16" s="413"/>
      <c r="MHU16" s="413"/>
      <c r="MHV16" s="413"/>
      <c r="MHW16" s="413"/>
      <c r="MHX16" s="413"/>
      <c r="MHY16" s="413"/>
      <c r="MHZ16" s="413"/>
      <c r="MIA16" s="413"/>
      <c r="MIB16" s="413"/>
      <c r="MIC16" s="413"/>
      <c r="MID16" s="413"/>
      <c r="MIE16" s="413"/>
      <c r="MIF16" s="413"/>
      <c r="MIG16" s="413"/>
      <c r="MIH16" s="413"/>
      <c r="MII16" s="413"/>
      <c r="MIJ16" s="413"/>
      <c r="MIK16" s="413"/>
      <c r="MIL16" s="413"/>
      <c r="MIM16" s="413"/>
      <c r="MIN16" s="413"/>
      <c r="MIO16" s="413"/>
      <c r="MIP16" s="413"/>
      <c r="MIQ16" s="413"/>
      <c r="MIR16" s="413"/>
      <c r="MIS16" s="413"/>
      <c r="MIT16" s="413"/>
      <c r="MIU16" s="413"/>
      <c r="MIV16" s="413"/>
      <c r="MIW16" s="413"/>
      <c r="MIX16" s="413"/>
      <c r="MIY16" s="413"/>
      <c r="MIZ16" s="413"/>
      <c r="MJA16" s="413"/>
      <c r="MJB16" s="413"/>
      <c r="MJC16" s="413"/>
      <c r="MJD16" s="413"/>
      <c r="MJE16" s="413"/>
      <c r="MJF16" s="413"/>
      <c r="MJG16" s="413"/>
      <c r="MJH16" s="413"/>
      <c r="MJI16" s="413"/>
      <c r="MJJ16" s="413"/>
      <c r="MJK16" s="413"/>
      <c r="MJL16" s="413"/>
      <c r="MJM16" s="413"/>
      <c r="MJN16" s="413"/>
      <c r="MJO16" s="413"/>
      <c r="MJP16" s="413"/>
      <c r="MJQ16" s="413"/>
      <c r="MJR16" s="413"/>
      <c r="MJS16" s="413"/>
      <c r="MJT16" s="413"/>
      <c r="MJU16" s="413"/>
      <c r="MJV16" s="413"/>
      <c r="MJW16" s="413"/>
      <c r="MJX16" s="413"/>
      <c r="MJY16" s="413"/>
      <c r="MJZ16" s="413"/>
      <c r="MKA16" s="413"/>
      <c r="MKB16" s="413"/>
      <c r="MKC16" s="413"/>
      <c r="MKD16" s="413"/>
      <c r="MKE16" s="413"/>
      <c r="MKF16" s="413"/>
      <c r="MKG16" s="413"/>
      <c r="MKH16" s="413"/>
      <c r="MKI16" s="413"/>
      <c r="MKJ16" s="413"/>
      <c r="MKK16" s="413"/>
      <c r="MKL16" s="413"/>
      <c r="MKM16" s="413"/>
      <c r="MKN16" s="413"/>
      <c r="MKO16" s="413"/>
      <c r="MKP16" s="413"/>
      <c r="MKQ16" s="413"/>
      <c r="MKR16" s="413"/>
      <c r="MKS16" s="413"/>
      <c r="MKT16" s="413"/>
      <c r="MKU16" s="413"/>
      <c r="MKV16" s="413"/>
      <c r="MKW16" s="413"/>
      <c r="MKX16" s="413"/>
      <c r="MKY16" s="413"/>
      <c r="MKZ16" s="413"/>
      <c r="MLA16" s="413"/>
      <c r="MLB16" s="413"/>
      <c r="MLC16" s="413"/>
      <c r="MLD16" s="413"/>
      <c r="MLE16" s="413"/>
      <c r="MLF16" s="413"/>
      <c r="MLG16" s="413"/>
      <c r="MLH16" s="413"/>
      <c r="MLI16" s="413"/>
      <c r="MLJ16" s="413"/>
      <c r="MLK16" s="413"/>
      <c r="MLL16" s="413"/>
      <c r="MLM16" s="413"/>
      <c r="MLN16" s="413"/>
      <c r="MLO16" s="413"/>
      <c r="MLP16" s="413"/>
      <c r="MLQ16" s="413"/>
      <c r="MLR16" s="413"/>
      <c r="MLS16" s="413"/>
      <c r="MLT16" s="413"/>
      <c r="MLU16" s="413"/>
      <c r="MLV16" s="413"/>
      <c r="MLW16" s="413"/>
      <c r="MLX16" s="413"/>
      <c r="MLY16" s="413"/>
      <c r="MLZ16" s="413"/>
      <c r="MMA16" s="413"/>
      <c r="MMB16" s="413"/>
      <c r="MMC16" s="413"/>
      <c r="MMD16" s="413"/>
      <c r="MME16" s="413"/>
      <c r="MMF16" s="413"/>
      <c r="MMG16" s="413"/>
      <c r="MMH16" s="413"/>
      <c r="MMI16" s="413"/>
      <c r="MMJ16" s="413"/>
      <c r="MMK16" s="413"/>
      <c r="MML16" s="413"/>
      <c r="MMM16" s="413"/>
      <c r="MMN16" s="413"/>
      <c r="MMO16" s="413"/>
      <c r="MMP16" s="413"/>
      <c r="MMQ16" s="413"/>
      <c r="MMR16" s="413"/>
      <c r="MMS16" s="413"/>
      <c r="MMT16" s="413"/>
      <c r="MMU16" s="413"/>
      <c r="MMV16" s="413"/>
      <c r="MMW16" s="413"/>
      <c r="MMX16" s="413"/>
      <c r="MMY16" s="413"/>
      <c r="MMZ16" s="413"/>
      <c r="MNA16" s="413"/>
      <c r="MNB16" s="413"/>
      <c r="MNC16" s="413"/>
      <c r="MND16" s="413"/>
      <c r="MNE16" s="413"/>
      <c r="MNF16" s="413"/>
      <c r="MNG16" s="413"/>
      <c r="MNH16" s="413"/>
      <c r="MNI16" s="413"/>
      <c r="MNJ16" s="413"/>
      <c r="MNK16" s="413"/>
      <c r="MNL16" s="413"/>
      <c r="MNM16" s="413"/>
      <c r="MNN16" s="413"/>
      <c r="MNO16" s="413"/>
      <c r="MNP16" s="413"/>
      <c r="MNQ16" s="413"/>
      <c r="MNR16" s="413"/>
      <c r="MNS16" s="413"/>
      <c r="MNT16" s="413"/>
      <c r="MNU16" s="413"/>
      <c r="MNV16" s="413"/>
      <c r="MNW16" s="413"/>
      <c r="MNX16" s="413"/>
      <c r="MNY16" s="413"/>
      <c r="MNZ16" s="413"/>
      <c r="MOA16" s="413"/>
      <c r="MOB16" s="413"/>
      <c r="MOC16" s="413"/>
      <c r="MOD16" s="413"/>
      <c r="MOE16" s="413"/>
      <c r="MOF16" s="413"/>
      <c r="MOG16" s="413"/>
      <c r="MOH16" s="413"/>
      <c r="MOI16" s="413"/>
      <c r="MOJ16" s="413"/>
      <c r="MOK16" s="413"/>
      <c r="MOL16" s="413"/>
      <c r="MOM16" s="413"/>
      <c r="MON16" s="413"/>
      <c r="MOO16" s="413"/>
      <c r="MOP16" s="413"/>
      <c r="MOQ16" s="413"/>
      <c r="MOR16" s="413"/>
      <c r="MOS16" s="413"/>
      <c r="MOT16" s="413"/>
      <c r="MOU16" s="413"/>
      <c r="MOV16" s="413"/>
      <c r="MOW16" s="413"/>
      <c r="MOX16" s="413"/>
      <c r="MOY16" s="413"/>
      <c r="MOZ16" s="413"/>
      <c r="MPA16" s="413"/>
      <c r="MPB16" s="413"/>
      <c r="MPC16" s="413"/>
      <c r="MPD16" s="413"/>
      <c r="MPE16" s="413"/>
      <c r="MPF16" s="413"/>
      <c r="MPG16" s="413"/>
      <c r="MPH16" s="413"/>
      <c r="MPI16" s="413"/>
      <c r="MPJ16" s="413"/>
      <c r="MPK16" s="413"/>
      <c r="MPL16" s="413"/>
      <c r="MPM16" s="413"/>
      <c r="MPN16" s="413"/>
      <c r="MPO16" s="413"/>
      <c r="MPP16" s="413"/>
      <c r="MPQ16" s="413"/>
      <c r="MPR16" s="413"/>
      <c r="MPS16" s="413"/>
      <c r="MPT16" s="413"/>
      <c r="MPU16" s="413"/>
      <c r="MPV16" s="413"/>
      <c r="MPW16" s="413"/>
      <c r="MPX16" s="413"/>
      <c r="MPY16" s="413"/>
      <c r="MPZ16" s="413"/>
      <c r="MQA16" s="413"/>
      <c r="MQB16" s="413"/>
      <c r="MQC16" s="413"/>
      <c r="MQD16" s="413"/>
      <c r="MQE16" s="413"/>
      <c r="MQF16" s="413"/>
      <c r="MQG16" s="413"/>
      <c r="MQH16" s="413"/>
      <c r="MQI16" s="413"/>
      <c r="MQJ16" s="413"/>
      <c r="MQK16" s="413"/>
      <c r="MQL16" s="413"/>
      <c r="MQM16" s="413"/>
      <c r="MQN16" s="413"/>
      <c r="MQO16" s="413"/>
      <c r="MQP16" s="413"/>
      <c r="MQQ16" s="413"/>
      <c r="MQR16" s="413"/>
      <c r="MQS16" s="413"/>
      <c r="MQT16" s="413"/>
      <c r="MQU16" s="413"/>
      <c r="MQV16" s="413"/>
      <c r="MQW16" s="413"/>
      <c r="MQX16" s="413"/>
      <c r="MQY16" s="413"/>
      <c r="MQZ16" s="413"/>
      <c r="MRA16" s="413"/>
      <c r="MRB16" s="413"/>
      <c r="MRC16" s="413"/>
      <c r="MRD16" s="413"/>
      <c r="MRE16" s="413"/>
      <c r="MRF16" s="413"/>
      <c r="MRG16" s="413"/>
      <c r="MRH16" s="413"/>
      <c r="MRI16" s="413"/>
      <c r="MRJ16" s="413"/>
      <c r="MRK16" s="413"/>
      <c r="MRL16" s="413"/>
      <c r="MRM16" s="413"/>
      <c r="MRN16" s="413"/>
      <c r="MRO16" s="413"/>
      <c r="MRP16" s="413"/>
      <c r="MRQ16" s="413"/>
      <c r="MRR16" s="413"/>
      <c r="MRS16" s="413"/>
      <c r="MRT16" s="413"/>
      <c r="MRU16" s="413"/>
      <c r="MRV16" s="413"/>
      <c r="MRW16" s="413"/>
      <c r="MRX16" s="413"/>
      <c r="MRY16" s="413"/>
      <c r="MRZ16" s="413"/>
      <c r="MSA16" s="413"/>
      <c r="MSB16" s="413"/>
      <c r="MSC16" s="413"/>
      <c r="MSD16" s="413"/>
      <c r="MSE16" s="413"/>
      <c r="MSF16" s="413"/>
      <c r="MSG16" s="413"/>
      <c r="MSH16" s="413"/>
      <c r="MSI16" s="413"/>
      <c r="MSJ16" s="413"/>
      <c r="MSK16" s="413"/>
      <c r="MSL16" s="413"/>
      <c r="MSM16" s="413"/>
      <c r="MSN16" s="413"/>
      <c r="MSO16" s="413"/>
      <c r="MSP16" s="413"/>
      <c r="MSQ16" s="413"/>
      <c r="MSR16" s="413"/>
      <c r="MSS16" s="413"/>
      <c r="MST16" s="413"/>
      <c r="MSU16" s="413"/>
      <c r="MSV16" s="413"/>
      <c r="MSW16" s="413"/>
      <c r="MSX16" s="413"/>
      <c r="MSY16" s="413"/>
      <c r="MSZ16" s="413"/>
      <c r="MTA16" s="413"/>
      <c r="MTB16" s="413"/>
      <c r="MTC16" s="413"/>
      <c r="MTD16" s="413"/>
      <c r="MTE16" s="413"/>
      <c r="MTF16" s="413"/>
      <c r="MTG16" s="413"/>
      <c r="MTH16" s="413"/>
      <c r="MTI16" s="413"/>
      <c r="MTJ16" s="413"/>
      <c r="MTK16" s="413"/>
      <c r="MTL16" s="413"/>
      <c r="MTM16" s="413"/>
      <c r="MTN16" s="413"/>
      <c r="MTO16" s="413"/>
      <c r="MTP16" s="413"/>
      <c r="MTQ16" s="413"/>
      <c r="MTR16" s="413"/>
      <c r="MTS16" s="413"/>
      <c r="MTT16" s="413"/>
      <c r="MTU16" s="413"/>
      <c r="MTV16" s="413"/>
      <c r="MTW16" s="413"/>
      <c r="MTX16" s="413"/>
      <c r="MTY16" s="413"/>
      <c r="MTZ16" s="413"/>
      <c r="MUA16" s="413"/>
      <c r="MUB16" s="413"/>
      <c r="MUC16" s="413"/>
      <c r="MUD16" s="413"/>
      <c r="MUE16" s="413"/>
      <c r="MUF16" s="413"/>
      <c r="MUG16" s="413"/>
      <c r="MUH16" s="413"/>
      <c r="MUI16" s="413"/>
      <c r="MUJ16" s="413"/>
      <c r="MUK16" s="413"/>
      <c r="MUL16" s="413"/>
      <c r="MUM16" s="413"/>
      <c r="MUN16" s="413"/>
      <c r="MUO16" s="413"/>
      <c r="MUP16" s="413"/>
      <c r="MUQ16" s="413"/>
      <c r="MUR16" s="413"/>
      <c r="MUS16" s="413"/>
      <c r="MUT16" s="413"/>
      <c r="MUU16" s="413"/>
      <c r="MUV16" s="413"/>
      <c r="MUW16" s="413"/>
      <c r="MUX16" s="413"/>
      <c r="MUY16" s="413"/>
      <c r="MUZ16" s="413"/>
      <c r="MVA16" s="413"/>
      <c r="MVB16" s="413"/>
      <c r="MVC16" s="413"/>
      <c r="MVD16" s="413"/>
      <c r="MVE16" s="413"/>
      <c r="MVF16" s="413"/>
      <c r="MVG16" s="413"/>
      <c r="MVH16" s="413"/>
      <c r="MVI16" s="413"/>
      <c r="MVJ16" s="413"/>
      <c r="MVK16" s="413"/>
      <c r="MVL16" s="413"/>
      <c r="MVM16" s="413"/>
      <c r="MVN16" s="413"/>
      <c r="MVO16" s="413"/>
      <c r="MVP16" s="413"/>
      <c r="MVQ16" s="413"/>
      <c r="MVR16" s="413"/>
      <c r="MVS16" s="413"/>
      <c r="MVT16" s="413"/>
      <c r="MVU16" s="413"/>
      <c r="MVV16" s="413"/>
      <c r="MVW16" s="413"/>
      <c r="MVX16" s="413"/>
      <c r="MVY16" s="413"/>
      <c r="MVZ16" s="413"/>
      <c r="MWA16" s="413"/>
      <c r="MWB16" s="413"/>
      <c r="MWC16" s="413"/>
      <c r="MWD16" s="413"/>
      <c r="MWE16" s="413"/>
      <c r="MWF16" s="413"/>
      <c r="MWG16" s="413"/>
      <c r="MWH16" s="413"/>
      <c r="MWI16" s="413"/>
      <c r="MWJ16" s="413"/>
      <c r="MWK16" s="413"/>
      <c r="MWL16" s="413"/>
      <c r="MWM16" s="413"/>
      <c r="MWN16" s="413"/>
      <c r="MWO16" s="413"/>
      <c r="MWP16" s="413"/>
      <c r="MWQ16" s="413"/>
      <c r="MWR16" s="413"/>
      <c r="MWS16" s="413"/>
      <c r="MWT16" s="413"/>
      <c r="MWU16" s="413"/>
      <c r="MWV16" s="413"/>
      <c r="MWW16" s="413"/>
      <c r="MWX16" s="413"/>
      <c r="MWY16" s="413"/>
      <c r="MWZ16" s="413"/>
      <c r="MXA16" s="413"/>
      <c r="MXB16" s="413"/>
      <c r="MXC16" s="413"/>
      <c r="MXD16" s="413"/>
      <c r="MXE16" s="413"/>
      <c r="MXF16" s="413"/>
      <c r="MXG16" s="413"/>
      <c r="MXH16" s="413"/>
      <c r="MXI16" s="413"/>
      <c r="MXJ16" s="413"/>
      <c r="MXK16" s="413"/>
      <c r="MXL16" s="413"/>
      <c r="MXM16" s="413"/>
      <c r="MXN16" s="413"/>
      <c r="MXO16" s="413"/>
      <c r="MXP16" s="413"/>
      <c r="MXQ16" s="413"/>
      <c r="MXR16" s="413"/>
      <c r="MXS16" s="413"/>
      <c r="MXT16" s="413"/>
      <c r="MXU16" s="413"/>
      <c r="MXV16" s="413"/>
      <c r="MXW16" s="413"/>
      <c r="MXX16" s="413"/>
      <c r="MXY16" s="413"/>
      <c r="MXZ16" s="413"/>
      <c r="MYA16" s="413"/>
      <c r="MYB16" s="413"/>
      <c r="MYC16" s="413"/>
      <c r="MYD16" s="413"/>
      <c r="MYE16" s="413"/>
      <c r="MYF16" s="413"/>
      <c r="MYG16" s="413"/>
      <c r="MYH16" s="413"/>
      <c r="MYI16" s="413"/>
      <c r="MYJ16" s="413"/>
      <c r="MYK16" s="413"/>
      <c r="MYL16" s="413"/>
      <c r="MYM16" s="413"/>
      <c r="MYN16" s="413"/>
      <c r="MYO16" s="413"/>
      <c r="MYP16" s="413"/>
      <c r="MYQ16" s="413"/>
      <c r="MYR16" s="413"/>
      <c r="MYS16" s="413"/>
      <c r="MYT16" s="413"/>
      <c r="MYU16" s="413"/>
      <c r="MYV16" s="413"/>
      <c r="MYW16" s="413"/>
      <c r="MYX16" s="413"/>
      <c r="MYY16" s="413"/>
      <c r="MYZ16" s="413"/>
      <c r="MZA16" s="413"/>
      <c r="MZB16" s="413"/>
      <c r="MZC16" s="413"/>
      <c r="MZD16" s="413"/>
      <c r="MZE16" s="413"/>
      <c r="MZF16" s="413"/>
      <c r="MZG16" s="413"/>
      <c r="MZH16" s="413"/>
      <c r="MZI16" s="413"/>
      <c r="MZJ16" s="413"/>
      <c r="MZK16" s="413"/>
      <c r="MZL16" s="413"/>
      <c r="MZM16" s="413"/>
      <c r="MZN16" s="413"/>
      <c r="MZO16" s="413"/>
      <c r="MZP16" s="413"/>
      <c r="MZQ16" s="413"/>
      <c r="MZR16" s="413"/>
      <c r="MZS16" s="413"/>
      <c r="MZT16" s="413"/>
      <c r="MZU16" s="413"/>
      <c r="MZV16" s="413"/>
      <c r="MZW16" s="413"/>
      <c r="MZX16" s="413"/>
      <c r="MZY16" s="413"/>
      <c r="MZZ16" s="413"/>
      <c r="NAA16" s="413"/>
      <c r="NAB16" s="413"/>
      <c r="NAC16" s="413"/>
      <c r="NAD16" s="413"/>
      <c r="NAE16" s="413"/>
      <c r="NAF16" s="413"/>
      <c r="NAG16" s="413"/>
      <c r="NAH16" s="413"/>
      <c r="NAI16" s="413"/>
      <c r="NAJ16" s="413"/>
      <c r="NAK16" s="413"/>
      <c r="NAL16" s="413"/>
      <c r="NAM16" s="413"/>
      <c r="NAN16" s="413"/>
      <c r="NAO16" s="413"/>
      <c r="NAP16" s="413"/>
      <c r="NAQ16" s="413"/>
      <c r="NAR16" s="413"/>
      <c r="NAS16" s="413"/>
      <c r="NAT16" s="413"/>
      <c r="NAU16" s="413"/>
      <c r="NAV16" s="413"/>
      <c r="NAW16" s="413"/>
      <c r="NAX16" s="413"/>
      <c r="NAY16" s="413"/>
      <c r="NAZ16" s="413"/>
      <c r="NBA16" s="413"/>
      <c r="NBB16" s="413"/>
      <c r="NBC16" s="413"/>
      <c r="NBD16" s="413"/>
      <c r="NBE16" s="413"/>
      <c r="NBF16" s="413"/>
      <c r="NBG16" s="413"/>
      <c r="NBH16" s="413"/>
      <c r="NBI16" s="413"/>
      <c r="NBJ16" s="413"/>
      <c r="NBK16" s="413"/>
      <c r="NBL16" s="413"/>
      <c r="NBM16" s="413"/>
      <c r="NBN16" s="413"/>
      <c r="NBO16" s="413"/>
      <c r="NBP16" s="413"/>
      <c r="NBQ16" s="413"/>
      <c r="NBR16" s="413"/>
      <c r="NBS16" s="413"/>
      <c r="NBT16" s="413"/>
      <c r="NBU16" s="413"/>
      <c r="NBV16" s="413"/>
      <c r="NBW16" s="413"/>
      <c r="NBX16" s="413"/>
      <c r="NBY16" s="413"/>
      <c r="NBZ16" s="413"/>
      <c r="NCA16" s="413"/>
      <c r="NCB16" s="413"/>
      <c r="NCC16" s="413"/>
      <c r="NCD16" s="413"/>
      <c r="NCE16" s="413"/>
      <c r="NCF16" s="413"/>
      <c r="NCG16" s="413"/>
      <c r="NCH16" s="413"/>
      <c r="NCI16" s="413"/>
      <c r="NCJ16" s="413"/>
      <c r="NCK16" s="413"/>
      <c r="NCL16" s="413"/>
      <c r="NCM16" s="413"/>
      <c r="NCN16" s="413"/>
      <c r="NCO16" s="413"/>
      <c r="NCP16" s="413"/>
      <c r="NCQ16" s="413"/>
      <c r="NCR16" s="413"/>
      <c r="NCS16" s="413"/>
      <c r="NCT16" s="413"/>
      <c r="NCU16" s="413"/>
      <c r="NCV16" s="413"/>
      <c r="NCW16" s="413"/>
      <c r="NCX16" s="413"/>
      <c r="NCY16" s="413"/>
      <c r="NCZ16" s="413"/>
      <c r="NDA16" s="413"/>
      <c r="NDB16" s="413"/>
      <c r="NDC16" s="413"/>
      <c r="NDD16" s="413"/>
      <c r="NDE16" s="413"/>
      <c r="NDF16" s="413"/>
      <c r="NDG16" s="413"/>
      <c r="NDH16" s="413"/>
      <c r="NDI16" s="413"/>
      <c r="NDJ16" s="413"/>
      <c r="NDK16" s="413"/>
      <c r="NDL16" s="413"/>
      <c r="NDM16" s="413"/>
      <c r="NDN16" s="413"/>
      <c r="NDO16" s="413"/>
      <c r="NDP16" s="413"/>
      <c r="NDQ16" s="413"/>
      <c r="NDR16" s="413"/>
      <c r="NDS16" s="413"/>
      <c r="NDT16" s="413"/>
      <c r="NDU16" s="413"/>
      <c r="NDV16" s="413"/>
      <c r="NDW16" s="413"/>
      <c r="NDX16" s="413"/>
      <c r="NDY16" s="413"/>
      <c r="NDZ16" s="413"/>
      <c r="NEA16" s="413"/>
      <c r="NEB16" s="413"/>
      <c r="NEC16" s="413"/>
      <c r="NED16" s="413"/>
      <c r="NEE16" s="413"/>
      <c r="NEF16" s="413"/>
      <c r="NEG16" s="413"/>
      <c r="NEH16" s="413"/>
      <c r="NEI16" s="413"/>
      <c r="NEJ16" s="413"/>
      <c r="NEK16" s="413"/>
      <c r="NEL16" s="413"/>
      <c r="NEM16" s="413"/>
      <c r="NEN16" s="413"/>
      <c r="NEO16" s="413"/>
      <c r="NEP16" s="413"/>
      <c r="NEQ16" s="413"/>
      <c r="NER16" s="413"/>
      <c r="NES16" s="413"/>
      <c r="NET16" s="413"/>
      <c r="NEU16" s="413"/>
      <c r="NEV16" s="413"/>
      <c r="NEW16" s="413"/>
      <c r="NEX16" s="413"/>
      <c r="NEY16" s="413"/>
      <c r="NEZ16" s="413"/>
      <c r="NFA16" s="413"/>
      <c r="NFB16" s="413"/>
      <c r="NFC16" s="413"/>
      <c r="NFD16" s="413"/>
      <c r="NFE16" s="413"/>
      <c r="NFF16" s="413"/>
      <c r="NFG16" s="413"/>
      <c r="NFH16" s="413"/>
      <c r="NFI16" s="413"/>
      <c r="NFJ16" s="413"/>
      <c r="NFK16" s="413"/>
      <c r="NFL16" s="413"/>
      <c r="NFM16" s="413"/>
      <c r="NFN16" s="413"/>
      <c r="NFO16" s="413"/>
      <c r="NFP16" s="413"/>
      <c r="NFQ16" s="413"/>
      <c r="NFR16" s="413"/>
      <c r="NFS16" s="413"/>
      <c r="NFT16" s="413"/>
      <c r="NFU16" s="413"/>
      <c r="NFV16" s="413"/>
      <c r="NFW16" s="413"/>
      <c r="NFX16" s="413"/>
      <c r="NFY16" s="413"/>
      <c r="NFZ16" s="413"/>
      <c r="NGA16" s="413"/>
      <c r="NGB16" s="413"/>
      <c r="NGC16" s="413"/>
      <c r="NGD16" s="413"/>
      <c r="NGE16" s="413"/>
      <c r="NGF16" s="413"/>
      <c r="NGG16" s="413"/>
      <c r="NGH16" s="413"/>
      <c r="NGI16" s="413"/>
      <c r="NGJ16" s="413"/>
      <c r="NGK16" s="413"/>
      <c r="NGL16" s="413"/>
      <c r="NGM16" s="413"/>
      <c r="NGN16" s="413"/>
      <c r="NGO16" s="413"/>
      <c r="NGP16" s="413"/>
      <c r="NGQ16" s="413"/>
      <c r="NGR16" s="413"/>
      <c r="NGS16" s="413"/>
      <c r="NGT16" s="413"/>
      <c r="NGU16" s="413"/>
      <c r="NGV16" s="413"/>
      <c r="NGW16" s="413"/>
      <c r="NGX16" s="413"/>
      <c r="NGY16" s="413"/>
      <c r="NGZ16" s="413"/>
      <c r="NHA16" s="413"/>
      <c r="NHB16" s="413"/>
      <c r="NHC16" s="413"/>
      <c r="NHD16" s="413"/>
      <c r="NHE16" s="413"/>
      <c r="NHF16" s="413"/>
      <c r="NHG16" s="413"/>
      <c r="NHH16" s="413"/>
      <c r="NHI16" s="413"/>
      <c r="NHJ16" s="413"/>
      <c r="NHK16" s="413"/>
      <c r="NHL16" s="413"/>
      <c r="NHM16" s="413"/>
      <c r="NHN16" s="413"/>
      <c r="NHO16" s="413"/>
      <c r="NHP16" s="413"/>
      <c r="NHQ16" s="413"/>
      <c r="NHR16" s="413"/>
      <c r="NHS16" s="413"/>
      <c r="NHT16" s="413"/>
      <c r="NHU16" s="413"/>
      <c r="NHV16" s="413"/>
      <c r="NHW16" s="413"/>
      <c r="NHX16" s="413"/>
      <c r="NHY16" s="413"/>
      <c r="NHZ16" s="413"/>
      <c r="NIA16" s="413"/>
      <c r="NIB16" s="413"/>
      <c r="NIC16" s="413"/>
      <c r="NID16" s="413"/>
      <c r="NIE16" s="413"/>
      <c r="NIF16" s="413"/>
      <c r="NIG16" s="413"/>
      <c r="NIH16" s="413"/>
      <c r="NII16" s="413"/>
      <c r="NIJ16" s="413"/>
      <c r="NIK16" s="413"/>
      <c r="NIL16" s="413"/>
      <c r="NIM16" s="413"/>
      <c r="NIN16" s="413"/>
      <c r="NIO16" s="413"/>
      <c r="NIP16" s="413"/>
      <c r="NIQ16" s="413"/>
      <c r="NIR16" s="413"/>
      <c r="NIS16" s="413"/>
      <c r="NIT16" s="413"/>
      <c r="NIU16" s="413"/>
      <c r="NIV16" s="413"/>
      <c r="NIW16" s="413"/>
      <c r="NIX16" s="413"/>
      <c r="NIY16" s="413"/>
      <c r="NIZ16" s="413"/>
      <c r="NJA16" s="413"/>
      <c r="NJB16" s="413"/>
      <c r="NJC16" s="413"/>
      <c r="NJD16" s="413"/>
      <c r="NJE16" s="413"/>
      <c r="NJF16" s="413"/>
      <c r="NJG16" s="413"/>
      <c r="NJH16" s="413"/>
      <c r="NJI16" s="413"/>
      <c r="NJJ16" s="413"/>
      <c r="NJK16" s="413"/>
      <c r="NJL16" s="413"/>
      <c r="NJM16" s="413"/>
      <c r="NJN16" s="413"/>
      <c r="NJO16" s="413"/>
      <c r="NJP16" s="413"/>
      <c r="NJQ16" s="413"/>
      <c r="NJR16" s="413"/>
      <c r="NJS16" s="413"/>
      <c r="NJT16" s="413"/>
      <c r="NJU16" s="413"/>
      <c r="NJV16" s="413"/>
      <c r="NJW16" s="413"/>
      <c r="NJX16" s="413"/>
      <c r="NJY16" s="413"/>
      <c r="NJZ16" s="413"/>
      <c r="NKA16" s="413"/>
      <c r="NKB16" s="413"/>
      <c r="NKC16" s="413"/>
      <c r="NKD16" s="413"/>
      <c r="NKE16" s="413"/>
      <c r="NKF16" s="413"/>
      <c r="NKG16" s="413"/>
      <c r="NKH16" s="413"/>
      <c r="NKI16" s="413"/>
      <c r="NKJ16" s="413"/>
      <c r="NKK16" s="413"/>
      <c r="NKL16" s="413"/>
      <c r="NKM16" s="413"/>
      <c r="NKN16" s="413"/>
      <c r="NKO16" s="413"/>
      <c r="NKP16" s="413"/>
      <c r="NKQ16" s="413"/>
      <c r="NKR16" s="413"/>
      <c r="NKS16" s="413"/>
      <c r="NKT16" s="413"/>
      <c r="NKU16" s="413"/>
      <c r="NKV16" s="413"/>
      <c r="NKW16" s="413"/>
      <c r="NKX16" s="413"/>
      <c r="NKY16" s="413"/>
      <c r="NKZ16" s="413"/>
      <c r="NLA16" s="413"/>
      <c r="NLB16" s="413"/>
      <c r="NLC16" s="413"/>
      <c r="NLD16" s="413"/>
      <c r="NLE16" s="413"/>
      <c r="NLF16" s="413"/>
      <c r="NLG16" s="413"/>
      <c r="NLH16" s="413"/>
      <c r="NLI16" s="413"/>
      <c r="NLJ16" s="413"/>
      <c r="NLK16" s="413"/>
      <c r="NLL16" s="413"/>
      <c r="NLM16" s="413"/>
      <c r="NLN16" s="413"/>
      <c r="NLO16" s="413"/>
      <c r="NLP16" s="413"/>
      <c r="NLQ16" s="413"/>
      <c r="NLR16" s="413"/>
      <c r="NLS16" s="413"/>
      <c r="NLT16" s="413"/>
      <c r="NLU16" s="413"/>
      <c r="NLV16" s="413"/>
      <c r="NLW16" s="413"/>
      <c r="NLX16" s="413"/>
      <c r="NLY16" s="413"/>
      <c r="NLZ16" s="413"/>
      <c r="NMA16" s="413"/>
      <c r="NMB16" s="413"/>
      <c r="NMC16" s="413"/>
      <c r="NMD16" s="413"/>
      <c r="NME16" s="413"/>
      <c r="NMF16" s="413"/>
      <c r="NMG16" s="413"/>
      <c r="NMH16" s="413"/>
      <c r="NMI16" s="413"/>
      <c r="NMJ16" s="413"/>
      <c r="NMK16" s="413"/>
      <c r="NML16" s="413"/>
      <c r="NMM16" s="413"/>
      <c r="NMN16" s="413"/>
      <c r="NMO16" s="413"/>
      <c r="NMP16" s="413"/>
      <c r="NMQ16" s="413"/>
      <c r="NMR16" s="413"/>
      <c r="NMS16" s="413"/>
      <c r="NMT16" s="413"/>
      <c r="NMU16" s="413"/>
      <c r="NMV16" s="413"/>
      <c r="NMW16" s="413"/>
      <c r="NMX16" s="413"/>
      <c r="NMY16" s="413"/>
      <c r="NMZ16" s="413"/>
      <c r="NNA16" s="413"/>
      <c r="NNB16" s="413"/>
      <c r="NNC16" s="413"/>
      <c r="NND16" s="413"/>
      <c r="NNE16" s="413"/>
      <c r="NNF16" s="413"/>
      <c r="NNG16" s="413"/>
      <c r="NNH16" s="413"/>
      <c r="NNI16" s="413"/>
      <c r="NNJ16" s="413"/>
      <c r="NNK16" s="413"/>
      <c r="NNL16" s="413"/>
      <c r="NNM16" s="413"/>
      <c r="NNN16" s="413"/>
      <c r="NNO16" s="413"/>
      <c r="NNP16" s="413"/>
      <c r="NNQ16" s="413"/>
      <c r="NNR16" s="413"/>
      <c r="NNS16" s="413"/>
      <c r="NNT16" s="413"/>
      <c r="NNU16" s="413"/>
      <c r="NNV16" s="413"/>
      <c r="NNW16" s="413"/>
      <c r="NNX16" s="413"/>
      <c r="NNY16" s="413"/>
      <c r="NNZ16" s="413"/>
      <c r="NOA16" s="413"/>
      <c r="NOB16" s="413"/>
      <c r="NOC16" s="413"/>
      <c r="NOD16" s="413"/>
      <c r="NOE16" s="413"/>
      <c r="NOF16" s="413"/>
      <c r="NOG16" s="413"/>
      <c r="NOH16" s="413"/>
      <c r="NOI16" s="413"/>
      <c r="NOJ16" s="413"/>
      <c r="NOK16" s="413"/>
      <c r="NOL16" s="413"/>
      <c r="NOM16" s="413"/>
      <c r="NON16" s="413"/>
      <c r="NOO16" s="413"/>
      <c r="NOP16" s="413"/>
      <c r="NOQ16" s="413"/>
      <c r="NOR16" s="413"/>
      <c r="NOS16" s="413"/>
      <c r="NOT16" s="413"/>
      <c r="NOU16" s="413"/>
      <c r="NOV16" s="413"/>
      <c r="NOW16" s="413"/>
      <c r="NOX16" s="413"/>
      <c r="NOY16" s="413"/>
      <c r="NOZ16" s="413"/>
      <c r="NPA16" s="413"/>
      <c r="NPB16" s="413"/>
      <c r="NPC16" s="413"/>
      <c r="NPD16" s="413"/>
      <c r="NPE16" s="413"/>
      <c r="NPF16" s="413"/>
      <c r="NPG16" s="413"/>
      <c r="NPH16" s="413"/>
      <c r="NPI16" s="413"/>
      <c r="NPJ16" s="413"/>
      <c r="NPK16" s="413"/>
      <c r="NPL16" s="413"/>
      <c r="NPM16" s="413"/>
      <c r="NPN16" s="413"/>
      <c r="NPO16" s="413"/>
      <c r="NPP16" s="413"/>
      <c r="NPQ16" s="413"/>
      <c r="NPR16" s="413"/>
      <c r="NPS16" s="413"/>
      <c r="NPT16" s="413"/>
      <c r="NPU16" s="413"/>
      <c r="NPV16" s="413"/>
      <c r="NPW16" s="413"/>
      <c r="NPX16" s="413"/>
      <c r="NPY16" s="413"/>
      <c r="NPZ16" s="413"/>
      <c r="NQA16" s="413"/>
      <c r="NQB16" s="413"/>
      <c r="NQC16" s="413"/>
      <c r="NQD16" s="413"/>
      <c r="NQE16" s="413"/>
      <c r="NQF16" s="413"/>
      <c r="NQG16" s="413"/>
      <c r="NQH16" s="413"/>
      <c r="NQI16" s="413"/>
      <c r="NQJ16" s="413"/>
      <c r="NQK16" s="413"/>
      <c r="NQL16" s="413"/>
      <c r="NQM16" s="413"/>
      <c r="NQN16" s="413"/>
      <c r="NQO16" s="413"/>
      <c r="NQP16" s="413"/>
      <c r="NQQ16" s="413"/>
      <c r="NQR16" s="413"/>
      <c r="NQS16" s="413"/>
      <c r="NQT16" s="413"/>
      <c r="NQU16" s="413"/>
      <c r="NQV16" s="413"/>
      <c r="NQW16" s="413"/>
      <c r="NQX16" s="413"/>
      <c r="NQY16" s="413"/>
      <c r="NQZ16" s="413"/>
      <c r="NRA16" s="413"/>
      <c r="NRB16" s="413"/>
      <c r="NRC16" s="413"/>
      <c r="NRD16" s="413"/>
      <c r="NRE16" s="413"/>
      <c r="NRF16" s="413"/>
      <c r="NRG16" s="413"/>
      <c r="NRH16" s="413"/>
      <c r="NRI16" s="413"/>
      <c r="NRJ16" s="413"/>
      <c r="NRK16" s="413"/>
      <c r="NRL16" s="413"/>
      <c r="NRM16" s="413"/>
      <c r="NRN16" s="413"/>
      <c r="NRO16" s="413"/>
      <c r="NRP16" s="413"/>
      <c r="NRQ16" s="413"/>
      <c r="NRR16" s="413"/>
      <c r="NRS16" s="413"/>
      <c r="NRT16" s="413"/>
      <c r="NRU16" s="413"/>
      <c r="NRV16" s="413"/>
      <c r="NRW16" s="413"/>
      <c r="NRX16" s="413"/>
      <c r="NRY16" s="413"/>
      <c r="NRZ16" s="413"/>
      <c r="NSA16" s="413"/>
      <c r="NSB16" s="413"/>
      <c r="NSC16" s="413"/>
      <c r="NSD16" s="413"/>
      <c r="NSE16" s="413"/>
      <c r="NSF16" s="413"/>
      <c r="NSG16" s="413"/>
      <c r="NSH16" s="413"/>
      <c r="NSI16" s="413"/>
      <c r="NSJ16" s="413"/>
      <c r="NSK16" s="413"/>
      <c r="NSL16" s="413"/>
      <c r="NSM16" s="413"/>
      <c r="NSN16" s="413"/>
      <c r="NSO16" s="413"/>
      <c r="NSP16" s="413"/>
      <c r="NSQ16" s="413"/>
      <c r="NSR16" s="413"/>
      <c r="NSS16" s="413"/>
      <c r="NST16" s="413"/>
      <c r="NSU16" s="413"/>
      <c r="NSV16" s="413"/>
      <c r="NSW16" s="413"/>
      <c r="NSX16" s="413"/>
      <c r="NSY16" s="413"/>
      <c r="NSZ16" s="413"/>
      <c r="NTA16" s="413"/>
      <c r="NTB16" s="413"/>
      <c r="NTC16" s="413"/>
      <c r="NTD16" s="413"/>
      <c r="NTE16" s="413"/>
      <c r="NTF16" s="413"/>
      <c r="NTG16" s="413"/>
      <c r="NTH16" s="413"/>
      <c r="NTI16" s="413"/>
      <c r="NTJ16" s="413"/>
      <c r="NTK16" s="413"/>
      <c r="NTL16" s="413"/>
      <c r="NTM16" s="413"/>
      <c r="NTN16" s="413"/>
      <c r="NTO16" s="413"/>
      <c r="NTP16" s="413"/>
      <c r="NTQ16" s="413"/>
      <c r="NTR16" s="413"/>
      <c r="NTS16" s="413"/>
      <c r="NTT16" s="413"/>
      <c r="NTU16" s="413"/>
      <c r="NTV16" s="413"/>
      <c r="NTW16" s="413"/>
      <c r="NTX16" s="413"/>
      <c r="NTY16" s="413"/>
      <c r="NTZ16" s="413"/>
      <c r="NUA16" s="413"/>
      <c r="NUB16" s="413"/>
      <c r="NUC16" s="413"/>
      <c r="NUD16" s="413"/>
      <c r="NUE16" s="413"/>
      <c r="NUF16" s="413"/>
      <c r="NUG16" s="413"/>
      <c r="NUH16" s="413"/>
      <c r="NUI16" s="413"/>
      <c r="NUJ16" s="413"/>
      <c r="NUK16" s="413"/>
      <c r="NUL16" s="413"/>
      <c r="NUM16" s="413"/>
      <c r="NUN16" s="413"/>
      <c r="NUO16" s="413"/>
      <c r="NUP16" s="413"/>
      <c r="NUQ16" s="413"/>
      <c r="NUR16" s="413"/>
      <c r="NUS16" s="413"/>
      <c r="NUT16" s="413"/>
      <c r="NUU16" s="413"/>
      <c r="NUV16" s="413"/>
      <c r="NUW16" s="413"/>
      <c r="NUX16" s="413"/>
      <c r="NUY16" s="413"/>
      <c r="NUZ16" s="413"/>
      <c r="NVA16" s="413"/>
      <c r="NVB16" s="413"/>
      <c r="NVC16" s="413"/>
      <c r="NVD16" s="413"/>
      <c r="NVE16" s="413"/>
      <c r="NVF16" s="413"/>
      <c r="NVG16" s="413"/>
      <c r="NVH16" s="413"/>
      <c r="NVI16" s="413"/>
      <c r="NVJ16" s="413"/>
      <c r="NVK16" s="413"/>
      <c r="NVL16" s="413"/>
      <c r="NVM16" s="413"/>
      <c r="NVN16" s="413"/>
      <c r="NVO16" s="413"/>
      <c r="NVP16" s="413"/>
      <c r="NVQ16" s="413"/>
      <c r="NVR16" s="413"/>
      <c r="NVS16" s="413"/>
      <c r="NVT16" s="413"/>
      <c r="NVU16" s="413"/>
      <c r="NVV16" s="413"/>
      <c r="NVW16" s="413"/>
      <c r="NVX16" s="413"/>
      <c r="NVY16" s="413"/>
      <c r="NVZ16" s="413"/>
      <c r="NWA16" s="413"/>
      <c r="NWB16" s="413"/>
      <c r="NWC16" s="413"/>
      <c r="NWD16" s="413"/>
      <c r="NWE16" s="413"/>
      <c r="NWF16" s="413"/>
      <c r="NWG16" s="413"/>
      <c r="NWH16" s="413"/>
      <c r="NWI16" s="413"/>
      <c r="NWJ16" s="413"/>
      <c r="NWK16" s="413"/>
      <c r="NWL16" s="413"/>
      <c r="NWM16" s="413"/>
      <c r="NWN16" s="413"/>
      <c r="NWO16" s="413"/>
      <c r="NWP16" s="413"/>
      <c r="NWQ16" s="413"/>
      <c r="NWR16" s="413"/>
      <c r="NWS16" s="413"/>
      <c r="NWT16" s="413"/>
      <c r="NWU16" s="413"/>
      <c r="NWV16" s="413"/>
      <c r="NWW16" s="413"/>
      <c r="NWX16" s="413"/>
      <c r="NWY16" s="413"/>
      <c r="NWZ16" s="413"/>
      <c r="NXA16" s="413"/>
      <c r="NXB16" s="413"/>
      <c r="NXC16" s="413"/>
      <c r="NXD16" s="413"/>
      <c r="NXE16" s="413"/>
      <c r="NXF16" s="413"/>
      <c r="NXG16" s="413"/>
      <c r="NXH16" s="413"/>
      <c r="NXI16" s="413"/>
      <c r="NXJ16" s="413"/>
      <c r="NXK16" s="413"/>
      <c r="NXL16" s="413"/>
      <c r="NXM16" s="413"/>
      <c r="NXN16" s="413"/>
      <c r="NXO16" s="413"/>
      <c r="NXP16" s="413"/>
      <c r="NXQ16" s="413"/>
      <c r="NXR16" s="413"/>
      <c r="NXS16" s="413"/>
      <c r="NXT16" s="413"/>
      <c r="NXU16" s="413"/>
      <c r="NXV16" s="413"/>
      <c r="NXW16" s="413"/>
      <c r="NXX16" s="413"/>
      <c r="NXY16" s="413"/>
      <c r="NXZ16" s="413"/>
      <c r="NYA16" s="413"/>
      <c r="NYB16" s="413"/>
      <c r="NYC16" s="413"/>
      <c r="NYD16" s="413"/>
      <c r="NYE16" s="413"/>
      <c r="NYF16" s="413"/>
      <c r="NYG16" s="413"/>
      <c r="NYH16" s="413"/>
      <c r="NYI16" s="413"/>
      <c r="NYJ16" s="413"/>
      <c r="NYK16" s="413"/>
      <c r="NYL16" s="413"/>
      <c r="NYM16" s="413"/>
      <c r="NYN16" s="413"/>
      <c r="NYO16" s="413"/>
      <c r="NYP16" s="413"/>
      <c r="NYQ16" s="413"/>
      <c r="NYR16" s="413"/>
      <c r="NYS16" s="413"/>
      <c r="NYT16" s="413"/>
      <c r="NYU16" s="413"/>
      <c r="NYV16" s="413"/>
      <c r="NYW16" s="413"/>
      <c r="NYX16" s="413"/>
      <c r="NYY16" s="413"/>
      <c r="NYZ16" s="413"/>
      <c r="NZA16" s="413"/>
      <c r="NZB16" s="413"/>
      <c r="NZC16" s="413"/>
      <c r="NZD16" s="413"/>
      <c r="NZE16" s="413"/>
      <c r="NZF16" s="413"/>
      <c r="NZG16" s="413"/>
      <c r="NZH16" s="413"/>
      <c r="NZI16" s="413"/>
      <c r="NZJ16" s="413"/>
      <c r="NZK16" s="413"/>
      <c r="NZL16" s="413"/>
      <c r="NZM16" s="413"/>
      <c r="NZN16" s="413"/>
      <c r="NZO16" s="413"/>
      <c r="NZP16" s="413"/>
      <c r="NZQ16" s="413"/>
      <c r="NZR16" s="413"/>
      <c r="NZS16" s="413"/>
      <c r="NZT16" s="413"/>
      <c r="NZU16" s="413"/>
      <c r="NZV16" s="413"/>
      <c r="NZW16" s="413"/>
      <c r="NZX16" s="413"/>
      <c r="NZY16" s="413"/>
      <c r="NZZ16" s="413"/>
      <c r="OAA16" s="413"/>
      <c r="OAB16" s="413"/>
      <c r="OAC16" s="413"/>
      <c r="OAD16" s="413"/>
      <c r="OAE16" s="413"/>
      <c r="OAF16" s="413"/>
      <c r="OAG16" s="413"/>
      <c r="OAH16" s="413"/>
      <c r="OAI16" s="413"/>
      <c r="OAJ16" s="413"/>
      <c r="OAK16" s="413"/>
      <c r="OAL16" s="413"/>
      <c r="OAM16" s="413"/>
      <c r="OAN16" s="413"/>
      <c r="OAO16" s="413"/>
      <c r="OAP16" s="413"/>
      <c r="OAQ16" s="413"/>
      <c r="OAR16" s="413"/>
      <c r="OAS16" s="413"/>
      <c r="OAT16" s="413"/>
      <c r="OAU16" s="413"/>
      <c r="OAV16" s="413"/>
      <c r="OAW16" s="413"/>
      <c r="OAX16" s="413"/>
      <c r="OAY16" s="413"/>
      <c r="OAZ16" s="413"/>
      <c r="OBA16" s="413"/>
      <c r="OBB16" s="413"/>
      <c r="OBC16" s="413"/>
      <c r="OBD16" s="413"/>
      <c r="OBE16" s="413"/>
      <c r="OBF16" s="413"/>
      <c r="OBG16" s="413"/>
      <c r="OBH16" s="413"/>
      <c r="OBI16" s="413"/>
      <c r="OBJ16" s="413"/>
      <c r="OBK16" s="413"/>
      <c r="OBL16" s="413"/>
      <c r="OBM16" s="413"/>
      <c r="OBN16" s="413"/>
      <c r="OBO16" s="413"/>
      <c r="OBP16" s="413"/>
      <c r="OBQ16" s="413"/>
      <c r="OBR16" s="413"/>
      <c r="OBS16" s="413"/>
      <c r="OBT16" s="413"/>
      <c r="OBU16" s="413"/>
      <c r="OBV16" s="413"/>
      <c r="OBW16" s="413"/>
      <c r="OBX16" s="413"/>
      <c r="OBY16" s="413"/>
      <c r="OBZ16" s="413"/>
      <c r="OCA16" s="413"/>
      <c r="OCB16" s="413"/>
      <c r="OCC16" s="413"/>
      <c r="OCD16" s="413"/>
      <c r="OCE16" s="413"/>
      <c r="OCF16" s="413"/>
      <c r="OCG16" s="413"/>
      <c r="OCH16" s="413"/>
      <c r="OCI16" s="413"/>
      <c r="OCJ16" s="413"/>
      <c r="OCK16" s="413"/>
      <c r="OCL16" s="413"/>
      <c r="OCM16" s="413"/>
      <c r="OCN16" s="413"/>
      <c r="OCO16" s="413"/>
      <c r="OCP16" s="413"/>
      <c r="OCQ16" s="413"/>
      <c r="OCR16" s="413"/>
      <c r="OCS16" s="413"/>
      <c r="OCT16" s="413"/>
      <c r="OCU16" s="413"/>
      <c r="OCV16" s="413"/>
      <c r="OCW16" s="413"/>
      <c r="OCX16" s="413"/>
      <c r="OCY16" s="413"/>
      <c r="OCZ16" s="413"/>
      <c r="ODA16" s="413"/>
      <c r="ODB16" s="413"/>
      <c r="ODC16" s="413"/>
      <c r="ODD16" s="413"/>
      <c r="ODE16" s="413"/>
      <c r="ODF16" s="413"/>
      <c r="ODG16" s="413"/>
      <c r="ODH16" s="413"/>
      <c r="ODI16" s="413"/>
      <c r="ODJ16" s="413"/>
      <c r="ODK16" s="413"/>
      <c r="ODL16" s="413"/>
      <c r="ODM16" s="413"/>
      <c r="ODN16" s="413"/>
      <c r="ODO16" s="413"/>
      <c r="ODP16" s="413"/>
      <c r="ODQ16" s="413"/>
      <c r="ODR16" s="413"/>
      <c r="ODS16" s="413"/>
      <c r="ODT16" s="413"/>
      <c r="ODU16" s="413"/>
      <c r="ODV16" s="413"/>
      <c r="ODW16" s="413"/>
      <c r="ODX16" s="413"/>
      <c r="ODY16" s="413"/>
      <c r="ODZ16" s="413"/>
      <c r="OEA16" s="413"/>
      <c r="OEB16" s="413"/>
      <c r="OEC16" s="413"/>
      <c r="OED16" s="413"/>
      <c r="OEE16" s="413"/>
      <c r="OEF16" s="413"/>
      <c r="OEG16" s="413"/>
      <c r="OEH16" s="413"/>
      <c r="OEI16" s="413"/>
      <c r="OEJ16" s="413"/>
      <c r="OEK16" s="413"/>
      <c r="OEL16" s="413"/>
      <c r="OEM16" s="413"/>
      <c r="OEN16" s="413"/>
      <c r="OEO16" s="413"/>
      <c r="OEP16" s="413"/>
      <c r="OEQ16" s="413"/>
      <c r="OER16" s="413"/>
      <c r="OES16" s="413"/>
      <c r="OET16" s="413"/>
      <c r="OEU16" s="413"/>
      <c r="OEV16" s="413"/>
      <c r="OEW16" s="413"/>
      <c r="OEX16" s="413"/>
      <c r="OEY16" s="413"/>
      <c r="OEZ16" s="413"/>
      <c r="OFA16" s="413"/>
      <c r="OFB16" s="413"/>
      <c r="OFC16" s="413"/>
      <c r="OFD16" s="413"/>
      <c r="OFE16" s="413"/>
      <c r="OFF16" s="413"/>
      <c r="OFG16" s="413"/>
      <c r="OFH16" s="413"/>
      <c r="OFI16" s="413"/>
      <c r="OFJ16" s="413"/>
      <c r="OFK16" s="413"/>
      <c r="OFL16" s="413"/>
      <c r="OFM16" s="413"/>
      <c r="OFN16" s="413"/>
      <c r="OFO16" s="413"/>
      <c r="OFP16" s="413"/>
      <c r="OFQ16" s="413"/>
      <c r="OFR16" s="413"/>
      <c r="OFS16" s="413"/>
      <c r="OFT16" s="413"/>
      <c r="OFU16" s="413"/>
      <c r="OFV16" s="413"/>
      <c r="OFW16" s="413"/>
      <c r="OFX16" s="413"/>
      <c r="OFY16" s="413"/>
      <c r="OFZ16" s="413"/>
      <c r="OGA16" s="413"/>
      <c r="OGB16" s="413"/>
      <c r="OGC16" s="413"/>
      <c r="OGD16" s="413"/>
      <c r="OGE16" s="413"/>
      <c r="OGF16" s="413"/>
      <c r="OGG16" s="413"/>
      <c r="OGH16" s="413"/>
      <c r="OGI16" s="413"/>
      <c r="OGJ16" s="413"/>
      <c r="OGK16" s="413"/>
      <c r="OGL16" s="413"/>
      <c r="OGM16" s="413"/>
      <c r="OGN16" s="413"/>
      <c r="OGO16" s="413"/>
      <c r="OGP16" s="413"/>
      <c r="OGQ16" s="413"/>
      <c r="OGR16" s="413"/>
      <c r="OGS16" s="413"/>
      <c r="OGT16" s="413"/>
      <c r="OGU16" s="413"/>
      <c r="OGV16" s="413"/>
      <c r="OGW16" s="413"/>
      <c r="OGX16" s="413"/>
      <c r="OGY16" s="413"/>
      <c r="OGZ16" s="413"/>
      <c r="OHA16" s="413"/>
      <c r="OHB16" s="413"/>
      <c r="OHC16" s="413"/>
      <c r="OHD16" s="413"/>
      <c r="OHE16" s="413"/>
      <c r="OHF16" s="413"/>
      <c r="OHG16" s="413"/>
      <c r="OHH16" s="413"/>
      <c r="OHI16" s="413"/>
      <c r="OHJ16" s="413"/>
      <c r="OHK16" s="413"/>
      <c r="OHL16" s="413"/>
      <c r="OHM16" s="413"/>
      <c r="OHN16" s="413"/>
      <c r="OHO16" s="413"/>
      <c r="OHP16" s="413"/>
      <c r="OHQ16" s="413"/>
      <c r="OHR16" s="413"/>
      <c r="OHS16" s="413"/>
      <c r="OHT16" s="413"/>
      <c r="OHU16" s="413"/>
      <c r="OHV16" s="413"/>
      <c r="OHW16" s="413"/>
      <c r="OHX16" s="413"/>
      <c r="OHY16" s="413"/>
      <c r="OHZ16" s="413"/>
      <c r="OIA16" s="413"/>
      <c r="OIB16" s="413"/>
      <c r="OIC16" s="413"/>
      <c r="OID16" s="413"/>
      <c r="OIE16" s="413"/>
      <c r="OIF16" s="413"/>
      <c r="OIG16" s="413"/>
      <c r="OIH16" s="413"/>
      <c r="OII16" s="413"/>
      <c r="OIJ16" s="413"/>
      <c r="OIK16" s="413"/>
      <c r="OIL16" s="413"/>
      <c r="OIM16" s="413"/>
      <c r="OIN16" s="413"/>
      <c r="OIO16" s="413"/>
      <c r="OIP16" s="413"/>
      <c r="OIQ16" s="413"/>
      <c r="OIR16" s="413"/>
      <c r="OIS16" s="413"/>
      <c r="OIT16" s="413"/>
      <c r="OIU16" s="413"/>
      <c r="OIV16" s="413"/>
      <c r="OIW16" s="413"/>
      <c r="OIX16" s="413"/>
      <c r="OIY16" s="413"/>
      <c r="OIZ16" s="413"/>
      <c r="OJA16" s="413"/>
      <c r="OJB16" s="413"/>
      <c r="OJC16" s="413"/>
      <c r="OJD16" s="413"/>
      <c r="OJE16" s="413"/>
      <c r="OJF16" s="413"/>
      <c r="OJG16" s="413"/>
      <c r="OJH16" s="413"/>
      <c r="OJI16" s="413"/>
      <c r="OJJ16" s="413"/>
      <c r="OJK16" s="413"/>
      <c r="OJL16" s="413"/>
      <c r="OJM16" s="413"/>
      <c r="OJN16" s="413"/>
      <c r="OJO16" s="413"/>
      <c r="OJP16" s="413"/>
      <c r="OJQ16" s="413"/>
      <c r="OJR16" s="413"/>
      <c r="OJS16" s="413"/>
      <c r="OJT16" s="413"/>
      <c r="OJU16" s="413"/>
      <c r="OJV16" s="413"/>
      <c r="OJW16" s="413"/>
      <c r="OJX16" s="413"/>
      <c r="OJY16" s="413"/>
      <c r="OJZ16" s="413"/>
      <c r="OKA16" s="413"/>
      <c r="OKB16" s="413"/>
      <c r="OKC16" s="413"/>
      <c r="OKD16" s="413"/>
      <c r="OKE16" s="413"/>
      <c r="OKF16" s="413"/>
      <c r="OKG16" s="413"/>
      <c r="OKH16" s="413"/>
      <c r="OKI16" s="413"/>
      <c r="OKJ16" s="413"/>
      <c r="OKK16" s="413"/>
      <c r="OKL16" s="413"/>
      <c r="OKM16" s="413"/>
      <c r="OKN16" s="413"/>
      <c r="OKO16" s="413"/>
      <c r="OKP16" s="413"/>
      <c r="OKQ16" s="413"/>
      <c r="OKR16" s="413"/>
      <c r="OKS16" s="413"/>
      <c r="OKT16" s="413"/>
      <c r="OKU16" s="413"/>
      <c r="OKV16" s="413"/>
      <c r="OKW16" s="413"/>
      <c r="OKX16" s="413"/>
      <c r="OKY16" s="413"/>
      <c r="OKZ16" s="413"/>
      <c r="OLA16" s="413"/>
      <c r="OLB16" s="413"/>
      <c r="OLC16" s="413"/>
      <c r="OLD16" s="413"/>
      <c r="OLE16" s="413"/>
      <c r="OLF16" s="413"/>
      <c r="OLG16" s="413"/>
      <c r="OLH16" s="413"/>
      <c r="OLI16" s="413"/>
      <c r="OLJ16" s="413"/>
      <c r="OLK16" s="413"/>
      <c r="OLL16" s="413"/>
      <c r="OLM16" s="413"/>
      <c r="OLN16" s="413"/>
      <c r="OLO16" s="413"/>
      <c r="OLP16" s="413"/>
      <c r="OLQ16" s="413"/>
      <c r="OLR16" s="413"/>
      <c r="OLS16" s="413"/>
      <c r="OLT16" s="413"/>
      <c r="OLU16" s="413"/>
      <c r="OLV16" s="413"/>
      <c r="OLW16" s="413"/>
      <c r="OLX16" s="413"/>
      <c r="OLY16" s="413"/>
      <c r="OLZ16" s="413"/>
      <c r="OMA16" s="413"/>
      <c r="OMB16" s="413"/>
      <c r="OMC16" s="413"/>
      <c r="OMD16" s="413"/>
      <c r="OME16" s="413"/>
      <c r="OMF16" s="413"/>
      <c r="OMG16" s="413"/>
      <c r="OMH16" s="413"/>
      <c r="OMI16" s="413"/>
      <c r="OMJ16" s="413"/>
      <c r="OMK16" s="413"/>
      <c r="OML16" s="413"/>
      <c r="OMM16" s="413"/>
      <c r="OMN16" s="413"/>
      <c r="OMO16" s="413"/>
      <c r="OMP16" s="413"/>
      <c r="OMQ16" s="413"/>
      <c r="OMR16" s="413"/>
      <c r="OMS16" s="413"/>
      <c r="OMT16" s="413"/>
      <c r="OMU16" s="413"/>
      <c r="OMV16" s="413"/>
      <c r="OMW16" s="413"/>
      <c r="OMX16" s="413"/>
      <c r="OMY16" s="413"/>
      <c r="OMZ16" s="413"/>
      <c r="ONA16" s="413"/>
      <c r="ONB16" s="413"/>
      <c r="ONC16" s="413"/>
      <c r="OND16" s="413"/>
      <c r="ONE16" s="413"/>
      <c r="ONF16" s="413"/>
      <c r="ONG16" s="413"/>
      <c r="ONH16" s="413"/>
      <c r="ONI16" s="413"/>
      <c r="ONJ16" s="413"/>
      <c r="ONK16" s="413"/>
      <c r="ONL16" s="413"/>
      <c r="ONM16" s="413"/>
      <c r="ONN16" s="413"/>
      <c r="ONO16" s="413"/>
      <c r="ONP16" s="413"/>
      <c r="ONQ16" s="413"/>
      <c r="ONR16" s="413"/>
      <c r="ONS16" s="413"/>
      <c r="ONT16" s="413"/>
      <c r="ONU16" s="413"/>
      <c r="ONV16" s="413"/>
      <c r="ONW16" s="413"/>
      <c r="ONX16" s="413"/>
      <c r="ONY16" s="413"/>
      <c r="ONZ16" s="413"/>
      <c r="OOA16" s="413"/>
      <c r="OOB16" s="413"/>
      <c r="OOC16" s="413"/>
      <c r="OOD16" s="413"/>
      <c r="OOE16" s="413"/>
      <c r="OOF16" s="413"/>
      <c r="OOG16" s="413"/>
      <c r="OOH16" s="413"/>
      <c r="OOI16" s="413"/>
      <c r="OOJ16" s="413"/>
      <c r="OOK16" s="413"/>
      <c r="OOL16" s="413"/>
      <c r="OOM16" s="413"/>
      <c r="OON16" s="413"/>
      <c r="OOO16" s="413"/>
      <c r="OOP16" s="413"/>
      <c r="OOQ16" s="413"/>
      <c r="OOR16" s="413"/>
      <c r="OOS16" s="413"/>
      <c r="OOT16" s="413"/>
      <c r="OOU16" s="413"/>
      <c r="OOV16" s="413"/>
      <c r="OOW16" s="413"/>
      <c r="OOX16" s="413"/>
      <c r="OOY16" s="413"/>
      <c r="OOZ16" s="413"/>
      <c r="OPA16" s="413"/>
      <c r="OPB16" s="413"/>
      <c r="OPC16" s="413"/>
      <c r="OPD16" s="413"/>
      <c r="OPE16" s="413"/>
      <c r="OPF16" s="413"/>
      <c r="OPG16" s="413"/>
      <c r="OPH16" s="413"/>
      <c r="OPI16" s="413"/>
      <c r="OPJ16" s="413"/>
      <c r="OPK16" s="413"/>
      <c r="OPL16" s="413"/>
      <c r="OPM16" s="413"/>
      <c r="OPN16" s="413"/>
      <c r="OPO16" s="413"/>
      <c r="OPP16" s="413"/>
      <c r="OPQ16" s="413"/>
      <c r="OPR16" s="413"/>
      <c r="OPS16" s="413"/>
      <c r="OPT16" s="413"/>
      <c r="OPU16" s="413"/>
      <c r="OPV16" s="413"/>
      <c r="OPW16" s="413"/>
      <c r="OPX16" s="413"/>
      <c r="OPY16" s="413"/>
      <c r="OPZ16" s="413"/>
      <c r="OQA16" s="413"/>
      <c r="OQB16" s="413"/>
      <c r="OQC16" s="413"/>
      <c r="OQD16" s="413"/>
      <c r="OQE16" s="413"/>
      <c r="OQF16" s="413"/>
      <c r="OQG16" s="413"/>
      <c r="OQH16" s="413"/>
      <c r="OQI16" s="413"/>
      <c r="OQJ16" s="413"/>
      <c r="OQK16" s="413"/>
      <c r="OQL16" s="413"/>
      <c r="OQM16" s="413"/>
      <c r="OQN16" s="413"/>
      <c r="OQO16" s="413"/>
      <c r="OQP16" s="413"/>
      <c r="OQQ16" s="413"/>
      <c r="OQR16" s="413"/>
      <c r="OQS16" s="413"/>
      <c r="OQT16" s="413"/>
      <c r="OQU16" s="413"/>
      <c r="OQV16" s="413"/>
      <c r="OQW16" s="413"/>
      <c r="OQX16" s="413"/>
      <c r="OQY16" s="413"/>
      <c r="OQZ16" s="413"/>
      <c r="ORA16" s="413"/>
      <c r="ORB16" s="413"/>
      <c r="ORC16" s="413"/>
      <c r="ORD16" s="413"/>
      <c r="ORE16" s="413"/>
      <c r="ORF16" s="413"/>
      <c r="ORG16" s="413"/>
      <c r="ORH16" s="413"/>
      <c r="ORI16" s="413"/>
      <c r="ORJ16" s="413"/>
      <c r="ORK16" s="413"/>
      <c r="ORL16" s="413"/>
      <c r="ORM16" s="413"/>
      <c r="ORN16" s="413"/>
      <c r="ORO16" s="413"/>
      <c r="ORP16" s="413"/>
      <c r="ORQ16" s="413"/>
      <c r="ORR16" s="413"/>
      <c r="ORS16" s="413"/>
      <c r="ORT16" s="413"/>
      <c r="ORU16" s="413"/>
      <c r="ORV16" s="413"/>
      <c r="ORW16" s="413"/>
      <c r="ORX16" s="413"/>
      <c r="ORY16" s="413"/>
      <c r="ORZ16" s="413"/>
      <c r="OSA16" s="413"/>
      <c r="OSB16" s="413"/>
      <c r="OSC16" s="413"/>
      <c r="OSD16" s="413"/>
      <c r="OSE16" s="413"/>
      <c r="OSF16" s="413"/>
      <c r="OSG16" s="413"/>
      <c r="OSH16" s="413"/>
      <c r="OSI16" s="413"/>
      <c r="OSJ16" s="413"/>
      <c r="OSK16" s="413"/>
      <c r="OSL16" s="413"/>
      <c r="OSM16" s="413"/>
      <c r="OSN16" s="413"/>
      <c r="OSO16" s="413"/>
      <c r="OSP16" s="413"/>
      <c r="OSQ16" s="413"/>
      <c r="OSR16" s="413"/>
      <c r="OSS16" s="413"/>
      <c r="OST16" s="413"/>
      <c r="OSU16" s="413"/>
      <c r="OSV16" s="413"/>
      <c r="OSW16" s="413"/>
      <c r="OSX16" s="413"/>
      <c r="OSY16" s="413"/>
      <c r="OSZ16" s="413"/>
      <c r="OTA16" s="413"/>
      <c r="OTB16" s="413"/>
      <c r="OTC16" s="413"/>
      <c r="OTD16" s="413"/>
      <c r="OTE16" s="413"/>
      <c r="OTF16" s="413"/>
      <c r="OTG16" s="413"/>
      <c r="OTH16" s="413"/>
      <c r="OTI16" s="413"/>
      <c r="OTJ16" s="413"/>
      <c r="OTK16" s="413"/>
      <c r="OTL16" s="413"/>
      <c r="OTM16" s="413"/>
      <c r="OTN16" s="413"/>
      <c r="OTO16" s="413"/>
      <c r="OTP16" s="413"/>
      <c r="OTQ16" s="413"/>
      <c r="OTR16" s="413"/>
      <c r="OTS16" s="413"/>
      <c r="OTT16" s="413"/>
      <c r="OTU16" s="413"/>
      <c r="OTV16" s="413"/>
      <c r="OTW16" s="413"/>
      <c r="OTX16" s="413"/>
      <c r="OTY16" s="413"/>
      <c r="OTZ16" s="413"/>
      <c r="OUA16" s="413"/>
      <c r="OUB16" s="413"/>
      <c r="OUC16" s="413"/>
      <c r="OUD16" s="413"/>
      <c r="OUE16" s="413"/>
      <c r="OUF16" s="413"/>
      <c r="OUG16" s="413"/>
      <c r="OUH16" s="413"/>
      <c r="OUI16" s="413"/>
      <c r="OUJ16" s="413"/>
      <c r="OUK16" s="413"/>
      <c r="OUL16" s="413"/>
      <c r="OUM16" s="413"/>
      <c r="OUN16" s="413"/>
      <c r="OUO16" s="413"/>
      <c r="OUP16" s="413"/>
      <c r="OUQ16" s="413"/>
      <c r="OUR16" s="413"/>
      <c r="OUS16" s="413"/>
      <c r="OUT16" s="413"/>
      <c r="OUU16" s="413"/>
      <c r="OUV16" s="413"/>
      <c r="OUW16" s="413"/>
      <c r="OUX16" s="413"/>
      <c r="OUY16" s="413"/>
      <c r="OUZ16" s="413"/>
      <c r="OVA16" s="413"/>
      <c r="OVB16" s="413"/>
      <c r="OVC16" s="413"/>
      <c r="OVD16" s="413"/>
      <c r="OVE16" s="413"/>
      <c r="OVF16" s="413"/>
      <c r="OVG16" s="413"/>
      <c r="OVH16" s="413"/>
      <c r="OVI16" s="413"/>
      <c r="OVJ16" s="413"/>
      <c r="OVK16" s="413"/>
      <c r="OVL16" s="413"/>
      <c r="OVM16" s="413"/>
      <c r="OVN16" s="413"/>
      <c r="OVO16" s="413"/>
      <c r="OVP16" s="413"/>
      <c r="OVQ16" s="413"/>
      <c r="OVR16" s="413"/>
      <c r="OVS16" s="413"/>
      <c r="OVT16" s="413"/>
      <c r="OVU16" s="413"/>
      <c r="OVV16" s="413"/>
      <c r="OVW16" s="413"/>
      <c r="OVX16" s="413"/>
      <c r="OVY16" s="413"/>
      <c r="OVZ16" s="413"/>
      <c r="OWA16" s="413"/>
      <c r="OWB16" s="413"/>
      <c r="OWC16" s="413"/>
      <c r="OWD16" s="413"/>
      <c r="OWE16" s="413"/>
      <c r="OWF16" s="413"/>
      <c r="OWG16" s="413"/>
      <c r="OWH16" s="413"/>
      <c r="OWI16" s="413"/>
      <c r="OWJ16" s="413"/>
      <c r="OWK16" s="413"/>
      <c r="OWL16" s="413"/>
      <c r="OWM16" s="413"/>
      <c r="OWN16" s="413"/>
      <c r="OWO16" s="413"/>
      <c r="OWP16" s="413"/>
      <c r="OWQ16" s="413"/>
      <c r="OWR16" s="413"/>
      <c r="OWS16" s="413"/>
      <c r="OWT16" s="413"/>
      <c r="OWU16" s="413"/>
      <c r="OWV16" s="413"/>
      <c r="OWW16" s="413"/>
      <c r="OWX16" s="413"/>
      <c r="OWY16" s="413"/>
      <c r="OWZ16" s="413"/>
      <c r="OXA16" s="413"/>
      <c r="OXB16" s="413"/>
      <c r="OXC16" s="413"/>
      <c r="OXD16" s="413"/>
      <c r="OXE16" s="413"/>
      <c r="OXF16" s="413"/>
      <c r="OXG16" s="413"/>
      <c r="OXH16" s="413"/>
      <c r="OXI16" s="413"/>
      <c r="OXJ16" s="413"/>
      <c r="OXK16" s="413"/>
      <c r="OXL16" s="413"/>
      <c r="OXM16" s="413"/>
      <c r="OXN16" s="413"/>
      <c r="OXO16" s="413"/>
      <c r="OXP16" s="413"/>
      <c r="OXQ16" s="413"/>
      <c r="OXR16" s="413"/>
      <c r="OXS16" s="413"/>
      <c r="OXT16" s="413"/>
      <c r="OXU16" s="413"/>
      <c r="OXV16" s="413"/>
      <c r="OXW16" s="413"/>
      <c r="OXX16" s="413"/>
      <c r="OXY16" s="413"/>
      <c r="OXZ16" s="413"/>
      <c r="OYA16" s="413"/>
      <c r="OYB16" s="413"/>
      <c r="OYC16" s="413"/>
      <c r="OYD16" s="413"/>
      <c r="OYE16" s="413"/>
      <c r="OYF16" s="413"/>
      <c r="OYG16" s="413"/>
      <c r="OYH16" s="413"/>
      <c r="OYI16" s="413"/>
      <c r="OYJ16" s="413"/>
      <c r="OYK16" s="413"/>
      <c r="OYL16" s="413"/>
      <c r="OYM16" s="413"/>
      <c r="OYN16" s="413"/>
      <c r="OYO16" s="413"/>
      <c r="OYP16" s="413"/>
      <c r="OYQ16" s="413"/>
      <c r="OYR16" s="413"/>
      <c r="OYS16" s="413"/>
      <c r="OYT16" s="413"/>
      <c r="OYU16" s="413"/>
      <c r="OYV16" s="413"/>
      <c r="OYW16" s="413"/>
      <c r="OYX16" s="413"/>
      <c r="OYY16" s="413"/>
      <c r="OYZ16" s="413"/>
      <c r="OZA16" s="413"/>
      <c r="OZB16" s="413"/>
      <c r="OZC16" s="413"/>
      <c r="OZD16" s="413"/>
      <c r="OZE16" s="413"/>
      <c r="OZF16" s="413"/>
      <c r="OZG16" s="413"/>
      <c r="OZH16" s="413"/>
      <c r="OZI16" s="413"/>
      <c r="OZJ16" s="413"/>
      <c r="OZK16" s="413"/>
      <c r="OZL16" s="413"/>
      <c r="OZM16" s="413"/>
      <c r="OZN16" s="413"/>
      <c r="OZO16" s="413"/>
      <c r="OZP16" s="413"/>
      <c r="OZQ16" s="413"/>
      <c r="OZR16" s="413"/>
      <c r="OZS16" s="413"/>
      <c r="OZT16" s="413"/>
      <c r="OZU16" s="413"/>
      <c r="OZV16" s="413"/>
      <c r="OZW16" s="413"/>
      <c r="OZX16" s="413"/>
      <c r="OZY16" s="413"/>
      <c r="OZZ16" s="413"/>
      <c r="PAA16" s="413"/>
      <c r="PAB16" s="413"/>
      <c r="PAC16" s="413"/>
      <c r="PAD16" s="413"/>
      <c r="PAE16" s="413"/>
      <c r="PAF16" s="413"/>
      <c r="PAG16" s="413"/>
      <c r="PAH16" s="413"/>
      <c r="PAI16" s="413"/>
      <c r="PAJ16" s="413"/>
      <c r="PAK16" s="413"/>
      <c r="PAL16" s="413"/>
      <c r="PAM16" s="413"/>
      <c r="PAN16" s="413"/>
      <c r="PAO16" s="413"/>
      <c r="PAP16" s="413"/>
      <c r="PAQ16" s="413"/>
      <c r="PAR16" s="413"/>
      <c r="PAS16" s="413"/>
      <c r="PAT16" s="413"/>
      <c r="PAU16" s="413"/>
      <c r="PAV16" s="413"/>
      <c r="PAW16" s="413"/>
      <c r="PAX16" s="413"/>
      <c r="PAY16" s="413"/>
      <c r="PAZ16" s="413"/>
      <c r="PBA16" s="413"/>
      <c r="PBB16" s="413"/>
      <c r="PBC16" s="413"/>
      <c r="PBD16" s="413"/>
      <c r="PBE16" s="413"/>
      <c r="PBF16" s="413"/>
      <c r="PBG16" s="413"/>
      <c r="PBH16" s="413"/>
      <c r="PBI16" s="413"/>
      <c r="PBJ16" s="413"/>
      <c r="PBK16" s="413"/>
      <c r="PBL16" s="413"/>
      <c r="PBM16" s="413"/>
      <c r="PBN16" s="413"/>
      <c r="PBO16" s="413"/>
      <c r="PBP16" s="413"/>
      <c r="PBQ16" s="413"/>
      <c r="PBR16" s="413"/>
      <c r="PBS16" s="413"/>
      <c r="PBT16" s="413"/>
      <c r="PBU16" s="413"/>
      <c r="PBV16" s="413"/>
      <c r="PBW16" s="413"/>
      <c r="PBX16" s="413"/>
      <c r="PBY16" s="413"/>
      <c r="PBZ16" s="413"/>
      <c r="PCA16" s="413"/>
      <c r="PCB16" s="413"/>
      <c r="PCC16" s="413"/>
      <c r="PCD16" s="413"/>
      <c r="PCE16" s="413"/>
      <c r="PCF16" s="413"/>
      <c r="PCG16" s="413"/>
      <c r="PCH16" s="413"/>
      <c r="PCI16" s="413"/>
      <c r="PCJ16" s="413"/>
      <c r="PCK16" s="413"/>
      <c r="PCL16" s="413"/>
      <c r="PCM16" s="413"/>
      <c r="PCN16" s="413"/>
      <c r="PCO16" s="413"/>
      <c r="PCP16" s="413"/>
      <c r="PCQ16" s="413"/>
      <c r="PCR16" s="413"/>
      <c r="PCS16" s="413"/>
      <c r="PCT16" s="413"/>
      <c r="PCU16" s="413"/>
      <c r="PCV16" s="413"/>
      <c r="PCW16" s="413"/>
      <c r="PCX16" s="413"/>
      <c r="PCY16" s="413"/>
      <c r="PCZ16" s="413"/>
      <c r="PDA16" s="413"/>
      <c r="PDB16" s="413"/>
      <c r="PDC16" s="413"/>
      <c r="PDD16" s="413"/>
      <c r="PDE16" s="413"/>
      <c r="PDF16" s="413"/>
      <c r="PDG16" s="413"/>
      <c r="PDH16" s="413"/>
      <c r="PDI16" s="413"/>
      <c r="PDJ16" s="413"/>
      <c r="PDK16" s="413"/>
      <c r="PDL16" s="413"/>
      <c r="PDM16" s="413"/>
      <c r="PDN16" s="413"/>
      <c r="PDO16" s="413"/>
      <c r="PDP16" s="413"/>
      <c r="PDQ16" s="413"/>
      <c r="PDR16" s="413"/>
      <c r="PDS16" s="413"/>
      <c r="PDT16" s="413"/>
      <c r="PDU16" s="413"/>
      <c r="PDV16" s="413"/>
      <c r="PDW16" s="413"/>
      <c r="PDX16" s="413"/>
      <c r="PDY16" s="413"/>
      <c r="PDZ16" s="413"/>
      <c r="PEA16" s="413"/>
      <c r="PEB16" s="413"/>
      <c r="PEC16" s="413"/>
      <c r="PED16" s="413"/>
      <c r="PEE16" s="413"/>
      <c r="PEF16" s="413"/>
      <c r="PEG16" s="413"/>
      <c r="PEH16" s="413"/>
      <c r="PEI16" s="413"/>
      <c r="PEJ16" s="413"/>
      <c r="PEK16" s="413"/>
      <c r="PEL16" s="413"/>
      <c r="PEM16" s="413"/>
      <c r="PEN16" s="413"/>
      <c r="PEO16" s="413"/>
      <c r="PEP16" s="413"/>
      <c r="PEQ16" s="413"/>
      <c r="PER16" s="413"/>
      <c r="PES16" s="413"/>
      <c r="PET16" s="413"/>
      <c r="PEU16" s="413"/>
      <c r="PEV16" s="413"/>
      <c r="PEW16" s="413"/>
      <c r="PEX16" s="413"/>
      <c r="PEY16" s="413"/>
      <c r="PEZ16" s="413"/>
      <c r="PFA16" s="413"/>
      <c r="PFB16" s="413"/>
      <c r="PFC16" s="413"/>
      <c r="PFD16" s="413"/>
      <c r="PFE16" s="413"/>
      <c r="PFF16" s="413"/>
      <c r="PFG16" s="413"/>
      <c r="PFH16" s="413"/>
      <c r="PFI16" s="413"/>
      <c r="PFJ16" s="413"/>
      <c r="PFK16" s="413"/>
      <c r="PFL16" s="413"/>
      <c r="PFM16" s="413"/>
      <c r="PFN16" s="413"/>
      <c r="PFO16" s="413"/>
      <c r="PFP16" s="413"/>
      <c r="PFQ16" s="413"/>
      <c r="PFR16" s="413"/>
      <c r="PFS16" s="413"/>
      <c r="PFT16" s="413"/>
      <c r="PFU16" s="413"/>
      <c r="PFV16" s="413"/>
      <c r="PFW16" s="413"/>
      <c r="PFX16" s="413"/>
      <c r="PFY16" s="413"/>
      <c r="PFZ16" s="413"/>
      <c r="PGA16" s="413"/>
      <c r="PGB16" s="413"/>
      <c r="PGC16" s="413"/>
      <c r="PGD16" s="413"/>
      <c r="PGE16" s="413"/>
      <c r="PGF16" s="413"/>
      <c r="PGG16" s="413"/>
      <c r="PGH16" s="413"/>
      <c r="PGI16" s="413"/>
      <c r="PGJ16" s="413"/>
      <c r="PGK16" s="413"/>
      <c r="PGL16" s="413"/>
      <c r="PGM16" s="413"/>
      <c r="PGN16" s="413"/>
      <c r="PGO16" s="413"/>
      <c r="PGP16" s="413"/>
      <c r="PGQ16" s="413"/>
      <c r="PGR16" s="413"/>
      <c r="PGS16" s="413"/>
      <c r="PGT16" s="413"/>
      <c r="PGU16" s="413"/>
      <c r="PGV16" s="413"/>
      <c r="PGW16" s="413"/>
      <c r="PGX16" s="413"/>
      <c r="PGY16" s="413"/>
      <c r="PGZ16" s="413"/>
      <c r="PHA16" s="413"/>
      <c r="PHB16" s="413"/>
      <c r="PHC16" s="413"/>
      <c r="PHD16" s="413"/>
      <c r="PHE16" s="413"/>
      <c r="PHF16" s="413"/>
      <c r="PHG16" s="413"/>
      <c r="PHH16" s="413"/>
      <c r="PHI16" s="413"/>
      <c r="PHJ16" s="413"/>
      <c r="PHK16" s="413"/>
      <c r="PHL16" s="413"/>
      <c r="PHM16" s="413"/>
      <c r="PHN16" s="413"/>
      <c r="PHO16" s="413"/>
      <c r="PHP16" s="413"/>
      <c r="PHQ16" s="413"/>
      <c r="PHR16" s="413"/>
      <c r="PHS16" s="413"/>
      <c r="PHT16" s="413"/>
      <c r="PHU16" s="413"/>
      <c r="PHV16" s="413"/>
      <c r="PHW16" s="413"/>
      <c r="PHX16" s="413"/>
      <c r="PHY16" s="413"/>
      <c r="PHZ16" s="413"/>
      <c r="PIA16" s="413"/>
      <c r="PIB16" s="413"/>
      <c r="PIC16" s="413"/>
      <c r="PID16" s="413"/>
      <c r="PIE16" s="413"/>
      <c r="PIF16" s="413"/>
      <c r="PIG16" s="413"/>
      <c r="PIH16" s="413"/>
      <c r="PII16" s="413"/>
      <c r="PIJ16" s="413"/>
      <c r="PIK16" s="413"/>
      <c r="PIL16" s="413"/>
      <c r="PIM16" s="413"/>
      <c r="PIN16" s="413"/>
      <c r="PIO16" s="413"/>
      <c r="PIP16" s="413"/>
      <c r="PIQ16" s="413"/>
      <c r="PIR16" s="413"/>
      <c r="PIS16" s="413"/>
      <c r="PIT16" s="413"/>
      <c r="PIU16" s="413"/>
      <c r="PIV16" s="413"/>
      <c r="PIW16" s="413"/>
      <c r="PIX16" s="413"/>
      <c r="PIY16" s="413"/>
      <c r="PIZ16" s="413"/>
      <c r="PJA16" s="413"/>
      <c r="PJB16" s="413"/>
      <c r="PJC16" s="413"/>
      <c r="PJD16" s="413"/>
      <c r="PJE16" s="413"/>
      <c r="PJF16" s="413"/>
      <c r="PJG16" s="413"/>
      <c r="PJH16" s="413"/>
      <c r="PJI16" s="413"/>
      <c r="PJJ16" s="413"/>
      <c r="PJK16" s="413"/>
      <c r="PJL16" s="413"/>
      <c r="PJM16" s="413"/>
      <c r="PJN16" s="413"/>
      <c r="PJO16" s="413"/>
      <c r="PJP16" s="413"/>
      <c r="PJQ16" s="413"/>
      <c r="PJR16" s="413"/>
      <c r="PJS16" s="413"/>
      <c r="PJT16" s="413"/>
      <c r="PJU16" s="413"/>
      <c r="PJV16" s="413"/>
      <c r="PJW16" s="413"/>
      <c r="PJX16" s="413"/>
      <c r="PJY16" s="413"/>
      <c r="PJZ16" s="413"/>
      <c r="PKA16" s="413"/>
      <c r="PKB16" s="413"/>
      <c r="PKC16" s="413"/>
      <c r="PKD16" s="413"/>
      <c r="PKE16" s="413"/>
      <c r="PKF16" s="413"/>
      <c r="PKG16" s="413"/>
      <c r="PKH16" s="413"/>
      <c r="PKI16" s="413"/>
      <c r="PKJ16" s="413"/>
      <c r="PKK16" s="413"/>
      <c r="PKL16" s="413"/>
      <c r="PKM16" s="413"/>
      <c r="PKN16" s="413"/>
      <c r="PKO16" s="413"/>
      <c r="PKP16" s="413"/>
      <c r="PKQ16" s="413"/>
      <c r="PKR16" s="413"/>
      <c r="PKS16" s="413"/>
      <c r="PKT16" s="413"/>
      <c r="PKU16" s="413"/>
      <c r="PKV16" s="413"/>
      <c r="PKW16" s="413"/>
      <c r="PKX16" s="413"/>
      <c r="PKY16" s="413"/>
      <c r="PKZ16" s="413"/>
      <c r="PLA16" s="413"/>
      <c r="PLB16" s="413"/>
      <c r="PLC16" s="413"/>
      <c r="PLD16" s="413"/>
      <c r="PLE16" s="413"/>
      <c r="PLF16" s="413"/>
      <c r="PLG16" s="413"/>
      <c r="PLH16" s="413"/>
      <c r="PLI16" s="413"/>
      <c r="PLJ16" s="413"/>
      <c r="PLK16" s="413"/>
      <c r="PLL16" s="413"/>
      <c r="PLM16" s="413"/>
      <c r="PLN16" s="413"/>
      <c r="PLO16" s="413"/>
      <c r="PLP16" s="413"/>
      <c r="PLQ16" s="413"/>
      <c r="PLR16" s="413"/>
      <c r="PLS16" s="413"/>
      <c r="PLT16" s="413"/>
      <c r="PLU16" s="413"/>
      <c r="PLV16" s="413"/>
      <c r="PLW16" s="413"/>
      <c r="PLX16" s="413"/>
      <c r="PLY16" s="413"/>
      <c r="PLZ16" s="413"/>
      <c r="PMA16" s="413"/>
      <c r="PMB16" s="413"/>
      <c r="PMC16" s="413"/>
      <c r="PMD16" s="413"/>
      <c r="PME16" s="413"/>
      <c r="PMF16" s="413"/>
      <c r="PMG16" s="413"/>
      <c r="PMH16" s="413"/>
      <c r="PMI16" s="413"/>
      <c r="PMJ16" s="413"/>
      <c r="PMK16" s="413"/>
      <c r="PML16" s="413"/>
      <c r="PMM16" s="413"/>
      <c r="PMN16" s="413"/>
      <c r="PMO16" s="413"/>
      <c r="PMP16" s="413"/>
      <c r="PMQ16" s="413"/>
      <c r="PMR16" s="413"/>
      <c r="PMS16" s="413"/>
      <c r="PMT16" s="413"/>
      <c r="PMU16" s="413"/>
      <c r="PMV16" s="413"/>
      <c r="PMW16" s="413"/>
      <c r="PMX16" s="413"/>
      <c r="PMY16" s="413"/>
      <c r="PMZ16" s="413"/>
      <c r="PNA16" s="413"/>
      <c r="PNB16" s="413"/>
      <c r="PNC16" s="413"/>
      <c r="PND16" s="413"/>
      <c r="PNE16" s="413"/>
      <c r="PNF16" s="413"/>
      <c r="PNG16" s="413"/>
      <c r="PNH16" s="413"/>
      <c r="PNI16" s="413"/>
      <c r="PNJ16" s="413"/>
      <c r="PNK16" s="413"/>
      <c r="PNL16" s="413"/>
      <c r="PNM16" s="413"/>
      <c r="PNN16" s="413"/>
      <c r="PNO16" s="413"/>
      <c r="PNP16" s="413"/>
      <c r="PNQ16" s="413"/>
      <c r="PNR16" s="413"/>
      <c r="PNS16" s="413"/>
      <c r="PNT16" s="413"/>
      <c r="PNU16" s="413"/>
      <c r="PNV16" s="413"/>
      <c r="PNW16" s="413"/>
      <c r="PNX16" s="413"/>
      <c r="PNY16" s="413"/>
      <c r="PNZ16" s="413"/>
      <c r="POA16" s="413"/>
      <c r="POB16" s="413"/>
      <c r="POC16" s="413"/>
      <c r="POD16" s="413"/>
      <c r="POE16" s="413"/>
      <c r="POF16" s="413"/>
      <c r="POG16" s="413"/>
      <c r="POH16" s="413"/>
      <c r="POI16" s="413"/>
      <c r="POJ16" s="413"/>
      <c r="POK16" s="413"/>
      <c r="POL16" s="413"/>
      <c r="POM16" s="413"/>
      <c r="PON16" s="413"/>
      <c r="POO16" s="413"/>
      <c r="POP16" s="413"/>
      <c r="POQ16" s="413"/>
      <c r="POR16" s="413"/>
      <c r="POS16" s="413"/>
      <c r="POT16" s="413"/>
      <c r="POU16" s="413"/>
      <c r="POV16" s="413"/>
      <c r="POW16" s="413"/>
      <c r="POX16" s="413"/>
      <c r="POY16" s="413"/>
      <c r="POZ16" s="413"/>
      <c r="PPA16" s="413"/>
      <c r="PPB16" s="413"/>
      <c r="PPC16" s="413"/>
      <c r="PPD16" s="413"/>
      <c r="PPE16" s="413"/>
      <c r="PPF16" s="413"/>
      <c r="PPG16" s="413"/>
      <c r="PPH16" s="413"/>
      <c r="PPI16" s="413"/>
      <c r="PPJ16" s="413"/>
      <c r="PPK16" s="413"/>
      <c r="PPL16" s="413"/>
      <c r="PPM16" s="413"/>
      <c r="PPN16" s="413"/>
      <c r="PPO16" s="413"/>
      <c r="PPP16" s="413"/>
      <c r="PPQ16" s="413"/>
      <c r="PPR16" s="413"/>
      <c r="PPS16" s="413"/>
      <c r="PPT16" s="413"/>
      <c r="PPU16" s="413"/>
      <c r="PPV16" s="413"/>
      <c r="PPW16" s="413"/>
      <c r="PPX16" s="413"/>
      <c r="PPY16" s="413"/>
      <c r="PPZ16" s="413"/>
      <c r="PQA16" s="413"/>
      <c r="PQB16" s="413"/>
      <c r="PQC16" s="413"/>
      <c r="PQD16" s="413"/>
      <c r="PQE16" s="413"/>
      <c r="PQF16" s="413"/>
      <c r="PQG16" s="413"/>
      <c r="PQH16" s="413"/>
      <c r="PQI16" s="413"/>
      <c r="PQJ16" s="413"/>
      <c r="PQK16" s="413"/>
      <c r="PQL16" s="413"/>
      <c r="PQM16" s="413"/>
      <c r="PQN16" s="413"/>
      <c r="PQO16" s="413"/>
      <c r="PQP16" s="413"/>
      <c r="PQQ16" s="413"/>
      <c r="PQR16" s="413"/>
      <c r="PQS16" s="413"/>
      <c r="PQT16" s="413"/>
      <c r="PQU16" s="413"/>
      <c r="PQV16" s="413"/>
      <c r="PQW16" s="413"/>
      <c r="PQX16" s="413"/>
      <c r="PQY16" s="413"/>
      <c r="PQZ16" s="413"/>
      <c r="PRA16" s="413"/>
      <c r="PRB16" s="413"/>
      <c r="PRC16" s="413"/>
      <c r="PRD16" s="413"/>
      <c r="PRE16" s="413"/>
      <c r="PRF16" s="413"/>
      <c r="PRG16" s="413"/>
      <c r="PRH16" s="413"/>
      <c r="PRI16" s="413"/>
      <c r="PRJ16" s="413"/>
      <c r="PRK16" s="413"/>
      <c r="PRL16" s="413"/>
      <c r="PRM16" s="413"/>
      <c r="PRN16" s="413"/>
      <c r="PRO16" s="413"/>
      <c r="PRP16" s="413"/>
      <c r="PRQ16" s="413"/>
      <c r="PRR16" s="413"/>
      <c r="PRS16" s="413"/>
      <c r="PRT16" s="413"/>
      <c r="PRU16" s="413"/>
      <c r="PRV16" s="413"/>
      <c r="PRW16" s="413"/>
      <c r="PRX16" s="413"/>
      <c r="PRY16" s="413"/>
      <c r="PRZ16" s="413"/>
      <c r="PSA16" s="413"/>
      <c r="PSB16" s="413"/>
      <c r="PSC16" s="413"/>
      <c r="PSD16" s="413"/>
      <c r="PSE16" s="413"/>
      <c r="PSF16" s="413"/>
      <c r="PSG16" s="413"/>
      <c r="PSH16" s="413"/>
      <c r="PSI16" s="413"/>
      <c r="PSJ16" s="413"/>
      <c r="PSK16" s="413"/>
      <c r="PSL16" s="413"/>
      <c r="PSM16" s="413"/>
      <c r="PSN16" s="413"/>
      <c r="PSO16" s="413"/>
      <c r="PSP16" s="413"/>
      <c r="PSQ16" s="413"/>
      <c r="PSR16" s="413"/>
      <c r="PSS16" s="413"/>
      <c r="PST16" s="413"/>
      <c r="PSU16" s="413"/>
      <c r="PSV16" s="413"/>
      <c r="PSW16" s="413"/>
      <c r="PSX16" s="413"/>
      <c r="PSY16" s="413"/>
      <c r="PSZ16" s="413"/>
      <c r="PTA16" s="413"/>
      <c r="PTB16" s="413"/>
      <c r="PTC16" s="413"/>
      <c r="PTD16" s="413"/>
      <c r="PTE16" s="413"/>
      <c r="PTF16" s="413"/>
      <c r="PTG16" s="413"/>
      <c r="PTH16" s="413"/>
      <c r="PTI16" s="413"/>
      <c r="PTJ16" s="413"/>
      <c r="PTK16" s="413"/>
      <c r="PTL16" s="413"/>
      <c r="PTM16" s="413"/>
      <c r="PTN16" s="413"/>
      <c r="PTO16" s="413"/>
      <c r="PTP16" s="413"/>
      <c r="PTQ16" s="413"/>
      <c r="PTR16" s="413"/>
      <c r="PTS16" s="413"/>
      <c r="PTT16" s="413"/>
      <c r="PTU16" s="413"/>
      <c r="PTV16" s="413"/>
      <c r="PTW16" s="413"/>
      <c r="PTX16" s="413"/>
      <c r="PTY16" s="413"/>
      <c r="PTZ16" s="413"/>
      <c r="PUA16" s="413"/>
      <c r="PUB16" s="413"/>
      <c r="PUC16" s="413"/>
      <c r="PUD16" s="413"/>
      <c r="PUE16" s="413"/>
      <c r="PUF16" s="413"/>
      <c r="PUG16" s="413"/>
      <c r="PUH16" s="413"/>
      <c r="PUI16" s="413"/>
      <c r="PUJ16" s="413"/>
      <c r="PUK16" s="413"/>
      <c r="PUL16" s="413"/>
      <c r="PUM16" s="413"/>
      <c r="PUN16" s="413"/>
      <c r="PUO16" s="413"/>
      <c r="PUP16" s="413"/>
      <c r="PUQ16" s="413"/>
      <c r="PUR16" s="413"/>
      <c r="PUS16" s="413"/>
      <c r="PUT16" s="413"/>
      <c r="PUU16" s="413"/>
      <c r="PUV16" s="413"/>
      <c r="PUW16" s="413"/>
      <c r="PUX16" s="413"/>
      <c r="PUY16" s="413"/>
      <c r="PUZ16" s="413"/>
      <c r="PVA16" s="413"/>
      <c r="PVB16" s="413"/>
      <c r="PVC16" s="413"/>
      <c r="PVD16" s="413"/>
      <c r="PVE16" s="413"/>
      <c r="PVF16" s="413"/>
      <c r="PVG16" s="413"/>
      <c r="PVH16" s="413"/>
      <c r="PVI16" s="413"/>
      <c r="PVJ16" s="413"/>
      <c r="PVK16" s="413"/>
      <c r="PVL16" s="413"/>
      <c r="PVM16" s="413"/>
      <c r="PVN16" s="413"/>
      <c r="PVO16" s="413"/>
      <c r="PVP16" s="413"/>
      <c r="PVQ16" s="413"/>
      <c r="PVR16" s="413"/>
      <c r="PVS16" s="413"/>
      <c r="PVT16" s="413"/>
      <c r="PVU16" s="413"/>
      <c r="PVV16" s="413"/>
      <c r="PVW16" s="413"/>
      <c r="PVX16" s="413"/>
      <c r="PVY16" s="413"/>
      <c r="PVZ16" s="413"/>
      <c r="PWA16" s="413"/>
      <c r="PWB16" s="413"/>
      <c r="PWC16" s="413"/>
      <c r="PWD16" s="413"/>
      <c r="PWE16" s="413"/>
      <c r="PWF16" s="413"/>
      <c r="PWG16" s="413"/>
      <c r="PWH16" s="413"/>
      <c r="PWI16" s="413"/>
      <c r="PWJ16" s="413"/>
      <c r="PWK16" s="413"/>
      <c r="PWL16" s="413"/>
      <c r="PWM16" s="413"/>
      <c r="PWN16" s="413"/>
      <c r="PWO16" s="413"/>
      <c r="PWP16" s="413"/>
      <c r="PWQ16" s="413"/>
      <c r="PWR16" s="413"/>
      <c r="PWS16" s="413"/>
      <c r="PWT16" s="413"/>
      <c r="PWU16" s="413"/>
      <c r="PWV16" s="413"/>
      <c r="PWW16" s="413"/>
      <c r="PWX16" s="413"/>
      <c r="PWY16" s="413"/>
      <c r="PWZ16" s="413"/>
      <c r="PXA16" s="413"/>
      <c r="PXB16" s="413"/>
      <c r="PXC16" s="413"/>
      <c r="PXD16" s="413"/>
      <c r="PXE16" s="413"/>
      <c r="PXF16" s="413"/>
      <c r="PXG16" s="413"/>
      <c r="PXH16" s="413"/>
      <c r="PXI16" s="413"/>
      <c r="PXJ16" s="413"/>
      <c r="PXK16" s="413"/>
      <c r="PXL16" s="413"/>
      <c r="PXM16" s="413"/>
      <c r="PXN16" s="413"/>
      <c r="PXO16" s="413"/>
      <c r="PXP16" s="413"/>
      <c r="PXQ16" s="413"/>
      <c r="PXR16" s="413"/>
      <c r="PXS16" s="413"/>
      <c r="PXT16" s="413"/>
      <c r="PXU16" s="413"/>
      <c r="PXV16" s="413"/>
      <c r="PXW16" s="413"/>
      <c r="PXX16" s="413"/>
      <c r="PXY16" s="413"/>
      <c r="PXZ16" s="413"/>
      <c r="PYA16" s="413"/>
      <c r="PYB16" s="413"/>
      <c r="PYC16" s="413"/>
      <c r="PYD16" s="413"/>
      <c r="PYE16" s="413"/>
      <c r="PYF16" s="413"/>
      <c r="PYG16" s="413"/>
      <c r="PYH16" s="413"/>
      <c r="PYI16" s="413"/>
      <c r="PYJ16" s="413"/>
      <c r="PYK16" s="413"/>
      <c r="PYL16" s="413"/>
      <c r="PYM16" s="413"/>
      <c r="PYN16" s="413"/>
      <c r="PYO16" s="413"/>
      <c r="PYP16" s="413"/>
      <c r="PYQ16" s="413"/>
      <c r="PYR16" s="413"/>
      <c r="PYS16" s="413"/>
      <c r="PYT16" s="413"/>
      <c r="PYU16" s="413"/>
      <c r="PYV16" s="413"/>
      <c r="PYW16" s="413"/>
      <c r="PYX16" s="413"/>
      <c r="PYY16" s="413"/>
      <c r="PYZ16" s="413"/>
      <c r="PZA16" s="413"/>
      <c r="PZB16" s="413"/>
      <c r="PZC16" s="413"/>
      <c r="PZD16" s="413"/>
      <c r="PZE16" s="413"/>
      <c r="PZF16" s="413"/>
      <c r="PZG16" s="413"/>
      <c r="PZH16" s="413"/>
      <c r="PZI16" s="413"/>
      <c r="PZJ16" s="413"/>
      <c r="PZK16" s="413"/>
      <c r="PZL16" s="413"/>
      <c r="PZM16" s="413"/>
      <c r="PZN16" s="413"/>
      <c r="PZO16" s="413"/>
      <c r="PZP16" s="413"/>
      <c r="PZQ16" s="413"/>
      <c r="PZR16" s="413"/>
      <c r="PZS16" s="413"/>
      <c r="PZT16" s="413"/>
      <c r="PZU16" s="413"/>
      <c r="PZV16" s="413"/>
      <c r="PZW16" s="413"/>
      <c r="PZX16" s="413"/>
      <c r="PZY16" s="413"/>
      <c r="PZZ16" s="413"/>
      <c r="QAA16" s="413"/>
      <c r="QAB16" s="413"/>
      <c r="QAC16" s="413"/>
      <c r="QAD16" s="413"/>
      <c r="QAE16" s="413"/>
      <c r="QAF16" s="413"/>
      <c r="QAG16" s="413"/>
      <c r="QAH16" s="413"/>
      <c r="QAI16" s="413"/>
      <c r="QAJ16" s="413"/>
      <c r="QAK16" s="413"/>
      <c r="QAL16" s="413"/>
      <c r="QAM16" s="413"/>
      <c r="QAN16" s="413"/>
      <c r="QAO16" s="413"/>
      <c r="QAP16" s="413"/>
      <c r="QAQ16" s="413"/>
      <c r="QAR16" s="413"/>
      <c r="QAS16" s="413"/>
      <c r="QAT16" s="413"/>
      <c r="QAU16" s="413"/>
      <c r="QAV16" s="413"/>
      <c r="QAW16" s="413"/>
      <c r="QAX16" s="413"/>
      <c r="QAY16" s="413"/>
      <c r="QAZ16" s="413"/>
      <c r="QBA16" s="413"/>
      <c r="QBB16" s="413"/>
      <c r="QBC16" s="413"/>
      <c r="QBD16" s="413"/>
      <c r="QBE16" s="413"/>
      <c r="QBF16" s="413"/>
      <c r="QBG16" s="413"/>
      <c r="QBH16" s="413"/>
      <c r="QBI16" s="413"/>
      <c r="QBJ16" s="413"/>
      <c r="QBK16" s="413"/>
      <c r="QBL16" s="413"/>
      <c r="QBM16" s="413"/>
      <c r="QBN16" s="413"/>
      <c r="QBO16" s="413"/>
      <c r="QBP16" s="413"/>
      <c r="QBQ16" s="413"/>
      <c r="QBR16" s="413"/>
      <c r="QBS16" s="413"/>
      <c r="QBT16" s="413"/>
      <c r="QBU16" s="413"/>
      <c r="QBV16" s="413"/>
      <c r="QBW16" s="413"/>
      <c r="QBX16" s="413"/>
      <c r="QBY16" s="413"/>
      <c r="QBZ16" s="413"/>
      <c r="QCA16" s="413"/>
      <c r="QCB16" s="413"/>
      <c r="QCC16" s="413"/>
      <c r="QCD16" s="413"/>
      <c r="QCE16" s="413"/>
      <c r="QCF16" s="413"/>
      <c r="QCG16" s="413"/>
      <c r="QCH16" s="413"/>
      <c r="QCI16" s="413"/>
      <c r="QCJ16" s="413"/>
      <c r="QCK16" s="413"/>
      <c r="QCL16" s="413"/>
      <c r="QCM16" s="413"/>
      <c r="QCN16" s="413"/>
      <c r="QCO16" s="413"/>
      <c r="QCP16" s="413"/>
      <c r="QCQ16" s="413"/>
      <c r="QCR16" s="413"/>
      <c r="QCS16" s="413"/>
      <c r="QCT16" s="413"/>
      <c r="QCU16" s="413"/>
      <c r="QCV16" s="413"/>
      <c r="QCW16" s="413"/>
      <c r="QCX16" s="413"/>
      <c r="QCY16" s="413"/>
      <c r="QCZ16" s="413"/>
      <c r="QDA16" s="413"/>
      <c r="QDB16" s="413"/>
      <c r="QDC16" s="413"/>
      <c r="QDD16" s="413"/>
      <c r="QDE16" s="413"/>
      <c r="QDF16" s="413"/>
      <c r="QDG16" s="413"/>
      <c r="QDH16" s="413"/>
      <c r="QDI16" s="413"/>
      <c r="QDJ16" s="413"/>
      <c r="QDK16" s="413"/>
      <c r="QDL16" s="413"/>
      <c r="QDM16" s="413"/>
      <c r="QDN16" s="413"/>
      <c r="QDO16" s="413"/>
      <c r="QDP16" s="413"/>
      <c r="QDQ16" s="413"/>
      <c r="QDR16" s="413"/>
      <c r="QDS16" s="413"/>
      <c r="QDT16" s="413"/>
      <c r="QDU16" s="413"/>
      <c r="QDV16" s="413"/>
      <c r="QDW16" s="413"/>
      <c r="QDX16" s="413"/>
      <c r="QDY16" s="413"/>
      <c r="QDZ16" s="413"/>
      <c r="QEA16" s="413"/>
      <c r="QEB16" s="413"/>
      <c r="QEC16" s="413"/>
      <c r="QED16" s="413"/>
      <c r="QEE16" s="413"/>
      <c r="QEF16" s="413"/>
      <c r="QEG16" s="413"/>
      <c r="QEH16" s="413"/>
      <c r="QEI16" s="413"/>
      <c r="QEJ16" s="413"/>
      <c r="QEK16" s="413"/>
      <c r="QEL16" s="413"/>
      <c r="QEM16" s="413"/>
      <c r="QEN16" s="413"/>
      <c r="QEO16" s="413"/>
      <c r="QEP16" s="413"/>
      <c r="QEQ16" s="413"/>
      <c r="QER16" s="413"/>
      <c r="QES16" s="413"/>
      <c r="QET16" s="413"/>
      <c r="QEU16" s="413"/>
      <c r="QEV16" s="413"/>
      <c r="QEW16" s="413"/>
      <c r="QEX16" s="413"/>
      <c r="QEY16" s="413"/>
      <c r="QEZ16" s="413"/>
      <c r="QFA16" s="413"/>
      <c r="QFB16" s="413"/>
      <c r="QFC16" s="413"/>
      <c r="QFD16" s="413"/>
      <c r="QFE16" s="413"/>
      <c r="QFF16" s="413"/>
      <c r="QFG16" s="413"/>
      <c r="QFH16" s="413"/>
      <c r="QFI16" s="413"/>
      <c r="QFJ16" s="413"/>
      <c r="QFK16" s="413"/>
      <c r="QFL16" s="413"/>
      <c r="QFM16" s="413"/>
      <c r="QFN16" s="413"/>
      <c r="QFO16" s="413"/>
      <c r="QFP16" s="413"/>
      <c r="QFQ16" s="413"/>
      <c r="QFR16" s="413"/>
      <c r="QFS16" s="413"/>
      <c r="QFT16" s="413"/>
      <c r="QFU16" s="413"/>
      <c r="QFV16" s="413"/>
      <c r="QFW16" s="413"/>
      <c r="QFX16" s="413"/>
      <c r="QFY16" s="413"/>
      <c r="QFZ16" s="413"/>
      <c r="QGA16" s="413"/>
      <c r="QGB16" s="413"/>
      <c r="QGC16" s="413"/>
      <c r="QGD16" s="413"/>
      <c r="QGE16" s="413"/>
      <c r="QGF16" s="413"/>
      <c r="QGG16" s="413"/>
      <c r="QGH16" s="413"/>
      <c r="QGI16" s="413"/>
      <c r="QGJ16" s="413"/>
      <c r="QGK16" s="413"/>
      <c r="QGL16" s="413"/>
      <c r="QGM16" s="413"/>
      <c r="QGN16" s="413"/>
      <c r="QGO16" s="413"/>
      <c r="QGP16" s="413"/>
      <c r="QGQ16" s="413"/>
      <c r="QGR16" s="413"/>
      <c r="QGS16" s="413"/>
      <c r="QGT16" s="413"/>
      <c r="QGU16" s="413"/>
      <c r="QGV16" s="413"/>
      <c r="QGW16" s="413"/>
      <c r="QGX16" s="413"/>
      <c r="QGY16" s="413"/>
      <c r="QGZ16" s="413"/>
      <c r="QHA16" s="413"/>
      <c r="QHB16" s="413"/>
      <c r="QHC16" s="413"/>
      <c r="QHD16" s="413"/>
      <c r="QHE16" s="413"/>
      <c r="QHF16" s="413"/>
      <c r="QHG16" s="413"/>
      <c r="QHH16" s="413"/>
      <c r="QHI16" s="413"/>
      <c r="QHJ16" s="413"/>
      <c r="QHK16" s="413"/>
      <c r="QHL16" s="413"/>
      <c r="QHM16" s="413"/>
      <c r="QHN16" s="413"/>
      <c r="QHO16" s="413"/>
      <c r="QHP16" s="413"/>
      <c r="QHQ16" s="413"/>
      <c r="QHR16" s="413"/>
      <c r="QHS16" s="413"/>
      <c r="QHT16" s="413"/>
      <c r="QHU16" s="413"/>
      <c r="QHV16" s="413"/>
      <c r="QHW16" s="413"/>
      <c r="QHX16" s="413"/>
      <c r="QHY16" s="413"/>
      <c r="QHZ16" s="413"/>
      <c r="QIA16" s="413"/>
      <c r="QIB16" s="413"/>
      <c r="QIC16" s="413"/>
      <c r="QID16" s="413"/>
      <c r="QIE16" s="413"/>
      <c r="QIF16" s="413"/>
      <c r="QIG16" s="413"/>
      <c r="QIH16" s="413"/>
      <c r="QII16" s="413"/>
      <c r="QIJ16" s="413"/>
      <c r="QIK16" s="413"/>
      <c r="QIL16" s="413"/>
      <c r="QIM16" s="413"/>
      <c r="QIN16" s="413"/>
      <c r="QIO16" s="413"/>
      <c r="QIP16" s="413"/>
      <c r="QIQ16" s="413"/>
      <c r="QIR16" s="413"/>
      <c r="QIS16" s="413"/>
      <c r="QIT16" s="413"/>
      <c r="QIU16" s="413"/>
      <c r="QIV16" s="413"/>
      <c r="QIW16" s="413"/>
      <c r="QIX16" s="413"/>
      <c r="QIY16" s="413"/>
      <c r="QIZ16" s="413"/>
      <c r="QJA16" s="413"/>
      <c r="QJB16" s="413"/>
      <c r="QJC16" s="413"/>
      <c r="QJD16" s="413"/>
      <c r="QJE16" s="413"/>
      <c r="QJF16" s="413"/>
      <c r="QJG16" s="413"/>
      <c r="QJH16" s="413"/>
      <c r="QJI16" s="413"/>
      <c r="QJJ16" s="413"/>
      <c r="QJK16" s="413"/>
      <c r="QJL16" s="413"/>
      <c r="QJM16" s="413"/>
      <c r="QJN16" s="413"/>
      <c r="QJO16" s="413"/>
      <c r="QJP16" s="413"/>
      <c r="QJQ16" s="413"/>
      <c r="QJR16" s="413"/>
      <c r="QJS16" s="413"/>
      <c r="QJT16" s="413"/>
      <c r="QJU16" s="413"/>
      <c r="QJV16" s="413"/>
      <c r="QJW16" s="413"/>
      <c r="QJX16" s="413"/>
      <c r="QJY16" s="413"/>
      <c r="QJZ16" s="413"/>
      <c r="QKA16" s="413"/>
      <c r="QKB16" s="413"/>
      <c r="QKC16" s="413"/>
      <c r="QKD16" s="413"/>
      <c r="QKE16" s="413"/>
      <c r="QKF16" s="413"/>
      <c r="QKG16" s="413"/>
      <c r="QKH16" s="413"/>
      <c r="QKI16" s="413"/>
      <c r="QKJ16" s="413"/>
      <c r="QKK16" s="413"/>
      <c r="QKL16" s="413"/>
      <c r="QKM16" s="413"/>
      <c r="QKN16" s="413"/>
      <c r="QKO16" s="413"/>
      <c r="QKP16" s="413"/>
      <c r="QKQ16" s="413"/>
      <c r="QKR16" s="413"/>
      <c r="QKS16" s="413"/>
      <c r="QKT16" s="413"/>
      <c r="QKU16" s="413"/>
      <c r="QKV16" s="413"/>
      <c r="QKW16" s="413"/>
      <c r="QKX16" s="413"/>
      <c r="QKY16" s="413"/>
      <c r="QKZ16" s="413"/>
      <c r="QLA16" s="413"/>
      <c r="QLB16" s="413"/>
      <c r="QLC16" s="413"/>
      <c r="QLD16" s="413"/>
      <c r="QLE16" s="413"/>
      <c r="QLF16" s="413"/>
      <c r="QLG16" s="413"/>
      <c r="QLH16" s="413"/>
      <c r="QLI16" s="413"/>
      <c r="QLJ16" s="413"/>
      <c r="QLK16" s="413"/>
      <c r="QLL16" s="413"/>
      <c r="QLM16" s="413"/>
      <c r="QLN16" s="413"/>
      <c r="QLO16" s="413"/>
      <c r="QLP16" s="413"/>
      <c r="QLQ16" s="413"/>
      <c r="QLR16" s="413"/>
      <c r="QLS16" s="413"/>
      <c r="QLT16" s="413"/>
      <c r="QLU16" s="413"/>
      <c r="QLV16" s="413"/>
      <c r="QLW16" s="413"/>
      <c r="QLX16" s="413"/>
      <c r="QLY16" s="413"/>
      <c r="QLZ16" s="413"/>
      <c r="QMA16" s="413"/>
      <c r="QMB16" s="413"/>
      <c r="QMC16" s="413"/>
      <c r="QMD16" s="413"/>
      <c r="QME16" s="413"/>
      <c r="QMF16" s="413"/>
      <c r="QMG16" s="413"/>
      <c r="QMH16" s="413"/>
      <c r="QMI16" s="413"/>
      <c r="QMJ16" s="413"/>
      <c r="QMK16" s="413"/>
      <c r="QML16" s="413"/>
      <c r="QMM16" s="413"/>
      <c r="QMN16" s="413"/>
      <c r="QMO16" s="413"/>
      <c r="QMP16" s="413"/>
      <c r="QMQ16" s="413"/>
      <c r="QMR16" s="413"/>
      <c r="QMS16" s="413"/>
      <c r="QMT16" s="413"/>
      <c r="QMU16" s="413"/>
      <c r="QMV16" s="413"/>
      <c r="QMW16" s="413"/>
      <c r="QMX16" s="413"/>
      <c r="QMY16" s="413"/>
      <c r="QMZ16" s="413"/>
      <c r="QNA16" s="413"/>
      <c r="QNB16" s="413"/>
      <c r="QNC16" s="413"/>
      <c r="QND16" s="413"/>
      <c r="QNE16" s="413"/>
      <c r="QNF16" s="413"/>
      <c r="QNG16" s="413"/>
      <c r="QNH16" s="413"/>
      <c r="QNI16" s="413"/>
      <c r="QNJ16" s="413"/>
      <c r="QNK16" s="413"/>
      <c r="QNL16" s="413"/>
      <c r="QNM16" s="413"/>
      <c r="QNN16" s="413"/>
      <c r="QNO16" s="413"/>
      <c r="QNP16" s="413"/>
      <c r="QNQ16" s="413"/>
      <c r="QNR16" s="413"/>
      <c r="QNS16" s="413"/>
      <c r="QNT16" s="413"/>
      <c r="QNU16" s="413"/>
      <c r="QNV16" s="413"/>
      <c r="QNW16" s="413"/>
      <c r="QNX16" s="413"/>
      <c r="QNY16" s="413"/>
      <c r="QNZ16" s="413"/>
      <c r="QOA16" s="413"/>
      <c r="QOB16" s="413"/>
      <c r="QOC16" s="413"/>
      <c r="QOD16" s="413"/>
      <c r="QOE16" s="413"/>
      <c r="QOF16" s="413"/>
      <c r="QOG16" s="413"/>
      <c r="QOH16" s="413"/>
      <c r="QOI16" s="413"/>
      <c r="QOJ16" s="413"/>
      <c r="QOK16" s="413"/>
      <c r="QOL16" s="413"/>
      <c r="QOM16" s="413"/>
      <c r="QON16" s="413"/>
      <c r="QOO16" s="413"/>
      <c r="QOP16" s="413"/>
      <c r="QOQ16" s="413"/>
      <c r="QOR16" s="413"/>
      <c r="QOS16" s="413"/>
      <c r="QOT16" s="413"/>
      <c r="QOU16" s="413"/>
      <c r="QOV16" s="413"/>
      <c r="QOW16" s="413"/>
      <c r="QOX16" s="413"/>
      <c r="QOY16" s="413"/>
      <c r="QOZ16" s="413"/>
      <c r="QPA16" s="413"/>
      <c r="QPB16" s="413"/>
      <c r="QPC16" s="413"/>
      <c r="QPD16" s="413"/>
      <c r="QPE16" s="413"/>
      <c r="QPF16" s="413"/>
      <c r="QPG16" s="413"/>
      <c r="QPH16" s="413"/>
      <c r="QPI16" s="413"/>
      <c r="QPJ16" s="413"/>
      <c r="QPK16" s="413"/>
      <c r="QPL16" s="413"/>
      <c r="QPM16" s="413"/>
      <c r="QPN16" s="413"/>
      <c r="QPO16" s="413"/>
      <c r="QPP16" s="413"/>
      <c r="QPQ16" s="413"/>
      <c r="QPR16" s="413"/>
      <c r="QPS16" s="413"/>
      <c r="QPT16" s="413"/>
      <c r="QPU16" s="413"/>
      <c r="QPV16" s="413"/>
      <c r="QPW16" s="413"/>
      <c r="QPX16" s="413"/>
      <c r="QPY16" s="413"/>
      <c r="QPZ16" s="413"/>
      <c r="QQA16" s="413"/>
      <c r="QQB16" s="413"/>
      <c r="QQC16" s="413"/>
      <c r="QQD16" s="413"/>
      <c r="QQE16" s="413"/>
      <c r="QQF16" s="413"/>
      <c r="QQG16" s="413"/>
      <c r="QQH16" s="413"/>
      <c r="QQI16" s="413"/>
      <c r="QQJ16" s="413"/>
      <c r="QQK16" s="413"/>
      <c r="QQL16" s="413"/>
      <c r="QQM16" s="413"/>
      <c r="QQN16" s="413"/>
      <c r="QQO16" s="413"/>
      <c r="QQP16" s="413"/>
      <c r="QQQ16" s="413"/>
      <c r="QQR16" s="413"/>
      <c r="QQS16" s="413"/>
      <c r="QQT16" s="413"/>
      <c r="QQU16" s="413"/>
      <c r="QQV16" s="413"/>
      <c r="QQW16" s="413"/>
      <c r="QQX16" s="413"/>
      <c r="QQY16" s="413"/>
      <c r="QQZ16" s="413"/>
      <c r="QRA16" s="413"/>
      <c r="QRB16" s="413"/>
      <c r="QRC16" s="413"/>
      <c r="QRD16" s="413"/>
      <c r="QRE16" s="413"/>
      <c r="QRF16" s="413"/>
      <c r="QRG16" s="413"/>
      <c r="QRH16" s="413"/>
      <c r="QRI16" s="413"/>
      <c r="QRJ16" s="413"/>
      <c r="QRK16" s="413"/>
      <c r="QRL16" s="413"/>
      <c r="QRM16" s="413"/>
      <c r="QRN16" s="413"/>
      <c r="QRO16" s="413"/>
      <c r="QRP16" s="413"/>
      <c r="QRQ16" s="413"/>
      <c r="QRR16" s="413"/>
      <c r="QRS16" s="413"/>
      <c r="QRT16" s="413"/>
      <c r="QRU16" s="413"/>
      <c r="QRV16" s="413"/>
      <c r="QRW16" s="413"/>
      <c r="QRX16" s="413"/>
      <c r="QRY16" s="413"/>
      <c r="QRZ16" s="413"/>
      <c r="QSA16" s="413"/>
      <c r="QSB16" s="413"/>
      <c r="QSC16" s="413"/>
      <c r="QSD16" s="413"/>
      <c r="QSE16" s="413"/>
      <c r="QSF16" s="413"/>
      <c r="QSG16" s="413"/>
      <c r="QSH16" s="413"/>
      <c r="QSI16" s="413"/>
      <c r="QSJ16" s="413"/>
      <c r="QSK16" s="413"/>
      <c r="QSL16" s="413"/>
      <c r="QSM16" s="413"/>
      <c r="QSN16" s="413"/>
      <c r="QSO16" s="413"/>
      <c r="QSP16" s="413"/>
      <c r="QSQ16" s="413"/>
      <c r="QSR16" s="413"/>
      <c r="QSS16" s="413"/>
      <c r="QST16" s="413"/>
      <c r="QSU16" s="413"/>
      <c r="QSV16" s="413"/>
      <c r="QSW16" s="413"/>
      <c r="QSX16" s="413"/>
      <c r="QSY16" s="413"/>
      <c r="QSZ16" s="413"/>
      <c r="QTA16" s="413"/>
      <c r="QTB16" s="413"/>
      <c r="QTC16" s="413"/>
      <c r="QTD16" s="413"/>
      <c r="QTE16" s="413"/>
      <c r="QTF16" s="413"/>
      <c r="QTG16" s="413"/>
      <c r="QTH16" s="413"/>
      <c r="QTI16" s="413"/>
      <c r="QTJ16" s="413"/>
      <c r="QTK16" s="413"/>
      <c r="QTL16" s="413"/>
      <c r="QTM16" s="413"/>
      <c r="QTN16" s="413"/>
      <c r="QTO16" s="413"/>
      <c r="QTP16" s="413"/>
      <c r="QTQ16" s="413"/>
      <c r="QTR16" s="413"/>
      <c r="QTS16" s="413"/>
      <c r="QTT16" s="413"/>
      <c r="QTU16" s="413"/>
      <c r="QTV16" s="413"/>
      <c r="QTW16" s="413"/>
      <c r="QTX16" s="413"/>
      <c r="QTY16" s="413"/>
      <c r="QTZ16" s="413"/>
      <c r="QUA16" s="413"/>
      <c r="QUB16" s="413"/>
      <c r="QUC16" s="413"/>
      <c r="QUD16" s="413"/>
      <c r="QUE16" s="413"/>
      <c r="QUF16" s="413"/>
      <c r="QUG16" s="413"/>
      <c r="QUH16" s="413"/>
      <c r="QUI16" s="413"/>
      <c r="QUJ16" s="413"/>
      <c r="QUK16" s="413"/>
      <c r="QUL16" s="413"/>
      <c r="QUM16" s="413"/>
      <c r="QUN16" s="413"/>
      <c r="QUO16" s="413"/>
      <c r="QUP16" s="413"/>
      <c r="QUQ16" s="413"/>
      <c r="QUR16" s="413"/>
      <c r="QUS16" s="413"/>
      <c r="QUT16" s="413"/>
      <c r="QUU16" s="413"/>
      <c r="QUV16" s="413"/>
      <c r="QUW16" s="413"/>
      <c r="QUX16" s="413"/>
      <c r="QUY16" s="413"/>
      <c r="QUZ16" s="413"/>
      <c r="QVA16" s="413"/>
      <c r="QVB16" s="413"/>
      <c r="QVC16" s="413"/>
      <c r="QVD16" s="413"/>
      <c r="QVE16" s="413"/>
      <c r="QVF16" s="413"/>
      <c r="QVG16" s="413"/>
      <c r="QVH16" s="413"/>
      <c r="QVI16" s="413"/>
      <c r="QVJ16" s="413"/>
      <c r="QVK16" s="413"/>
      <c r="QVL16" s="413"/>
      <c r="QVM16" s="413"/>
      <c r="QVN16" s="413"/>
      <c r="QVO16" s="413"/>
      <c r="QVP16" s="413"/>
      <c r="QVQ16" s="413"/>
      <c r="QVR16" s="413"/>
      <c r="QVS16" s="413"/>
      <c r="QVT16" s="413"/>
      <c r="QVU16" s="413"/>
      <c r="QVV16" s="413"/>
      <c r="QVW16" s="413"/>
      <c r="QVX16" s="413"/>
      <c r="QVY16" s="413"/>
      <c r="QVZ16" s="413"/>
      <c r="QWA16" s="413"/>
      <c r="QWB16" s="413"/>
      <c r="QWC16" s="413"/>
      <c r="QWD16" s="413"/>
      <c r="QWE16" s="413"/>
      <c r="QWF16" s="413"/>
      <c r="QWG16" s="413"/>
      <c r="QWH16" s="413"/>
      <c r="QWI16" s="413"/>
      <c r="QWJ16" s="413"/>
      <c r="QWK16" s="413"/>
      <c r="QWL16" s="413"/>
      <c r="QWM16" s="413"/>
      <c r="QWN16" s="413"/>
      <c r="QWO16" s="413"/>
      <c r="QWP16" s="413"/>
      <c r="QWQ16" s="413"/>
      <c r="QWR16" s="413"/>
      <c r="QWS16" s="413"/>
      <c r="QWT16" s="413"/>
      <c r="QWU16" s="413"/>
      <c r="QWV16" s="413"/>
      <c r="QWW16" s="413"/>
      <c r="QWX16" s="413"/>
      <c r="QWY16" s="413"/>
      <c r="QWZ16" s="413"/>
      <c r="QXA16" s="413"/>
      <c r="QXB16" s="413"/>
      <c r="QXC16" s="413"/>
      <c r="QXD16" s="413"/>
      <c r="QXE16" s="413"/>
      <c r="QXF16" s="413"/>
      <c r="QXG16" s="413"/>
      <c r="QXH16" s="413"/>
      <c r="QXI16" s="413"/>
      <c r="QXJ16" s="413"/>
      <c r="QXK16" s="413"/>
      <c r="QXL16" s="413"/>
      <c r="QXM16" s="413"/>
      <c r="QXN16" s="413"/>
      <c r="QXO16" s="413"/>
      <c r="QXP16" s="413"/>
      <c r="QXQ16" s="413"/>
      <c r="QXR16" s="413"/>
      <c r="QXS16" s="413"/>
      <c r="QXT16" s="413"/>
      <c r="QXU16" s="413"/>
      <c r="QXV16" s="413"/>
      <c r="QXW16" s="413"/>
      <c r="QXX16" s="413"/>
      <c r="QXY16" s="413"/>
      <c r="QXZ16" s="413"/>
      <c r="QYA16" s="413"/>
      <c r="QYB16" s="413"/>
      <c r="QYC16" s="413"/>
      <c r="QYD16" s="413"/>
      <c r="QYE16" s="413"/>
      <c r="QYF16" s="413"/>
      <c r="QYG16" s="413"/>
      <c r="QYH16" s="413"/>
      <c r="QYI16" s="413"/>
      <c r="QYJ16" s="413"/>
      <c r="QYK16" s="413"/>
      <c r="QYL16" s="413"/>
      <c r="QYM16" s="413"/>
      <c r="QYN16" s="413"/>
      <c r="QYO16" s="413"/>
      <c r="QYP16" s="413"/>
      <c r="QYQ16" s="413"/>
      <c r="QYR16" s="413"/>
      <c r="QYS16" s="413"/>
      <c r="QYT16" s="413"/>
      <c r="QYU16" s="413"/>
      <c r="QYV16" s="413"/>
      <c r="QYW16" s="413"/>
      <c r="QYX16" s="413"/>
      <c r="QYY16" s="413"/>
      <c r="QYZ16" s="413"/>
      <c r="QZA16" s="413"/>
      <c r="QZB16" s="413"/>
      <c r="QZC16" s="413"/>
      <c r="QZD16" s="413"/>
      <c r="QZE16" s="413"/>
      <c r="QZF16" s="413"/>
      <c r="QZG16" s="413"/>
      <c r="QZH16" s="413"/>
      <c r="QZI16" s="413"/>
      <c r="QZJ16" s="413"/>
      <c r="QZK16" s="413"/>
      <c r="QZL16" s="413"/>
      <c r="QZM16" s="413"/>
      <c r="QZN16" s="413"/>
      <c r="QZO16" s="413"/>
      <c r="QZP16" s="413"/>
      <c r="QZQ16" s="413"/>
      <c r="QZR16" s="413"/>
      <c r="QZS16" s="413"/>
      <c r="QZT16" s="413"/>
      <c r="QZU16" s="413"/>
      <c r="QZV16" s="413"/>
      <c r="QZW16" s="413"/>
      <c r="QZX16" s="413"/>
      <c r="QZY16" s="413"/>
      <c r="QZZ16" s="413"/>
      <c r="RAA16" s="413"/>
      <c r="RAB16" s="413"/>
      <c r="RAC16" s="413"/>
      <c r="RAD16" s="413"/>
      <c r="RAE16" s="413"/>
      <c r="RAF16" s="413"/>
      <c r="RAG16" s="413"/>
      <c r="RAH16" s="413"/>
      <c r="RAI16" s="413"/>
      <c r="RAJ16" s="413"/>
      <c r="RAK16" s="413"/>
      <c r="RAL16" s="413"/>
      <c r="RAM16" s="413"/>
      <c r="RAN16" s="413"/>
      <c r="RAO16" s="413"/>
      <c r="RAP16" s="413"/>
      <c r="RAQ16" s="413"/>
      <c r="RAR16" s="413"/>
      <c r="RAS16" s="413"/>
      <c r="RAT16" s="413"/>
      <c r="RAU16" s="413"/>
      <c r="RAV16" s="413"/>
      <c r="RAW16" s="413"/>
      <c r="RAX16" s="413"/>
      <c r="RAY16" s="413"/>
      <c r="RAZ16" s="413"/>
      <c r="RBA16" s="413"/>
      <c r="RBB16" s="413"/>
      <c r="RBC16" s="413"/>
      <c r="RBD16" s="413"/>
      <c r="RBE16" s="413"/>
      <c r="RBF16" s="413"/>
      <c r="RBG16" s="413"/>
      <c r="RBH16" s="413"/>
      <c r="RBI16" s="413"/>
      <c r="RBJ16" s="413"/>
      <c r="RBK16" s="413"/>
      <c r="RBL16" s="413"/>
      <c r="RBM16" s="413"/>
      <c r="RBN16" s="413"/>
      <c r="RBO16" s="413"/>
      <c r="RBP16" s="413"/>
      <c r="RBQ16" s="413"/>
      <c r="RBR16" s="413"/>
      <c r="RBS16" s="413"/>
      <c r="RBT16" s="413"/>
      <c r="RBU16" s="413"/>
      <c r="RBV16" s="413"/>
      <c r="RBW16" s="413"/>
      <c r="RBX16" s="413"/>
      <c r="RBY16" s="413"/>
      <c r="RBZ16" s="413"/>
      <c r="RCA16" s="413"/>
      <c r="RCB16" s="413"/>
      <c r="RCC16" s="413"/>
      <c r="RCD16" s="413"/>
      <c r="RCE16" s="413"/>
      <c r="RCF16" s="413"/>
      <c r="RCG16" s="413"/>
      <c r="RCH16" s="413"/>
      <c r="RCI16" s="413"/>
      <c r="RCJ16" s="413"/>
      <c r="RCK16" s="413"/>
      <c r="RCL16" s="413"/>
      <c r="RCM16" s="413"/>
      <c r="RCN16" s="413"/>
      <c r="RCO16" s="413"/>
      <c r="RCP16" s="413"/>
      <c r="RCQ16" s="413"/>
      <c r="RCR16" s="413"/>
      <c r="RCS16" s="413"/>
      <c r="RCT16" s="413"/>
      <c r="RCU16" s="413"/>
      <c r="RCV16" s="413"/>
      <c r="RCW16" s="413"/>
      <c r="RCX16" s="413"/>
      <c r="RCY16" s="413"/>
      <c r="RCZ16" s="413"/>
      <c r="RDA16" s="413"/>
      <c r="RDB16" s="413"/>
      <c r="RDC16" s="413"/>
      <c r="RDD16" s="413"/>
      <c r="RDE16" s="413"/>
      <c r="RDF16" s="413"/>
      <c r="RDG16" s="413"/>
      <c r="RDH16" s="413"/>
      <c r="RDI16" s="413"/>
      <c r="RDJ16" s="413"/>
      <c r="RDK16" s="413"/>
      <c r="RDL16" s="413"/>
      <c r="RDM16" s="413"/>
      <c r="RDN16" s="413"/>
      <c r="RDO16" s="413"/>
      <c r="RDP16" s="413"/>
      <c r="RDQ16" s="413"/>
      <c r="RDR16" s="413"/>
      <c r="RDS16" s="413"/>
      <c r="RDT16" s="413"/>
      <c r="RDU16" s="413"/>
      <c r="RDV16" s="413"/>
      <c r="RDW16" s="413"/>
      <c r="RDX16" s="413"/>
      <c r="RDY16" s="413"/>
      <c r="RDZ16" s="413"/>
      <c r="REA16" s="413"/>
      <c r="REB16" s="413"/>
      <c r="REC16" s="413"/>
      <c r="RED16" s="413"/>
      <c r="REE16" s="413"/>
      <c r="REF16" s="413"/>
      <c r="REG16" s="413"/>
      <c r="REH16" s="413"/>
      <c r="REI16" s="413"/>
      <c r="REJ16" s="413"/>
      <c r="REK16" s="413"/>
      <c r="REL16" s="413"/>
      <c r="REM16" s="413"/>
      <c r="REN16" s="413"/>
      <c r="REO16" s="413"/>
      <c r="REP16" s="413"/>
      <c r="REQ16" s="413"/>
      <c r="RER16" s="413"/>
      <c r="RES16" s="413"/>
      <c r="RET16" s="413"/>
      <c r="REU16" s="413"/>
      <c r="REV16" s="413"/>
      <c r="REW16" s="413"/>
      <c r="REX16" s="413"/>
      <c r="REY16" s="413"/>
      <c r="REZ16" s="413"/>
      <c r="RFA16" s="413"/>
      <c r="RFB16" s="413"/>
      <c r="RFC16" s="413"/>
      <c r="RFD16" s="413"/>
      <c r="RFE16" s="413"/>
      <c r="RFF16" s="413"/>
      <c r="RFG16" s="413"/>
      <c r="RFH16" s="413"/>
      <c r="RFI16" s="413"/>
      <c r="RFJ16" s="413"/>
      <c r="RFK16" s="413"/>
      <c r="RFL16" s="413"/>
      <c r="RFM16" s="413"/>
      <c r="RFN16" s="413"/>
      <c r="RFO16" s="413"/>
      <c r="RFP16" s="413"/>
      <c r="RFQ16" s="413"/>
      <c r="RFR16" s="413"/>
      <c r="RFS16" s="413"/>
      <c r="RFT16" s="413"/>
      <c r="RFU16" s="413"/>
      <c r="RFV16" s="413"/>
      <c r="RFW16" s="413"/>
      <c r="RFX16" s="413"/>
      <c r="RFY16" s="413"/>
      <c r="RFZ16" s="413"/>
      <c r="RGA16" s="413"/>
      <c r="RGB16" s="413"/>
      <c r="RGC16" s="413"/>
      <c r="RGD16" s="413"/>
      <c r="RGE16" s="413"/>
      <c r="RGF16" s="413"/>
      <c r="RGG16" s="413"/>
      <c r="RGH16" s="413"/>
      <c r="RGI16" s="413"/>
      <c r="RGJ16" s="413"/>
      <c r="RGK16" s="413"/>
      <c r="RGL16" s="413"/>
      <c r="RGM16" s="413"/>
      <c r="RGN16" s="413"/>
      <c r="RGO16" s="413"/>
      <c r="RGP16" s="413"/>
      <c r="RGQ16" s="413"/>
      <c r="RGR16" s="413"/>
      <c r="RGS16" s="413"/>
      <c r="RGT16" s="413"/>
      <c r="RGU16" s="413"/>
      <c r="RGV16" s="413"/>
      <c r="RGW16" s="413"/>
      <c r="RGX16" s="413"/>
      <c r="RGY16" s="413"/>
      <c r="RGZ16" s="413"/>
      <c r="RHA16" s="413"/>
      <c r="RHB16" s="413"/>
      <c r="RHC16" s="413"/>
      <c r="RHD16" s="413"/>
      <c r="RHE16" s="413"/>
      <c r="RHF16" s="413"/>
      <c r="RHG16" s="413"/>
      <c r="RHH16" s="413"/>
      <c r="RHI16" s="413"/>
      <c r="RHJ16" s="413"/>
      <c r="RHK16" s="413"/>
      <c r="RHL16" s="413"/>
      <c r="RHM16" s="413"/>
      <c r="RHN16" s="413"/>
      <c r="RHO16" s="413"/>
      <c r="RHP16" s="413"/>
      <c r="RHQ16" s="413"/>
      <c r="RHR16" s="413"/>
      <c r="RHS16" s="413"/>
      <c r="RHT16" s="413"/>
      <c r="RHU16" s="413"/>
      <c r="RHV16" s="413"/>
      <c r="RHW16" s="413"/>
      <c r="RHX16" s="413"/>
      <c r="RHY16" s="413"/>
      <c r="RHZ16" s="413"/>
      <c r="RIA16" s="413"/>
      <c r="RIB16" s="413"/>
      <c r="RIC16" s="413"/>
      <c r="RID16" s="413"/>
      <c r="RIE16" s="413"/>
      <c r="RIF16" s="413"/>
      <c r="RIG16" s="413"/>
      <c r="RIH16" s="413"/>
      <c r="RII16" s="413"/>
      <c r="RIJ16" s="413"/>
      <c r="RIK16" s="413"/>
      <c r="RIL16" s="413"/>
      <c r="RIM16" s="413"/>
      <c r="RIN16" s="413"/>
      <c r="RIO16" s="413"/>
      <c r="RIP16" s="413"/>
      <c r="RIQ16" s="413"/>
      <c r="RIR16" s="413"/>
      <c r="RIS16" s="413"/>
      <c r="RIT16" s="413"/>
      <c r="RIU16" s="413"/>
      <c r="RIV16" s="413"/>
      <c r="RIW16" s="413"/>
      <c r="RIX16" s="413"/>
      <c r="RIY16" s="413"/>
      <c r="RIZ16" s="413"/>
      <c r="RJA16" s="413"/>
      <c r="RJB16" s="413"/>
      <c r="RJC16" s="413"/>
      <c r="RJD16" s="413"/>
      <c r="RJE16" s="413"/>
      <c r="RJF16" s="413"/>
      <c r="RJG16" s="413"/>
      <c r="RJH16" s="413"/>
      <c r="RJI16" s="413"/>
      <c r="RJJ16" s="413"/>
      <c r="RJK16" s="413"/>
      <c r="RJL16" s="413"/>
      <c r="RJM16" s="413"/>
      <c r="RJN16" s="413"/>
      <c r="RJO16" s="413"/>
      <c r="RJP16" s="413"/>
      <c r="RJQ16" s="413"/>
      <c r="RJR16" s="413"/>
      <c r="RJS16" s="413"/>
      <c r="RJT16" s="413"/>
      <c r="RJU16" s="413"/>
      <c r="RJV16" s="413"/>
      <c r="RJW16" s="413"/>
      <c r="RJX16" s="413"/>
      <c r="RJY16" s="413"/>
      <c r="RJZ16" s="413"/>
      <c r="RKA16" s="413"/>
      <c r="RKB16" s="413"/>
      <c r="RKC16" s="413"/>
      <c r="RKD16" s="413"/>
      <c r="RKE16" s="413"/>
      <c r="RKF16" s="413"/>
      <c r="RKG16" s="413"/>
      <c r="RKH16" s="413"/>
      <c r="RKI16" s="413"/>
      <c r="RKJ16" s="413"/>
      <c r="RKK16" s="413"/>
      <c r="RKL16" s="413"/>
      <c r="RKM16" s="413"/>
      <c r="RKN16" s="413"/>
      <c r="RKO16" s="413"/>
      <c r="RKP16" s="413"/>
      <c r="RKQ16" s="413"/>
      <c r="RKR16" s="413"/>
      <c r="RKS16" s="413"/>
      <c r="RKT16" s="413"/>
      <c r="RKU16" s="413"/>
      <c r="RKV16" s="413"/>
      <c r="RKW16" s="413"/>
      <c r="RKX16" s="413"/>
      <c r="RKY16" s="413"/>
      <c r="RKZ16" s="413"/>
      <c r="RLA16" s="413"/>
      <c r="RLB16" s="413"/>
      <c r="RLC16" s="413"/>
      <c r="RLD16" s="413"/>
      <c r="RLE16" s="413"/>
      <c r="RLF16" s="413"/>
      <c r="RLG16" s="413"/>
      <c r="RLH16" s="413"/>
      <c r="RLI16" s="413"/>
      <c r="RLJ16" s="413"/>
      <c r="RLK16" s="413"/>
      <c r="RLL16" s="413"/>
      <c r="RLM16" s="413"/>
      <c r="RLN16" s="413"/>
      <c r="RLO16" s="413"/>
      <c r="RLP16" s="413"/>
      <c r="RLQ16" s="413"/>
      <c r="RLR16" s="413"/>
      <c r="RLS16" s="413"/>
      <c r="RLT16" s="413"/>
      <c r="RLU16" s="413"/>
      <c r="RLV16" s="413"/>
      <c r="RLW16" s="413"/>
      <c r="RLX16" s="413"/>
      <c r="RLY16" s="413"/>
      <c r="RLZ16" s="413"/>
      <c r="RMA16" s="413"/>
      <c r="RMB16" s="413"/>
      <c r="RMC16" s="413"/>
      <c r="RMD16" s="413"/>
      <c r="RME16" s="413"/>
      <c r="RMF16" s="413"/>
      <c r="RMG16" s="413"/>
      <c r="RMH16" s="413"/>
      <c r="RMI16" s="413"/>
      <c r="RMJ16" s="413"/>
      <c r="RMK16" s="413"/>
      <c r="RML16" s="413"/>
      <c r="RMM16" s="413"/>
      <c r="RMN16" s="413"/>
      <c r="RMO16" s="413"/>
      <c r="RMP16" s="413"/>
      <c r="RMQ16" s="413"/>
      <c r="RMR16" s="413"/>
      <c r="RMS16" s="413"/>
      <c r="RMT16" s="413"/>
      <c r="RMU16" s="413"/>
      <c r="RMV16" s="413"/>
      <c r="RMW16" s="413"/>
      <c r="RMX16" s="413"/>
      <c r="RMY16" s="413"/>
      <c r="RMZ16" s="413"/>
      <c r="RNA16" s="413"/>
      <c r="RNB16" s="413"/>
      <c r="RNC16" s="413"/>
      <c r="RND16" s="413"/>
      <c r="RNE16" s="413"/>
      <c r="RNF16" s="413"/>
      <c r="RNG16" s="413"/>
      <c r="RNH16" s="413"/>
      <c r="RNI16" s="413"/>
      <c r="RNJ16" s="413"/>
      <c r="RNK16" s="413"/>
      <c r="RNL16" s="413"/>
      <c r="RNM16" s="413"/>
      <c r="RNN16" s="413"/>
      <c r="RNO16" s="413"/>
      <c r="RNP16" s="413"/>
      <c r="RNQ16" s="413"/>
      <c r="RNR16" s="413"/>
      <c r="RNS16" s="413"/>
      <c r="RNT16" s="413"/>
      <c r="RNU16" s="413"/>
      <c r="RNV16" s="413"/>
      <c r="RNW16" s="413"/>
      <c r="RNX16" s="413"/>
      <c r="RNY16" s="413"/>
      <c r="RNZ16" s="413"/>
      <c r="ROA16" s="413"/>
      <c r="ROB16" s="413"/>
      <c r="ROC16" s="413"/>
      <c r="ROD16" s="413"/>
      <c r="ROE16" s="413"/>
      <c r="ROF16" s="413"/>
      <c r="ROG16" s="413"/>
      <c r="ROH16" s="413"/>
      <c r="ROI16" s="413"/>
      <c r="ROJ16" s="413"/>
      <c r="ROK16" s="413"/>
      <c r="ROL16" s="413"/>
      <c r="ROM16" s="413"/>
      <c r="RON16" s="413"/>
      <c r="ROO16" s="413"/>
      <c r="ROP16" s="413"/>
      <c r="ROQ16" s="413"/>
      <c r="ROR16" s="413"/>
      <c r="ROS16" s="413"/>
      <c r="ROT16" s="413"/>
      <c r="ROU16" s="413"/>
      <c r="ROV16" s="413"/>
      <c r="ROW16" s="413"/>
      <c r="ROX16" s="413"/>
      <c r="ROY16" s="413"/>
      <c r="ROZ16" s="413"/>
      <c r="RPA16" s="413"/>
      <c r="RPB16" s="413"/>
      <c r="RPC16" s="413"/>
      <c r="RPD16" s="413"/>
      <c r="RPE16" s="413"/>
      <c r="RPF16" s="413"/>
      <c r="RPG16" s="413"/>
      <c r="RPH16" s="413"/>
      <c r="RPI16" s="413"/>
      <c r="RPJ16" s="413"/>
      <c r="RPK16" s="413"/>
      <c r="RPL16" s="413"/>
      <c r="RPM16" s="413"/>
      <c r="RPN16" s="413"/>
      <c r="RPO16" s="413"/>
      <c r="RPP16" s="413"/>
      <c r="RPQ16" s="413"/>
      <c r="RPR16" s="413"/>
      <c r="RPS16" s="413"/>
      <c r="RPT16" s="413"/>
      <c r="RPU16" s="413"/>
      <c r="RPV16" s="413"/>
      <c r="RPW16" s="413"/>
      <c r="RPX16" s="413"/>
      <c r="RPY16" s="413"/>
      <c r="RPZ16" s="413"/>
      <c r="RQA16" s="413"/>
      <c r="RQB16" s="413"/>
      <c r="RQC16" s="413"/>
      <c r="RQD16" s="413"/>
      <c r="RQE16" s="413"/>
      <c r="RQF16" s="413"/>
      <c r="RQG16" s="413"/>
      <c r="RQH16" s="413"/>
      <c r="RQI16" s="413"/>
      <c r="RQJ16" s="413"/>
      <c r="RQK16" s="413"/>
      <c r="RQL16" s="413"/>
      <c r="RQM16" s="413"/>
      <c r="RQN16" s="413"/>
      <c r="RQO16" s="413"/>
      <c r="RQP16" s="413"/>
      <c r="RQQ16" s="413"/>
      <c r="RQR16" s="413"/>
      <c r="RQS16" s="413"/>
      <c r="RQT16" s="413"/>
      <c r="RQU16" s="413"/>
      <c r="RQV16" s="413"/>
      <c r="RQW16" s="413"/>
      <c r="RQX16" s="413"/>
      <c r="RQY16" s="413"/>
      <c r="RQZ16" s="413"/>
      <c r="RRA16" s="413"/>
      <c r="RRB16" s="413"/>
      <c r="RRC16" s="413"/>
      <c r="RRD16" s="413"/>
      <c r="RRE16" s="413"/>
      <c r="RRF16" s="413"/>
      <c r="RRG16" s="413"/>
      <c r="RRH16" s="413"/>
      <c r="RRI16" s="413"/>
      <c r="RRJ16" s="413"/>
      <c r="RRK16" s="413"/>
      <c r="RRL16" s="413"/>
      <c r="RRM16" s="413"/>
      <c r="RRN16" s="413"/>
      <c r="RRO16" s="413"/>
      <c r="RRP16" s="413"/>
      <c r="RRQ16" s="413"/>
      <c r="RRR16" s="413"/>
      <c r="RRS16" s="413"/>
      <c r="RRT16" s="413"/>
      <c r="RRU16" s="413"/>
      <c r="RRV16" s="413"/>
      <c r="RRW16" s="413"/>
      <c r="RRX16" s="413"/>
      <c r="RRY16" s="413"/>
      <c r="RRZ16" s="413"/>
      <c r="RSA16" s="413"/>
      <c r="RSB16" s="413"/>
      <c r="RSC16" s="413"/>
      <c r="RSD16" s="413"/>
      <c r="RSE16" s="413"/>
      <c r="RSF16" s="413"/>
      <c r="RSG16" s="413"/>
      <c r="RSH16" s="413"/>
      <c r="RSI16" s="413"/>
      <c r="RSJ16" s="413"/>
      <c r="RSK16" s="413"/>
      <c r="RSL16" s="413"/>
      <c r="RSM16" s="413"/>
      <c r="RSN16" s="413"/>
      <c r="RSO16" s="413"/>
      <c r="RSP16" s="413"/>
      <c r="RSQ16" s="413"/>
      <c r="RSR16" s="413"/>
      <c r="RSS16" s="413"/>
      <c r="RST16" s="413"/>
      <c r="RSU16" s="413"/>
      <c r="RSV16" s="413"/>
      <c r="RSW16" s="413"/>
      <c r="RSX16" s="413"/>
      <c r="RSY16" s="413"/>
      <c r="RSZ16" s="413"/>
      <c r="RTA16" s="413"/>
      <c r="RTB16" s="413"/>
      <c r="RTC16" s="413"/>
      <c r="RTD16" s="413"/>
      <c r="RTE16" s="413"/>
      <c r="RTF16" s="413"/>
      <c r="RTG16" s="413"/>
      <c r="RTH16" s="413"/>
      <c r="RTI16" s="413"/>
      <c r="RTJ16" s="413"/>
      <c r="RTK16" s="413"/>
      <c r="RTL16" s="413"/>
      <c r="RTM16" s="413"/>
      <c r="RTN16" s="413"/>
      <c r="RTO16" s="413"/>
      <c r="RTP16" s="413"/>
      <c r="RTQ16" s="413"/>
      <c r="RTR16" s="413"/>
      <c r="RTS16" s="413"/>
      <c r="RTT16" s="413"/>
      <c r="RTU16" s="413"/>
      <c r="RTV16" s="413"/>
      <c r="RTW16" s="413"/>
      <c r="RTX16" s="413"/>
      <c r="RTY16" s="413"/>
      <c r="RTZ16" s="413"/>
      <c r="RUA16" s="413"/>
      <c r="RUB16" s="413"/>
      <c r="RUC16" s="413"/>
      <c r="RUD16" s="413"/>
      <c r="RUE16" s="413"/>
      <c r="RUF16" s="413"/>
      <c r="RUG16" s="413"/>
      <c r="RUH16" s="413"/>
      <c r="RUI16" s="413"/>
      <c r="RUJ16" s="413"/>
      <c r="RUK16" s="413"/>
      <c r="RUL16" s="413"/>
      <c r="RUM16" s="413"/>
      <c r="RUN16" s="413"/>
      <c r="RUO16" s="413"/>
      <c r="RUP16" s="413"/>
      <c r="RUQ16" s="413"/>
      <c r="RUR16" s="413"/>
      <c r="RUS16" s="413"/>
      <c r="RUT16" s="413"/>
      <c r="RUU16" s="413"/>
      <c r="RUV16" s="413"/>
      <c r="RUW16" s="413"/>
      <c r="RUX16" s="413"/>
      <c r="RUY16" s="413"/>
      <c r="RUZ16" s="413"/>
      <c r="RVA16" s="413"/>
      <c r="RVB16" s="413"/>
      <c r="RVC16" s="413"/>
      <c r="RVD16" s="413"/>
      <c r="RVE16" s="413"/>
      <c r="RVF16" s="413"/>
      <c r="RVG16" s="413"/>
      <c r="RVH16" s="413"/>
      <c r="RVI16" s="413"/>
      <c r="RVJ16" s="413"/>
      <c r="RVK16" s="413"/>
      <c r="RVL16" s="413"/>
      <c r="RVM16" s="413"/>
      <c r="RVN16" s="413"/>
      <c r="RVO16" s="413"/>
      <c r="RVP16" s="413"/>
      <c r="RVQ16" s="413"/>
      <c r="RVR16" s="413"/>
      <c r="RVS16" s="413"/>
      <c r="RVT16" s="413"/>
      <c r="RVU16" s="413"/>
      <c r="RVV16" s="413"/>
      <c r="RVW16" s="413"/>
      <c r="RVX16" s="413"/>
      <c r="RVY16" s="413"/>
      <c r="RVZ16" s="413"/>
      <c r="RWA16" s="413"/>
      <c r="RWB16" s="413"/>
      <c r="RWC16" s="413"/>
      <c r="RWD16" s="413"/>
      <c r="RWE16" s="413"/>
      <c r="RWF16" s="413"/>
      <c r="RWG16" s="413"/>
      <c r="RWH16" s="413"/>
      <c r="RWI16" s="413"/>
      <c r="RWJ16" s="413"/>
      <c r="RWK16" s="413"/>
      <c r="RWL16" s="413"/>
      <c r="RWM16" s="413"/>
      <c r="RWN16" s="413"/>
      <c r="RWO16" s="413"/>
      <c r="RWP16" s="413"/>
      <c r="RWQ16" s="413"/>
      <c r="RWR16" s="413"/>
      <c r="RWS16" s="413"/>
      <c r="RWT16" s="413"/>
      <c r="RWU16" s="413"/>
      <c r="RWV16" s="413"/>
      <c r="RWW16" s="413"/>
      <c r="RWX16" s="413"/>
      <c r="RWY16" s="413"/>
      <c r="RWZ16" s="413"/>
      <c r="RXA16" s="413"/>
      <c r="RXB16" s="413"/>
      <c r="RXC16" s="413"/>
      <c r="RXD16" s="413"/>
      <c r="RXE16" s="413"/>
      <c r="RXF16" s="413"/>
      <c r="RXG16" s="413"/>
      <c r="RXH16" s="413"/>
      <c r="RXI16" s="413"/>
      <c r="RXJ16" s="413"/>
      <c r="RXK16" s="413"/>
      <c r="RXL16" s="413"/>
      <c r="RXM16" s="413"/>
      <c r="RXN16" s="413"/>
      <c r="RXO16" s="413"/>
      <c r="RXP16" s="413"/>
      <c r="RXQ16" s="413"/>
      <c r="RXR16" s="413"/>
      <c r="RXS16" s="413"/>
      <c r="RXT16" s="413"/>
      <c r="RXU16" s="413"/>
      <c r="RXV16" s="413"/>
      <c r="RXW16" s="413"/>
      <c r="RXX16" s="413"/>
      <c r="RXY16" s="413"/>
      <c r="RXZ16" s="413"/>
      <c r="RYA16" s="413"/>
      <c r="RYB16" s="413"/>
      <c r="RYC16" s="413"/>
      <c r="RYD16" s="413"/>
      <c r="RYE16" s="413"/>
      <c r="RYF16" s="413"/>
      <c r="RYG16" s="413"/>
      <c r="RYH16" s="413"/>
      <c r="RYI16" s="413"/>
      <c r="RYJ16" s="413"/>
      <c r="RYK16" s="413"/>
      <c r="RYL16" s="413"/>
      <c r="RYM16" s="413"/>
      <c r="RYN16" s="413"/>
      <c r="RYO16" s="413"/>
      <c r="RYP16" s="413"/>
      <c r="RYQ16" s="413"/>
      <c r="RYR16" s="413"/>
      <c r="RYS16" s="413"/>
      <c r="RYT16" s="413"/>
      <c r="RYU16" s="413"/>
      <c r="RYV16" s="413"/>
      <c r="RYW16" s="413"/>
      <c r="RYX16" s="413"/>
      <c r="RYY16" s="413"/>
      <c r="RYZ16" s="413"/>
      <c r="RZA16" s="413"/>
      <c r="RZB16" s="413"/>
      <c r="RZC16" s="413"/>
      <c r="RZD16" s="413"/>
      <c r="RZE16" s="413"/>
      <c r="RZF16" s="413"/>
      <c r="RZG16" s="413"/>
      <c r="RZH16" s="413"/>
      <c r="RZI16" s="413"/>
      <c r="RZJ16" s="413"/>
      <c r="RZK16" s="413"/>
      <c r="RZL16" s="413"/>
      <c r="RZM16" s="413"/>
      <c r="RZN16" s="413"/>
      <c r="RZO16" s="413"/>
      <c r="RZP16" s="413"/>
      <c r="RZQ16" s="413"/>
      <c r="RZR16" s="413"/>
      <c r="RZS16" s="413"/>
      <c r="RZT16" s="413"/>
      <c r="RZU16" s="413"/>
      <c r="RZV16" s="413"/>
      <c r="RZW16" s="413"/>
      <c r="RZX16" s="413"/>
      <c r="RZY16" s="413"/>
      <c r="RZZ16" s="413"/>
      <c r="SAA16" s="413"/>
      <c r="SAB16" s="413"/>
      <c r="SAC16" s="413"/>
      <c r="SAD16" s="413"/>
      <c r="SAE16" s="413"/>
      <c r="SAF16" s="413"/>
      <c r="SAG16" s="413"/>
      <c r="SAH16" s="413"/>
      <c r="SAI16" s="413"/>
      <c r="SAJ16" s="413"/>
      <c r="SAK16" s="413"/>
      <c r="SAL16" s="413"/>
      <c r="SAM16" s="413"/>
      <c r="SAN16" s="413"/>
      <c r="SAO16" s="413"/>
      <c r="SAP16" s="413"/>
      <c r="SAQ16" s="413"/>
      <c r="SAR16" s="413"/>
      <c r="SAS16" s="413"/>
      <c r="SAT16" s="413"/>
      <c r="SAU16" s="413"/>
      <c r="SAV16" s="413"/>
      <c r="SAW16" s="413"/>
      <c r="SAX16" s="413"/>
      <c r="SAY16" s="413"/>
      <c r="SAZ16" s="413"/>
      <c r="SBA16" s="413"/>
      <c r="SBB16" s="413"/>
      <c r="SBC16" s="413"/>
      <c r="SBD16" s="413"/>
      <c r="SBE16" s="413"/>
      <c r="SBF16" s="413"/>
      <c r="SBG16" s="413"/>
      <c r="SBH16" s="413"/>
      <c r="SBI16" s="413"/>
      <c r="SBJ16" s="413"/>
      <c r="SBK16" s="413"/>
      <c r="SBL16" s="413"/>
      <c r="SBM16" s="413"/>
      <c r="SBN16" s="413"/>
      <c r="SBO16" s="413"/>
      <c r="SBP16" s="413"/>
      <c r="SBQ16" s="413"/>
      <c r="SBR16" s="413"/>
      <c r="SBS16" s="413"/>
      <c r="SBT16" s="413"/>
      <c r="SBU16" s="413"/>
      <c r="SBV16" s="413"/>
      <c r="SBW16" s="413"/>
      <c r="SBX16" s="413"/>
      <c r="SBY16" s="413"/>
      <c r="SBZ16" s="413"/>
      <c r="SCA16" s="413"/>
      <c r="SCB16" s="413"/>
      <c r="SCC16" s="413"/>
      <c r="SCD16" s="413"/>
      <c r="SCE16" s="413"/>
      <c r="SCF16" s="413"/>
      <c r="SCG16" s="413"/>
      <c r="SCH16" s="413"/>
      <c r="SCI16" s="413"/>
      <c r="SCJ16" s="413"/>
      <c r="SCK16" s="413"/>
      <c r="SCL16" s="413"/>
      <c r="SCM16" s="413"/>
      <c r="SCN16" s="413"/>
      <c r="SCO16" s="413"/>
      <c r="SCP16" s="413"/>
      <c r="SCQ16" s="413"/>
      <c r="SCR16" s="413"/>
      <c r="SCS16" s="413"/>
      <c r="SCT16" s="413"/>
      <c r="SCU16" s="413"/>
      <c r="SCV16" s="413"/>
      <c r="SCW16" s="413"/>
      <c r="SCX16" s="413"/>
      <c r="SCY16" s="413"/>
      <c r="SCZ16" s="413"/>
      <c r="SDA16" s="413"/>
      <c r="SDB16" s="413"/>
      <c r="SDC16" s="413"/>
      <c r="SDD16" s="413"/>
      <c r="SDE16" s="413"/>
      <c r="SDF16" s="413"/>
      <c r="SDG16" s="413"/>
      <c r="SDH16" s="413"/>
      <c r="SDI16" s="413"/>
      <c r="SDJ16" s="413"/>
      <c r="SDK16" s="413"/>
      <c r="SDL16" s="413"/>
      <c r="SDM16" s="413"/>
      <c r="SDN16" s="413"/>
      <c r="SDO16" s="413"/>
      <c r="SDP16" s="413"/>
      <c r="SDQ16" s="413"/>
      <c r="SDR16" s="413"/>
      <c r="SDS16" s="413"/>
      <c r="SDT16" s="413"/>
      <c r="SDU16" s="413"/>
      <c r="SDV16" s="413"/>
      <c r="SDW16" s="413"/>
      <c r="SDX16" s="413"/>
      <c r="SDY16" s="413"/>
      <c r="SDZ16" s="413"/>
      <c r="SEA16" s="413"/>
      <c r="SEB16" s="413"/>
      <c r="SEC16" s="413"/>
      <c r="SED16" s="413"/>
      <c r="SEE16" s="413"/>
      <c r="SEF16" s="413"/>
      <c r="SEG16" s="413"/>
      <c r="SEH16" s="413"/>
      <c r="SEI16" s="413"/>
      <c r="SEJ16" s="413"/>
      <c r="SEK16" s="413"/>
      <c r="SEL16" s="413"/>
      <c r="SEM16" s="413"/>
      <c r="SEN16" s="413"/>
      <c r="SEO16" s="413"/>
      <c r="SEP16" s="413"/>
      <c r="SEQ16" s="413"/>
      <c r="SER16" s="413"/>
      <c r="SES16" s="413"/>
      <c r="SET16" s="413"/>
      <c r="SEU16" s="413"/>
      <c r="SEV16" s="413"/>
      <c r="SEW16" s="413"/>
      <c r="SEX16" s="413"/>
      <c r="SEY16" s="413"/>
      <c r="SEZ16" s="413"/>
      <c r="SFA16" s="413"/>
      <c r="SFB16" s="413"/>
      <c r="SFC16" s="413"/>
      <c r="SFD16" s="413"/>
      <c r="SFE16" s="413"/>
      <c r="SFF16" s="413"/>
      <c r="SFG16" s="413"/>
      <c r="SFH16" s="413"/>
      <c r="SFI16" s="413"/>
      <c r="SFJ16" s="413"/>
      <c r="SFK16" s="413"/>
      <c r="SFL16" s="413"/>
      <c r="SFM16" s="413"/>
      <c r="SFN16" s="413"/>
      <c r="SFO16" s="413"/>
      <c r="SFP16" s="413"/>
      <c r="SFQ16" s="413"/>
      <c r="SFR16" s="413"/>
      <c r="SFS16" s="413"/>
      <c r="SFT16" s="413"/>
      <c r="SFU16" s="413"/>
      <c r="SFV16" s="413"/>
      <c r="SFW16" s="413"/>
      <c r="SFX16" s="413"/>
      <c r="SFY16" s="413"/>
      <c r="SFZ16" s="413"/>
      <c r="SGA16" s="413"/>
      <c r="SGB16" s="413"/>
      <c r="SGC16" s="413"/>
      <c r="SGD16" s="413"/>
      <c r="SGE16" s="413"/>
      <c r="SGF16" s="413"/>
      <c r="SGG16" s="413"/>
      <c r="SGH16" s="413"/>
      <c r="SGI16" s="413"/>
      <c r="SGJ16" s="413"/>
      <c r="SGK16" s="413"/>
      <c r="SGL16" s="413"/>
      <c r="SGM16" s="413"/>
      <c r="SGN16" s="413"/>
      <c r="SGO16" s="413"/>
      <c r="SGP16" s="413"/>
      <c r="SGQ16" s="413"/>
      <c r="SGR16" s="413"/>
      <c r="SGS16" s="413"/>
      <c r="SGT16" s="413"/>
      <c r="SGU16" s="413"/>
      <c r="SGV16" s="413"/>
      <c r="SGW16" s="413"/>
      <c r="SGX16" s="413"/>
      <c r="SGY16" s="413"/>
      <c r="SGZ16" s="413"/>
      <c r="SHA16" s="413"/>
      <c r="SHB16" s="413"/>
      <c r="SHC16" s="413"/>
      <c r="SHD16" s="413"/>
      <c r="SHE16" s="413"/>
      <c r="SHF16" s="413"/>
      <c r="SHG16" s="413"/>
      <c r="SHH16" s="413"/>
      <c r="SHI16" s="413"/>
      <c r="SHJ16" s="413"/>
      <c r="SHK16" s="413"/>
      <c r="SHL16" s="413"/>
      <c r="SHM16" s="413"/>
      <c r="SHN16" s="413"/>
      <c r="SHO16" s="413"/>
      <c r="SHP16" s="413"/>
      <c r="SHQ16" s="413"/>
      <c r="SHR16" s="413"/>
      <c r="SHS16" s="413"/>
      <c r="SHT16" s="413"/>
      <c r="SHU16" s="413"/>
      <c r="SHV16" s="413"/>
      <c r="SHW16" s="413"/>
      <c r="SHX16" s="413"/>
      <c r="SHY16" s="413"/>
      <c r="SHZ16" s="413"/>
      <c r="SIA16" s="413"/>
      <c r="SIB16" s="413"/>
      <c r="SIC16" s="413"/>
      <c r="SID16" s="413"/>
      <c r="SIE16" s="413"/>
      <c r="SIF16" s="413"/>
      <c r="SIG16" s="413"/>
      <c r="SIH16" s="413"/>
      <c r="SII16" s="413"/>
      <c r="SIJ16" s="413"/>
      <c r="SIK16" s="413"/>
      <c r="SIL16" s="413"/>
      <c r="SIM16" s="413"/>
      <c r="SIN16" s="413"/>
      <c r="SIO16" s="413"/>
      <c r="SIP16" s="413"/>
      <c r="SIQ16" s="413"/>
      <c r="SIR16" s="413"/>
      <c r="SIS16" s="413"/>
      <c r="SIT16" s="413"/>
      <c r="SIU16" s="413"/>
      <c r="SIV16" s="413"/>
      <c r="SIW16" s="413"/>
      <c r="SIX16" s="413"/>
      <c r="SIY16" s="413"/>
      <c r="SIZ16" s="413"/>
      <c r="SJA16" s="413"/>
      <c r="SJB16" s="413"/>
      <c r="SJC16" s="413"/>
      <c r="SJD16" s="413"/>
      <c r="SJE16" s="413"/>
      <c r="SJF16" s="413"/>
      <c r="SJG16" s="413"/>
      <c r="SJH16" s="413"/>
      <c r="SJI16" s="413"/>
      <c r="SJJ16" s="413"/>
      <c r="SJK16" s="413"/>
      <c r="SJL16" s="413"/>
      <c r="SJM16" s="413"/>
      <c r="SJN16" s="413"/>
      <c r="SJO16" s="413"/>
      <c r="SJP16" s="413"/>
      <c r="SJQ16" s="413"/>
      <c r="SJR16" s="413"/>
      <c r="SJS16" s="413"/>
      <c r="SJT16" s="413"/>
      <c r="SJU16" s="413"/>
      <c r="SJV16" s="413"/>
      <c r="SJW16" s="413"/>
      <c r="SJX16" s="413"/>
      <c r="SJY16" s="413"/>
      <c r="SJZ16" s="413"/>
      <c r="SKA16" s="413"/>
      <c r="SKB16" s="413"/>
      <c r="SKC16" s="413"/>
      <c r="SKD16" s="413"/>
      <c r="SKE16" s="413"/>
      <c r="SKF16" s="413"/>
      <c r="SKG16" s="413"/>
      <c r="SKH16" s="413"/>
      <c r="SKI16" s="413"/>
      <c r="SKJ16" s="413"/>
      <c r="SKK16" s="413"/>
      <c r="SKL16" s="413"/>
      <c r="SKM16" s="413"/>
      <c r="SKN16" s="413"/>
      <c r="SKO16" s="413"/>
      <c r="SKP16" s="413"/>
      <c r="SKQ16" s="413"/>
      <c r="SKR16" s="413"/>
      <c r="SKS16" s="413"/>
      <c r="SKT16" s="413"/>
      <c r="SKU16" s="413"/>
      <c r="SKV16" s="413"/>
      <c r="SKW16" s="413"/>
      <c r="SKX16" s="413"/>
      <c r="SKY16" s="413"/>
      <c r="SKZ16" s="413"/>
      <c r="SLA16" s="413"/>
      <c r="SLB16" s="413"/>
      <c r="SLC16" s="413"/>
      <c r="SLD16" s="413"/>
      <c r="SLE16" s="413"/>
      <c r="SLF16" s="413"/>
      <c r="SLG16" s="413"/>
      <c r="SLH16" s="413"/>
      <c r="SLI16" s="413"/>
      <c r="SLJ16" s="413"/>
      <c r="SLK16" s="413"/>
      <c r="SLL16" s="413"/>
      <c r="SLM16" s="413"/>
      <c r="SLN16" s="413"/>
      <c r="SLO16" s="413"/>
      <c r="SLP16" s="413"/>
      <c r="SLQ16" s="413"/>
      <c r="SLR16" s="413"/>
      <c r="SLS16" s="413"/>
      <c r="SLT16" s="413"/>
      <c r="SLU16" s="413"/>
      <c r="SLV16" s="413"/>
      <c r="SLW16" s="413"/>
      <c r="SLX16" s="413"/>
      <c r="SLY16" s="413"/>
      <c r="SLZ16" s="413"/>
      <c r="SMA16" s="413"/>
      <c r="SMB16" s="413"/>
      <c r="SMC16" s="413"/>
      <c r="SMD16" s="413"/>
      <c r="SME16" s="413"/>
      <c r="SMF16" s="413"/>
      <c r="SMG16" s="413"/>
      <c r="SMH16" s="413"/>
      <c r="SMI16" s="413"/>
      <c r="SMJ16" s="413"/>
      <c r="SMK16" s="413"/>
      <c r="SML16" s="413"/>
      <c r="SMM16" s="413"/>
      <c r="SMN16" s="413"/>
      <c r="SMO16" s="413"/>
      <c r="SMP16" s="413"/>
      <c r="SMQ16" s="413"/>
      <c r="SMR16" s="413"/>
      <c r="SMS16" s="413"/>
      <c r="SMT16" s="413"/>
      <c r="SMU16" s="413"/>
      <c r="SMV16" s="413"/>
      <c r="SMW16" s="413"/>
      <c r="SMX16" s="413"/>
      <c r="SMY16" s="413"/>
      <c r="SMZ16" s="413"/>
      <c r="SNA16" s="413"/>
      <c r="SNB16" s="413"/>
      <c r="SNC16" s="413"/>
      <c r="SND16" s="413"/>
      <c r="SNE16" s="413"/>
      <c r="SNF16" s="413"/>
      <c r="SNG16" s="413"/>
      <c r="SNH16" s="413"/>
      <c r="SNI16" s="413"/>
      <c r="SNJ16" s="413"/>
      <c r="SNK16" s="413"/>
      <c r="SNL16" s="413"/>
      <c r="SNM16" s="413"/>
      <c r="SNN16" s="413"/>
      <c r="SNO16" s="413"/>
      <c r="SNP16" s="413"/>
      <c r="SNQ16" s="413"/>
      <c r="SNR16" s="413"/>
      <c r="SNS16" s="413"/>
      <c r="SNT16" s="413"/>
      <c r="SNU16" s="413"/>
      <c r="SNV16" s="413"/>
      <c r="SNW16" s="413"/>
      <c r="SNX16" s="413"/>
      <c r="SNY16" s="413"/>
      <c r="SNZ16" s="413"/>
      <c r="SOA16" s="413"/>
      <c r="SOB16" s="413"/>
      <c r="SOC16" s="413"/>
      <c r="SOD16" s="413"/>
      <c r="SOE16" s="413"/>
      <c r="SOF16" s="413"/>
      <c r="SOG16" s="413"/>
      <c r="SOH16" s="413"/>
      <c r="SOI16" s="413"/>
      <c r="SOJ16" s="413"/>
      <c r="SOK16" s="413"/>
      <c r="SOL16" s="413"/>
      <c r="SOM16" s="413"/>
      <c r="SON16" s="413"/>
      <c r="SOO16" s="413"/>
      <c r="SOP16" s="413"/>
      <c r="SOQ16" s="413"/>
      <c r="SOR16" s="413"/>
      <c r="SOS16" s="413"/>
      <c r="SOT16" s="413"/>
      <c r="SOU16" s="413"/>
      <c r="SOV16" s="413"/>
      <c r="SOW16" s="413"/>
      <c r="SOX16" s="413"/>
      <c r="SOY16" s="413"/>
      <c r="SOZ16" s="413"/>
      <c r="SPA16" s="413"/>
      <c r="SPB16" s="413"/>
      <c r="SPC16" s="413"/>
      <c r="SPD16" s="413"/>
      <c r="SPE16" s="413"/>
      <c r="SPF16" s="413"/>
      <c r="SPG16" s="413"/>
      <c r="SPH16" s="413"/>
      <c r="SPI16" s="413"/>
      <c r="SPJ16" s="413"/>
      <c r="SPK16" s="413"/>
      <c r="SPL16" s="413"/>
      <c r="SPM16" s="413"/>
      <c r="SPN16" s="413"/>
      <c r="SPO16" s="413"/>
      <c r="SPP16" s="413"/>
      <c r="SPQ16" s="413"/>
      <c r="SPR16" s="413"/>
      <c r="SPS16" s="413"/>
      <c r="SPT16" s="413"/>
      <c r="SPU16" s="413"/>
      <c r="SPV16" s="413"/>
      <c r="SPW16" s="413"/>
      <c r="SPX16" s="413"/>
      <c r="SPY16" s="413"/>
      <c r="SPZ16" s="413"/>
      <c r="SQA16" s="413"/>
      <c r="SQB16" s="413"/>
      <c r="SQC16" s="413"/>
      <c r="SQD16" s="413"/>
      <c r="SQE16" s="413"/>
      <c r="SQF16" s="413"/>
      <c r="SQG16" s="413"/>
      <c r="SQH16" s="413"/>
      <c r="SQI16" s="413"/>
      <c r="SQJ16" s="413"/>
      <c r="SQK16" s="413"/>
      <c r="SQL16" s="413"/>
      <c r="SQM16" s="413"/>
      <c r="SQN16" s="413"/>
      <c r="SQO16" s="413"/>
      <c r="SQP16" s="413"/>
      <c r="SQQ16" s="413"/>
      <c r="SQR16" s="413"/>
      <c r="SQS16" s="413"/>
      <c r="SQT16" s="413"/>
      <c r="SQU16" s="413"/>
      <c r="SQV16" s="413"/>
      <c r="SQW16" s="413"/>
      <c r="SQX16" s="413"/>
      <c r="SQY16" s="413"/>
      <c r="SQZ16" s="413"/>
      <c r="SRA16" s="413"/>
      <c r="SRB16" s="413"/>
      <c r="SRC16" s="413"/>
      <c r="SRD16" s="413"/>
      <c r="SRE16" s="413"/>
      <c r="SRF16" s="413"/>
      <c r="SRG16" s="413"/>
      <c r="SRH16" s="413"/>
      <c r="SRI16" s="413"/>
      <c r="SRJ16" s="413"/>
      <c r="SRK16" s="413"/>
      <c r="SRL16" s="413"/>
      <c r="SRM16" s="413"/>
      <c r="SRN16" s="413"/>
      <c r="SRO16" s="413"/>
      <c r="SRP16" s="413"/>
      <c r="SRQ16" s="413"/>
      <c r="SRR16" s="413"/>
      <c r="SRS16" s="413"/>
      <c r="SRT16" s="413"/>
      <c r="SRU16" s="413"/>
      <c r="SRV16" s="413"/>
      <c r="SRW16" s="413"/>
      <c r="SRX16" s="413"/>
      <c r="SRY16" s="413"/>
      <c r="SRZ16" s="413"/>
      <c r="SSA16" s="413"/>
      <c r="SSB16" s="413"/>
      <c r="SSC16" s="413"/>
      <c r="SSD16" s="413"/>
      <c r="SSE16" s="413"/>
      <c r="SSF16" s="413"/>
      <c r="SSG16" s="413"/>
      <c r="SSH16" s="413"/>
      <c r="SSI16" s="413"/>
      <c r="SSJ16" s="413"/>
      <c r="SSK16" s="413"/>
      <c r="SSL16" s="413"/>
      <c r="SSM16" s="413"/>
      <c r="SSN16" s="413"/>
      <c r="SSO16" s="413"/>
      <c r="SSP16" s="413"/>
      <c r="SSQ16" s="413"/>
      <c r="SSR16" s="413"/>
      <c r="SSS16" s="413"/>
      <c r="SST16" s="413"/>
      <c r="SSU16" s="413"/>
      <c r="SSV16" s="413"/>
      <c r="SSW16" s="413"/>
      <c r="SSX16" s="413"/>
      <c r="SSY16" s="413"/>
      <c r="SSZ16" s="413"/>
      <c r="STA16" s="413"/>
      <c r="STB16" s="413"/>
      <c r="STC16" s="413"/>
      <c r="STD16" s="413"/>
      <c r="STE16" s="413"/>
      <c r="STF16" s="413"/>
      <c r="STG16" s="413"/>
      <c r="STH16" s="413"/>
      <c r="STI16" s="413"/>
      <c r="STJ16" s="413"/>
      <c r="STK16" s="413"/>
      <c r="STL16" s="413"/>
      <c r="STM16" s="413"/>
      <c r="STN16" s="413"/>
      <c r="STO16" s="413"/>
      <c r="STP16" s="413"/>
      <c r="STQ16" s="413"/>
      <c r="STR16" s="413"/>
      <c r="STS16" s="413"/>
      <c r="STT16" s="413"/>
      <c r="STU16" s="413"/>
      <c r="STV16" s="413"/>
      <c r="STW16" s="413"/>
      <c r="STX16" s="413"/>
      <c r="STY16" s="413"/>
      <c r="STZ16" s="413"/>
      <c r="SUA16" s="413"/>
      <c r="SUB16" s="413"/>
      <c r="SUC16" s="413"/>
      <c r="SUD16" s="413"/>
      <c r="SUE16" s="413"/>
      <c r="SUF16" s="413"/>
      <c r="SUG16" s="413"/>
      <c r="SUH16" s="413"/>
      <c r="SUI16" s="413"/>
      <c r="SUJ16" s="413"/>
      <c r="SUK16" s="413"/>
      <c r="SUL16" s="413"/>
      <c r="SUM16" s="413"/>
      <c r="SUN16" s="413"/>
      <c r="SUO16" s="413"/>
      <c r="SUP16" s="413"/>
      <c r="SUQ16" s="413"/>
      <c r="SUR16" s="413"/>
      <c r="SUS16" s="413"/>
      <c r="SUT16" s="413"/>
      <c r="SUU16" s="413"/>
      <c r="SUV16" s="413"/>
      <c r="SUW16" s="413"/>
      <c r="SUX16" s="413"/>
      <c r="SUY16" s="413"/>
      <c r="SUZ16" s="413"/>
      <c r="SVA16" s="413"/>
      <c r="SVB16" s="413"/>
      <c r="SVC16" s="413"/>
      <c r="SVD16" s="413"/>
      <c r="SVE16" s="413"/>
      <c r="SVF16" s="413"/>
      <c r="SVG16" s="413"/>
      <c r="SVH16" s="413"/>
      <c r="SVI16" s="413"/>
      <c r="SVJ16" s="413"/>
      <c r="SVK16" s="413"/>
      <c r="SVL16" s="413"/>
      <c r="SVM16" s="413"/>
      <c r="SVN16" s="413"/>
      <c r="SVO16" s="413"/>
      <c r="SVP16" s="413"/>
      <c r="SVQ16" s="413"/>
      <c r="SVR16" s="413"/>
      <c r="SVS16" s="413"/>
      <c r="SVT16" s="413"/>
      <c r="SVU16" s="413"/>
      <c r="SVV16" s="413"/>
      <c r="SVW16" s="413"/>
      <c r="SVX16" s="413"/>
      <c r="SVY16" s="413"/>
      <c r="SVZ16" s="413"/>
      <c r="SWA16" s="413"/>
      <c r="SWB16" s="413"/>
      <c r="SWC16" s="413"/>
      <c r="SWD16" s="413"/>
      <c r="SWE16" s="413"/>
      <c r="SWF16" s="413"/>
      <c r="SWG16" s="413"/>
      <c r="SWH16" s="413"/>
      <c r="SWI16" s="413"/>
      <c r="SWJ16" s="413"/>
      <c r="SWK16" s="413"/>
      <c r="SWL16" s="413"/>
      <c r="SWM16" s="413"/>
      <c r="SWN16" s="413"/>
      <c r="SWO16" s="413"/>
      <c r="SWP16" s="413"/>
      <c r="SWQ16" s="413"/>
      <c r="SWR16" s="413"/>
      <c r="SWS16" s="413"/>
      <c r="SWT16" s="413"/>
      <c r="SWU16" s="413"/>
      <c r="SWV16" s="413"/>
      <c r="SWW16" s="413"/>
      <c r="SWX16" s="413"/>
      <c r="SWY16" s="413"/>
      <c r="SWZ16" s="413"/>
      <c r="SXA16" s="413"/>
      <c r="SXB16" s="413"/>
      <c r="SXC16" s="413"/>
      <c r="SXD16" s="413"/>
      <c r="SXE16" s="413"/>
      <c r="SXF16" s="413"/>
      <c r="SXG16" s="413"/>
      <c r="SXH16" s="413"/>
      <c r="SXI16" s="413"/>
      <c r="SXJ16" s="413"/>
      <c r="SXK16" s="413"/>
      <c r="SXL16" s="413"/>
      <c r="SXM16" s="413"/>
      <c r="SXN16" s="413"/>
      <c r="SXO16" s="413"/>
      <c r="SXP16" s="413"/>
      <c r="SXQ16" s="413"/>
      <c r="SXR16" s="413"/>
      <c r="SXS16" s="413"/>
      <c r="SXT16" s="413"/>
      <c r="SXU16" s="413"/>
      <c r="SXV16" s="413"/>
      <c r="SXW16" s="413"/>
      <c r="SXX16" s="413"/>
      <c r="SXY16" s="413"/>
      <c r="SXZ16" s="413"/>
      <c r="SYA16" s="413"/>
      <c r="SYB16" s="413"/>
      <c r="SYC16" s="413"/>
      <c r="SYD16" s="413"/>
      <c r="SYE16" s="413"/>
      <c r="SYF16" s="413"/>
      <c r="SYG16" s="413"/>
      <c r="SYH16" s="413"/>
      <c r="SYI16" s="413"/>
      <c r="SYJ16" s="413"/>
      <c r="SYK16" s="413"/>
      <c r="SYL16" s="413"/>
      <c r="SYM16" s="413"/>
      <c r="SYN16" s="413"/>
      <c r="SYO16" s="413"/>
      <c r="SYP16" s="413"/>
      <c r="SYQ16" s="413"/>
      <c r="SYR16" s="413"/>
      <c r="SYS16" s="413"/>
      <c r="SYT16" s="413"/>
      <c r="SYU16" s="413"/>
      <c r="SYV16" s="413"/>
      <c r="SYW16" s="413"/>
      <c r="SYX16" s="413"/>
      <c r="SYY16" s="413"/>
      <c r="SYZ16" s="413"/>
      <c r="SZA16" s="413"/>
      <c r="SZB16" s="413"/>
      <c r="SZC16" s="413"/>
      <c r="SZD16" s="413"/>
      <c r="SZE16" s="413"/>
      <c r="SZF16" s="413"/>
      <c r="SZG16" s="413"/>
      <c r="SZH16" s="413"/>
      <c r="SZI16" s="413"/>
      <c r="SZJ16" s="413"/>
      <c r="SZK16" s="413"/>
      <c r="SZL16" s="413"/>
      <c r="SZM16" s="413"/>
      <c r="SZN16" s="413"/>
      <c r="SZO16" s="413"/>
      <c r="SZP16" s="413"/>
      <c r="SZQ16" s="413"/>
      <c r="SZR16" s="413"/>
      <c r="SZS16" s="413"/>
      <c r="SZT16" s="413"/>
      <c r="SZU16" s="413"/>
      <c r="SZV16" s="413"/>
      <c r="SZW16" s="413"/>
      <c r="SZX16" s="413"/>
      <c r="SZY16" s="413"/>
      <c r="SZZ16" s="413"/>
      <c r="TAA16" s="413"/>
      <c r="TAB16" s="413"/>
      <c r="TAC16" s="413"/>
      <c r="TAD16" s="413"/>
      <c r="TAE16" s="413"/>
      <c r="TAF16" s="413"/>
      <c r="TAG16" s="413"/>
      <c r="TAH16" s="413"/>
      <c r="TAI16" s="413"/>
      <c r="TAJ16" s="413"/>
      <c r="TAK16" s="413"/>
      <c r="TAL16" s="413"/>
      <c r="TAM16" s="413"/>
      <c r="TAN16" s="413"/>
      <c r="TAO16" s="413"/>
      <c r="TAP16" s="413"/>
      <c r="TAQ16" s="413"/>
      <c r="TAR16" s="413"/>
      <c r="TAS16" s="413"/>
      <c r="TAT16" s="413"/>
      <c r="TAU16" s="413"/>
      <c r="TAV16" s="413"/>
      <c r="TAW16" s="413"/>
      <c r="TAX16" s="413"/>
      <c r="TAY16" s="413"/>
      <c r="TAZ16" s="413"/>
      <c r="TBA16" s="413"/>
      <c r="TBB16" s="413"/>
      <c r="TBC16" s="413"/>
      <c r="TBD16" s="413"/>
      <c r="TBE16" s="413"/>
      <c r="TBF16" s="413"/>
      <c r="TBG16" s="413"/>
      <c r="TBH16" s="413"/>
      <c r="TBI16" s="413"/>
      <c r="TBJ16" s="413"/>
      <c r="TBK16" s="413"/>
      <c r="TBL16" s="413"/>
      <c r="TBM16" s="413"/>
      <c r="TBN16" s="413"/>
      <c r="TBO16" s="413"/>
      <c r="TBP16" s="413"/>
      <c r="TBQ16" s="413"/>
      <c r="TBR16" s="413"/>
      <c r="TBS16" s="413"/>
      <c r="TBT16" s="413"/>
      <c r="TBU16" s="413"/>
      <c r="TBV16" s="413"/>
      <c r="TBW16" s="413"/>
      <c r="TBX16" s="413"/>
      <c r="TBY16" s="413"/>
      <c r="TBZ16" s="413"/>
      <c r="TCA16" s="413"/>
      <c r="TCB16" s="413"/>
      <c r="TCC16" s="413"/>
      <c r="TCD16" s="413"/>
      <c r="TCE16" s="413"/>
      <c r="TCF16" s="413"/>
      <c r="TCG16" s="413"/>
      <c r="TCH16" s="413"/>
      <c r="TCI16" s="413"/>
      <c r="TCJ16" s="413"/>
      <c r="TCK16" s="413"/>
      <c r="TCL16" s="413"/>
      <c r="TCM16" s="413"/>
      <c r="TCN16" s="413"/>
      <c r="TCO16" s="413"/>
      <c r="TCP16" s="413"/>
      <c r="TCQ16" s="413"/>
      <c r="TCR16" s="413"/>
      <c r="TCS16" s="413"/>
      <c r="TCT16" s="413"/>
      <c r="TCU16" s="413"/>
      <c r="TCV16" s="413"/>
      <c r="TCW16" s="413"/>
      <c r="TCX16" s="413"/>
      <c r="TCY16" s="413"/>
      <c r="TCZ16" s="413"/>
      <c r="TDA16" s="413"/>
      <c r="TDB16" s="413"/>
      <c r="TDC16" s="413"/>
      <c r="TDD16" s="413"/>
      <c r="TDE16" s="413"/>
      <c r="TDF16" s="413"/>
      <c r="TDG16" s="413"/>
      <c r="TDH16" s="413"/>
      <c r="TDI16" s="413"/>
      <c r="TDJ16" s="413"/>
      <c r="TDK16" s="413"/>
      <c r="TDL16" s="413"/>
      <c r="TDM16" s="413"/>
      <c r="TDN16" s="413"/>
      <c r="TDO16" s="413"/>
      <c r="TDP16" s="413"/>
      <c r="TDQ16" s="413"/>
      <c r="TDR16" s="413"/>
      <c r="TDS16" s="413"/>
      <c r="TDT16" s="413"/>
      <c r="TDU16" s="413"/>
      <c r="TDV16" s="413"/>
      <c r="TDW16" s="413"/>
      <c r="TDX16" s="413"/>
      <c r="TDY16" s="413"/>
      <c r="TDZ16" s="413"/>
      <c r="TEA16" s="413"/>
      <c r="TEB16" s="413"/>
      <c r="TEC16" s="413"/>
      <c r="TED16" s="413"/>
      <c r="TEE16" s="413"/>
      <c r="TEF16" s="413"/>
      <c r="TEG16" s="413"/>
      <c r="TEH16" s="413"/>
      <c r="TEI16" s="413"/>
      <c r="TEJ16" s="413"/>
      <c r="TEK16" s="413"/>
      <c r="TEL16" s="413"/>
      <c r="TEM16" s="413"/>
      <c r="TEN16" s="413"/>
      <c r="TEO16" s="413"/>
      <c r="TEP16" s="413"/>
      <c r="TEQ16" s="413"/>
      <c r="TER16" s="413"/>
      <c r="TES16" s="413"/>
      <c r="TET16" s="413"/>
      <c r="TEU16" s="413"/>
      <c r="TEV16" s="413"/>
      <c r="TEW16" s="413"/>
      <c r="TEX16" s="413"/>
      <c r="TEY16" s="413"/>
      <c r="TEZ16" s="413"/>
      <c r="TFA16" s="413"/>
      <c r="TFB16" s="413"/>
      <c r="TFC16" s="413"/>
      <c r="TFD16" s="413"/>
      <c r="TFE16" s="413"/>
      <c r="TFF16" s="413"/>
      <c r="TFG16" s="413"/>
      <c r="TFH16" s="413"/>
      <c r="TFI16" s="413"/>
      <c r="TFJ16" s="413"/>
      <c r="TFK16" s="413"/>
      <c r="TFL16" s="413"/>
      <c r="TFM16" s="413"/>
      <c r="TFN16" s="413"/>
      <c r="TFO16" s="413"/>
      <c r="TFP16" s="413"/>
      <c r="TFQ16" s="413"/>
      <c r="TFR16" s="413"/>
      <c r="TFS16" s="413"/>
      <c r="TFT16" s="413"/>
      <c r="TFU16" s="413"/>
      <c r="TFV16" s="413"/>
      <c r="TFW16" s="413"/>
      <c r="TFX16" s="413"/>
      <c r="TFY16" s="413"/>
      <c r="TFZ16" s="413"/>
      <c r="TGA16" s="413"/>
      <c r="TGB16" s="413"/>
      <c r="TGC16" s="413"/>
      <c r="TGD16" s="413"/>
      <c r="TGE16" s="413"/>
      <c r="TGF16" s="413"/>
      <c r="TGG16" s="413"/>
      <c r="TGH16" s="413"/>
      <c r="TGI16" s="413"/>
      <c r="TGJ16" s="413"/>
      <c r="TGK16" s="413"/>
      <c r="TGL16" s="413"/>
      <c r="TGM16" s="413"/>
      <c r="TGN16" s="413"/>
      <c r="TGO16" s="413"/>
      <c r="TGP16" s="413"/>
      <c r="TGQ16" s="413"/>
      <c r="TGR16" s="413"/>
      <c r="TGS16" s="413"/>
      <c r="TGT16" s="413"/>
      <c r="TGU16" s="413"/>
      <c r="TGV16" s="413"/>
      <c r="TGW16" s="413"/>
      <c r="TGX16" s="413"/>
      <c r="TGY16" s="413"/>
      <c r="TGZ16" s="413"/>
      <c r="THA16" s="413"/>
      <c r="THB16" s="413"/>
      <c r="THC16" s="413"/>
      <c r="THD16" s="413"/>
      <c r="THE16" s="413"/>
      <c r="THF16" s="413"/>
      <c r="THG16" s="413"/>
      <c r="THH16" s="413"/>
      <c r="THI16" s="413"/>
      <c r="THJ16" s="413"/>
      <c r="THK16" s="413"/>
      <c r="THL16" s="413"/>
      <c r="THM16" s="413"/>
      <c r="THN16" s="413"/>
      <c r="THO16" s="413"/>
      <c r="THP16" s="413"/>
      <c r="THQ16" s="413"/>
      <c r="THR16" s="413"/>
      <c r="THS16" s="413"/>
      <c r="THT16" s="413"/>
      <c r="THU16" s="413"/>
      <c r="THV16" s="413"/>
      <c r="THW16" s="413"/>
      <c r="THX16" s="413"/>
      <c r="THY16" s="413"/>
      <c r="THZ16" s="413"/>
      <c r="TIA16" s="413"/>
      <c r="TIB16" s="413"/>
      <c r="TIC16" s="413"/>
      <c r="TID16" s="413"/>
      <c r="TIE16" s="413"/>
      <c r="TIF16" s="413"/>
      <c r="TIG16" s="413"/>
      <c r="TIH16" s="413"/>
      <c r="TII16" s="413"/>
      <c r="TIJ16" s="413"/>
      <c r="TIK16" s="413"/>
      <c r="TIL16" s="413"/>
      <c r="TIM16" s="413"/>
      <c r="TIN16" s="413"/>
      <c r="TIO16" s="413"/>
      <c r="TIP16" s="413"/>
      <c r="TIQ16" s="413"/>
      <c r="TIR16" s="413"/>
      <c r="TIS16" s="413"/>
      <c r="TIT16" s="413"/>
      <c r="TIU16" s="413"/>
      <c r="TIV16" s="413"/>
      <c r="TIW16" s="413"/>
      <c r="TIX16" s="413"/>
      <c r="TIY16" s="413"/>
      <c r="TIZ16" s="413"/>
      <c r="TJA16" s="413"/>
      <c r="TJB16" s="413"/>
      <c r="TJC16" s="413"/>
      <c r="TJD16" s="413"/>
      <c r="TJE16" s="413"/>
      <c r="TJF16" s="413"/>
      <c r="TJG16" s="413"/>
      <c r="TJH16" s="413"/>
      <c r="TJI16" s="413"/>
      <c r="TJJ16" s="413"/>
      <c r="TJK16" s="413"/>
      <c r="TJL16" s="413"/>
      <c r="TJM16" s="413"/>
      <c r="TJN16" s="413"/>
      <c r="TJO16" s="413"/>
      <c r="TJP16" s="413"/>
      <c r="TJQ16" s="413"/>
      <c r="TJR16" s="413"/>
      <c r="TJS16" s="413"/>
      <c r="TJT16" s="413"/>
      <c r="TJU16" s="413"/>
      <c r="TJV16" s="413"/>
      <c r="TJW16" s="413"/>
      <c r="TJX16" s="413"/>
      <c r="TJY16" s="413"/>
      <c r="TJZ16" s="413"/>
      <c r="TKA16" s="413"/>
      <c r="TKB16" s="413"/>
      <c r="TKC16" s="413"/>
      <c r="TKD16" s="413"/>
      <c r="TKE16" s="413"/>
      <c r="TKF16" s="413"/>
      <c r="TKG16" s="413"/>
      <c r="TKH16" s="413"/>
      <c r="TKI16" s="413"/>
      <c r="TKJ16" s="413"/>
      <c r="TKK16" s="413"/>
      <c r="TKL16" s="413"/>
      <c r="TKM16" s="413"/>
      <c r="TKN16" s="413"/>
      <c r="TKO16" s="413"/>
      <c r="TKP16" s="413"/>
      <c r="TKQ16" s="413"/>
      <c r="TKR16" s="413"/>
      <c r="TKS16" s="413"/>
      <c r="TKT16" s="413"/>
      <c r="TKU16" s="413"/>
      <c r="TKV16" s="413"/>
      <c r="TKW16" s="413"/>
      <c r="TKX16" s="413"/>
      <c r="TKY16" s="413"/>
      <c r="TKZ16" s="413"/>
      <c r="TLA16" s="413"/>
      <c r="TLB16" s="413"/>
      <c r="TLC16" s="413"/>
      <c r="TLD16" s="413"/>
      <c r="TLE16" s="413"/>
      <c r="TLF16" s="413"/>
      <c r="TLG16" s="413"/>
      <c r="TLH16" s="413"/>
      <c r="TLI16" s="413"/>
      <c r="TLJ16" s="413"/>
      <c r="TLK16" s="413"/>
      <c r="TLL16" s="413"/>
      <c r="TLM16" s="413"/>
      <c r="TLN16" s="413"/>
      <c r="TLO16" s="413"/>
      <c r="TLP16" s="413"/>
      <c r="TLQ16" s="413"/>
      <c r="TLR16" s="413"/>
      <c r="TLS16" s="413"/>
      <c r="TLT16" s="413"/>
      <c r="TLU16" s="413"/>
      <c r="TLV16" s="413"/>
      <c r="TLW16" s="413"/>
      <c r="TLX16" s="413"/>
      <c r="TLY16" s="413"/>
      <c r="TLZ16" s="413"/>
      <c r="TMA16" s="413"/>
      <c r="TMB16" s="413"/>
      <c r="TMC16" s="413"/>
      <c r="TMD16" s="413"/>
      <c r="TME16" s="413"/>
      <c r="TMF16" s="413"/>
      <c r="TMG16" s="413"/>
      <c r="TMH16" s="413"/>
      <c r="TMI16" s="413"/>
      <c r="TMJ16" s="413"/>
      <c r="TMK16" s="413"/>
      <c r="TML16" s="413"/>
      <c r="TMM16" s="413"/>
      <c r="TMN16" s="413"/>
      <c r="TMO16" s="413"/>
      <c r="TMP16" s="413"/>
      <c r="TMQ16" s="413"/>
      <c r="TMR16" s="413"/>
      <c r="TMS16" s="413"/>
      <c r="TMT16" s="413"/>
      <c r="TMU16" s="413"/>
      <c r="TMV16" s="413"/>
      <c r="TMW16" s="413"/>
      <c r="TMX16" s="413"/>
      <c r="TMY16" s="413"/>
      <c r="TMZ16" s="413"/>
      <c r="TNA16" s="413"/>
      <c r="TNB16" s="413"/>
      <c r="TNC16" s="413"/>
      <c r="TND16" s="413"/>
      <c r="TNE16" s="413"/>
      <c r="TNF16" s="413"/>
      <c r="TNG16" s="413"/>
      <c r="TNH16" s="413"/>
      <c r="TNI16" s="413"/>
      <c r="TNJ16" s="413"/>
      <c r="TNK16" s="413"/>
      <c r="TNL16" s="413"/>
      <c r="TNM16" s="413"/>
      <c r="TNN16" s="413"/>
      <c r="TNO16" s="413"/>
      <c r="TNP16" s="413"/>
      <c r="TNQ16" s="413"/>
      <c r="TNR16" s="413"/>
      <c r="TNS16" s="413"/>
      <c r="TNT16" s="413"/>
      <c r="TNU16" s="413"/>
      <c r="TNV16" s="413"/>
      <c r="TNW16" s="413"/>
      <c r="TNX16" s="413"/>
      <c r="TNY16" s="413"/>
      <c r="TNZ16" s="413"/>
      <c r="TOA16" s="413"/>
      <c r="TOB16" s="413"/>
      <c r="TOC16" s="413"/>
      <c r="TOD16" s="413"/>
      <c r="TOE16" s="413"/>
      <c r="TOF16" s="413"/>
      <c r="TOG16" s="413"/>
      <c r="TOH16" s="413"/>
      <c r="TOI16" s="413"/>
      <c r="TOJ16" s="413"/>
      <c r="TOK16" s="413"/>
      <c r="TOL16" s="413"/>
      <c r="TOM16" s="413"/>
      <c r="TON16" s="413"/>
      <c r="TOO16" s="413"/>
      <c r="TOP16" s="413"/>
      <c r="TOQ16" s="413"/>
      <c r="TOR16" s="413"/>
      <c r="TOS16" s="413"/>
      <c r="TOT16" s="413"/>
      <c r="TOU16" s="413"/>
      <c r="TOV16" s="413"/>
      <c r="TOW16" s="413"/>
      <c r="TOX16" s="413"/>
      <c r="TOY16" s="413"/>
      <c r="TOZ16" s="413"/>
      <c r="TPA16" s="413"/>
      <c r="TPB16" s="413"/>
      <c r="TPC16" s="413"/>
      <c r="TPD16" s="413"/>
      <c r="TPE16" s="413"/>
      <c r="TPF16" s="413"/>
      <c r="TPG16" s="413"/>
      <c r="TPH16" s="413"/>
      <c r="TPI16" s="413"/>
      <c r="TPJ16" s="413"/>
      <c r="TPK16" s="413"/>
      <c r="TPL16" s="413"/>
      <c r="TPM16" s="413"/>
      <c r="TPN16" s="413"/>
      <c r="TPO16" s="413"/>
      <c r="TPP16" s="413"/>
      <c r="TPQ16" s="413"/>
      <c r="TPR16" s="413"/>
      <c r="TPS16" s="413"/>
      <c r="TPT16" s="413"/>
      <c r="TPU16" s="413"/>
      <c r="TPV16" s="413"/>
      <c r="TPW16" s="413"/>
      <c r="TPX16" s="413"/>
      <c r="TPY16" s="413"/>
      <c r="TPZ16" s="413"/>
      <c r="TQA16" s="413"/>
      <c r="TQB16" s="413"/>
      <c r="TQC16" s="413"/>
      <c r="TQD16" s="413"/>
      <c r="TQE16" s="413"/>
      <c r="TQF16" s="413"/>
      <c r="TQG16" s="413"/>
      <c r="TQH16" s="413"/>
      <c r="TQI16" s="413"/>
      <c r="TQJ16" s="413"/>
      <c r="TQK16" s="413"/>
      <c r="TQL16" s="413"/>
      <c r="TQM16" s="413"/>
      <c r="TQN16" s="413"/>
      <c r="TQO16" s="413"/>
      <c r="TQP16" s="413"/>
      <c r="TQQ16" s="413"/>
      <c r="TQR16" s="413"/>
      <c r="TQS16" s="413"/>
      <c r="TQT16" s="413"/>
      <c r="TQU16" s="413"/>
      <c r="TQV16" s="413"/>
      <c r="TQW16" s="413"/>
      <c r="TQX16" s="413"/>
      <c r="TQY16" s="413"/>
      <c r="TQZ16" s="413"/>
      <c r="TRA16" s="413"/>
      <c r="TRB16" s="413"/>
      <c r="TRC16" s="413"/>
      <c r="TRD16" s="413"/>
      <c r="TRE16" s="413"/>
      <c r="TRF16" s="413"/>
      <c r="TRG16" s="413"/>
      <c r="TRH16" s="413"/>
      <c r="TRI16" s="413"/>
      <c r="TRJ16" s="413"/>
      <c r="TRK16" s="413"/>
      <c r="TRL16" s="413"/>
      <c r="TRM16" s="413"/>
      <c r="TRN16" s="413"/>
      <c r="TRO16" s="413"/>
      <c r="TRP16" s="413"/>
      <c r="TRQ16" s="413"/>
      <c r="TRR16" s="413"/>
      <c r="TRS16" s="413"/>
      <c r="TRT16" s="413"/>
      <c r="TRU16" s="413"/>
      <c r="TRV16" s="413"/>
      <c r="TRW16" s="413"/>
      <c r="TRX16" s="413"/>
      <c r="TRY16" s="413"/>
      <c r="TRZ16" s="413"/>
      <c r="TSA16" s="413"/>
      <c r="TSB16" s="413"/>
      <c r="TSC16" s="413"/>
      <c r="TSD16" s="413"/>
      <c r="TSE16" s="413"/>
      <c r="TSF16" s="413"/>
      <c r="TSG16" s="413"/>
      <c r="TSH16" s="413"/>
      <c r="TSI16" s="413"/>
      <c r="TSJ16" s="413"/>
      <c r="TSK16" s="413"/>
      <c r="TSL16" s="413"/>
      <c r="TSM16" s="413"/>
      <c r="TSN16" s="413"/>
      <c r="TSO16" s="413"/>
      <c r="TSP16" s="413"/>
      <c r="TSQ16" s="413"/>
      <c r="TSR16" s="413"/>
      <c r="TSS16" s="413"/>
      <c r="TST16" s="413"/>
      <c r="TSU16" s="413"/>
      <c r="TSV16" s="413"/>
      <c r="TSW16" s="413"/>
      <c r="TSX16" s="413"/>
      <c r="TSY16" s="413"/>
      <c r="TSZ16" s="413"/>
      <c r="TTA16" s="413"/>
      <c r="TTB16" s="413"/>
      <c r="TTC16" s="413"/>
      <c r="TTD16" s="413"/>
      <c r="TTE16" s="413"/>
      <c r="TTF16" s="413"/>
      <c r="TTG16" s="413"/>
      <c r="TTH16" s="413"/>
      <c r="TTI16" s="413"/>
      <c r="TTJ16" s="413"/>
      <c r="TTK16" s="413"/>
      <c r="TTL16" s="413"/>
      <c r="TTM16" s="413"/>
      <c r="TTN16" s="413"/>
      <c r="TTO16" s="413"/>
      <c r="TTP16" s="413"/>
      <c r="TTQ16" s="413"/>
      <c r="TTR16" s="413"/>
      <c r="TTS16" s="413"/>
      <c r="TTT16" s="413"/>
      <c r="TTU16" s="413"/>
      <c r="TTV16" s="413"/>
      <c r="TTW16" s="413"/>
      <c r="TTX16" s="413"/>
      <c r="TTY16" s="413"/>
      <c r="TTZ16" s="413"/>
      <c r="TUA16" s="413"/>
      <c r="TUB16" s="413"/>
      <c r="TUC16" s="413"/>
      <c r="TUD16" s="413"/>
      <c r="TUE16" s="413"/>
      <c r="TUF16" s="413"/>
      <c r="TUG16" s="413"/>
      <c r="TUH16" s="413"/>
      <c r="TUI16" s="413"/>
      <c r="TUJ16" s="413"/>
      <c r="TUK16" s="413"/>
      <c r="TUL16" s="413"/>
      <c r="TUM16" s="413"/>
      <c r="TUN16" s="413"/>
      <c r="TUO16" s="413"/>
      <c r="TUP16" s="413"/>
      <c r="TUQ16" s="413"/>
      <c r="TUR16" s="413"/>
      <c r="TUS16" s="413"/>
      <c r="TUT16" s="413"/>
      <c r="TUU16" s="413"/>
      <c r="TUV16" s="413"/>
      <c r="TUW16" s="413"/>
      <c r="TUX16" s="413"/>
      <c r="TUY16" s="413"/>
      <c r="TUZ16" s="413"/>
      <c r="TVA16" s="413"/>
      <c r="TVB16" s="413"/>
      <c r="TVC16" s="413"/>
      <c r="TVD16" s="413"/>
      <c r="TVE16" s="413"/>
      <c r="TVF16" s="413"/>
      <c r="TVG16" s="413"/>
      <c r="TVH16" s="413"/>
      <c r="TVI16" s="413"/>
      <c r="TVJ16" s="413"/>
      <c r="TVK16" s="413"/>
      <c r="TVL16" s="413"/>
      <c r="TVM16" s="413"/>
      <c r="TVN16" s="413"/>
      <c r="TVO16" s="413"/>
      <c r="TVP16" s="413"/>
      <c r="TVQ16" s="413"/>
      <c r="TVR16" s="413"/>
      <c r="TVS16" s="413"/>
      <c r="TVT16" s="413"/>
      <c r="TVU16" s="413"/>
      <c r="TVV16" s="413"/>
      <c r="TVW16" s="413"/>
      <c r="TVX16" s="413"/>
      <c r="TVY16" s="413"/>
      <c r="TVZ16" s="413"/>
      <c r="TWA16" s="413"/>
      <c r="TWB16" s="413"/>
      <c r="TWC16" s="413"/>
      <c r="TWD16" s="413"/>
      <c r="TWE16" s="413"/>
      <c r="TWF16" s="413"/>
      <c r="TWG16" s="413"/>
      <c r="TWH16" s="413"/>
      <c r="TWI16" s="413"/>
      <c r="TWJ16" s="413"/>
      <c r="TWK16" s="413"/>
      <c r="TWL16" s="413"/>
      <c r="TWM16" s="413"/>
      <c r="TWN16" s="413"/>
      <c r="TWO16" s="413"/>
      <c r="TWP16" s="413"/>
      <c r="TWQ16" s="413"/>
      <c r="TWR16" s="413"/>
      <c r="TWS16" s="413"/>
      <c r="TWT16" s="413"/>
      <c r="TWU16" s="413"/>
      <c r="TWV16" s="413"/>
      <c r="TWW16" s="413"/>
      <c r="TWX16" s="413"/>
      <c r="TWY16" s="413"/>
      <c r="TWZ16" s="413"/>
      <c r="TXA16" s="413"/>
      <c r="TXB16" s="413"/>
      <c r="TXC16" s="413"/>
      <c r="TXD16" s="413"/>
      <c r="TXE16" s="413"/>
      <c r="TXF16" s="413"/>
      <c r="TXG16" s="413"/>
      <c r="TXH16" s="413"/>
      <c r="TXI16" s="413"/>
      <c r="TXJ16" s="413"/>
      <c r="TXK16" s="413"/>
      <c r="TXL16" s="413"/>
      <c r="TXM16" s="413"/>
      <c r="TXN16" s="413"/>
      <c r="TXO16" s="413"/>
      <c r="TXP16" s="413"/>
      <c r="TXQ16" s="413"/>
      <c r="TXR16" s="413"/>
      <c r="TXS16" s="413"/>
      <c r="TXT16" s="413"/>
      <c r="TXU16" s="413"/>
      <c r="TXV16" s="413"/>
      <c r="TXW16" s="413"/>
      <c r="TXX16" s="413"/>
      <c r="TXY16" s="413"/>
      <c r="TXZ16" s="413"/>
      <c r="TYA16" s="413"/>
      <c r="TYB16" s="413"/>
      <c r="TYC16" s="413"/>
      <c r="TYD16" s="413"/>
      <c r="TYE16" s="413"/>
      <c r="TYF16" s="413"/>
      <c r="TYG16" s="413"/>
      <c r="TYH16" s="413"/>
      <c r="TYI16" s="413"/>
      <c r="TYJ16" s="413"/>
      <c r="TYK16" s="413"/>
      <c r="TYL16" s="413"/>
      <c r="TYM16" s="413"/>
      <c r="TYN16" s="413"/>
      <c r="TYO16" s="413"/>
      <c r="TYP16" s="413"/>
      <c r="TYQ16" s="413"/>
      <c r="TYR16" s="413"/>
      <c r="TYS16" s="413"/>
      <c r="TYT16" s="413"/>
      <c r="TYU16" s="413"/>
      <c r="TYV16" s="413"/>
      <c r="TYW16" s="413"/>
      <c r="TYX16" s="413"/>
      <c r="TYY16" s="413"/>
      <c r="TYZ16" s="413"/>
      <c r="TZA16" s="413"/>
      <c r="TZB16" s="413"/>
      <c r="TZC16" s="413"/>
      <c r="TZD16" s="413"/>
      <c r="TZE16" s="413"/>
      <c r="TZF16" s="413"/>
      <c r="TZG16" s="413"/>
      <c r="TZH16" s="413"/>
      <c r="TZI16" s="413"/>
      <c r="TZJ16" s="413"/>
      <c r="TZK16" s="413"/>
      <c r="TZL16" s="413"/>
      <c r="TZM16" s="413"/>
      <c r="TZN16" s="413"/>
      <c r="TZO16" s="413"/>
      <c r="TZP16" s="413"/>
      <c r="TZQ16" s="413"/>
      <c r="TZR16" s="413"/>
      <c r="TZS16" s="413"/>
      <c r="TZT16" s="413"/>
      <c r="TZU16" s="413"/>
      <c r="TZV16" s="413"/>
      <c r="TZW16" s="413"/>
      <c r="TZX16" s="413"/>
      <c r="TZY16" s="413"/>
      <c r="TZZ16" s="413"/>
      <c r="UAA16" s="413"/>
      <c r="UAB16" s="413"/>
      <c r="UAC16" s="413"/>
      <c r="UAD16" s="413"/>
      <c r="UAE16" s="413"/>
      <c r="UAF16" s="413"/>
      <c r="UAG16" s="413"/>
      <c r="UAH16" s="413"/>
      <c r="UAI16" s="413"/>
      <c r="UAJ16" s="413"/>
      <c r="UAK16" s="413"/>
      <c r="UAL16" s="413"/>
      <c r="UAM16" s="413"/>
      <c r="UAN16" s="413"/>
      <c r="UAO16" s="413"/>
      <c r="UAP16" s="413"/>
      <c r="UAQ16" s="413"/>
      <c r="UAR16" s="413"/>
      <c r="UAS16" s="413"/>
      <c r="UAT16" s="413"/>
      <c r="UAU16" s="413"/>
      <c r="UAV16" s="413"/>
      <c r="UAW16" s="413"/>
      <c r="UAX16" s="413"/>
      <c r="UAY16" s="413"/>
      <c r="UAZ16" s="413"/>
      <c r="UBA16" s="413"/>
      <c r="UBB16" s="413"/>
      <c r="UBC16" s="413"/>
      <c r="UBD16" s="413"/>
      <c r="UBE16" s="413"/>
      <c r="UBF16" s="413"/>
      <c r="UBG16" s="413"/>
      <c r="UBH16" s="413"/>
      <c r="UBI16" s="413"/>
      <c r="UBJ16" s="413"/>
      <c r="UBK16" s="413"/>
      <c r="UBL16" s="413"/>
      <c r="UBM16" s="413"/>
      <c r="UBN16" s="413"/>
      <c r="UBO16" s="413"/>
      <c r="UBP16" s="413"/>
      <c r="UBQ16" s="413"/>
      <c r="UBR16" s="413"/>
      <c r="UBS16" s="413"/>
      <c r="UBT16" s="413"/>
      <c r="UBU16" s="413"/>
      <c r="UBV16" s="413"/>
      <c r="UBW16" s="413"/>
      <c r="UBX16" s="413"/>
      <c r="UBY16" s="413"/>
      <c r="UBZ16" s="413"/>
      <c r="UCA16" s="413"/>
      <c r="UCB16" s="413"/>
      <c r="UCC16" s="413"/>
      <c r="UCD16" s="413"/>
      <c r="UCE16" s="413"/>
      <c r="UCF16" s="413"/>
      <c r="UCG16" s="413"/>
      <c r="UCH16" s="413"/>
      <c r="UCI16" s="413"/>
      <c r="UCJ16" s="413"/>
      <c r="UCK16" s="413"/>
      <c r="UCL16" s="413"/>
      <c r="UCM16" s="413"/>
      <c r="UCN16" s="413"/>
      <c r="UCO16" s="413"/>
      <c r="UCP16" s="413"/>
      <c r="UCQ16" s="413"/>
      <c r="UCR16" s="413"/>
      <c r="UCS16" s="413"/>
      <c r="UCT16" s="413"/>
      <c r="UCU16" s="413"/>
      <c r="UCV16" s="413"/>
      <c r="UCW16" s="413"/>
      <c r="UCX16" s="413"/>
      <c r="UCY16" s="413"/>
      <c r="UCZ16" s="413"/>
      <c r="UDA16" s="413"/>
      <c r="UDB16" s="413"/>
      <c r="UDC16" s="413"/>
      <c r="UDD16" s="413"/>
      <c r="UDE16" s="413"/>
      <c r="UDF16" s="413"/>
      <c r="UDG16" s="413"/>
      <c r="UDH16" s="413"/>
      <c r="UDI16" s="413"/>
      <c r="UDJ16" s="413"/>
      <c r="UDK16" s="413"/>
      <c r="UDL16" s="413"/>
      <c r="UDM16" s="413"/>
      <c r="UDN16" s="413"/>
      <c r="UDO16" s="413"/>
      <c r="UDP16" s="413"/>
      <c r="UDQ16" s="413"/>
      <c r="UDR16" s="413"/>
      <c r="UDS16" s="413"/>
      <c r="UDT16" s="413"/>
      <c r="UDU16" s="413"/>
      <c r="UDV16" s="413"/>
      <c r="UDW16" s="413"/>
      <c r="UDX16" s="413"/>
      <c r="UDY16" s="413"/>
      <c r="UDZ16" s="413"/>
      <c r="UEA16" s="413"/>
      <c r="UEB16" s="413"/>
      <c r="UEC16" s="413"/>
      <c r="UED16" s="413"/>
      <c r="UEE16" s="413"/>
      <c r="UEF16" s="413"/>
      <c r="UEG16" s="413"/>
      <c r="UEH16" s="413"/>
      <c r="UEI16" s="413"/>
      <c r="UEJ16" s="413"/>
      <c r="UEK16" s="413"/>
      <c r="UEL16" s="413"/>
      <c r="UEM16" s="413"/>
      <c r="UEN16" s="413"/>
      <c r="UEO16" s="413"/>
      <c r="UEP16" s="413"/>
      <c r="UEQ16" s="413"/>
      <c r="UER16" s="413"/>
      <c r="UES16" s="413"/>
      <c r="UET16" s="413"/>
      <c r="UEU16" s="413"/>
      <c r="UEV16" s="413"/>
      <c r="UEW16" s="413"/>
      <c r="UEX16" s="413"/>
      <c r="UEY16" s="413"/>
      <c r="UEZ16" s="413"/>
      <c r="UFA16" s="413"/>
      <c r="UFB16" s="413"/>
      <c r="UFC16" s="413"/>
      <c r="UFD16" s="413"/>
      <c r="UFE16" s="413"/>
      <c r="UFF16" s="413"/>
      <c r="UFG16" s="413"/>
      <c r="UFH16" s="413"/>
      <c r="UFI16" s="413"/>
      <c r="UFJ16" s="413"/>
      <c r="UFK16" s="413"/>
      <c r="UFL16" s="413"/>
      <c r="UFM16" s="413"/>
      <c r="UFN16" s="413"/>
      <c r="UFO16" s="413"/>
      <c r="UFP16" s="413"/>
      <c r="UFQ16" s="413"/>
      <c r="UFR16" s="413"/>
      <c r="UFS16" s="413"/>
      <c r="UFT16" s="413"/>
      <c r="UFU16" s="413"/>
      <c r="UFV16" s="413"/>
      <c r="UFW16" s="413"/>
      <c r="UFX16" s="413"/>
      <c r="UFY16" s="413"/>
      <c r="UFZ16" s="413"/>
      <c r="UGA16" s="413"/>
      <c r="UGB16" s="413"/>
      <c r="UGC16" s="413"/>
      <c r="UGD16" s="413"/>
      <c r="UGE16" s="413"/>
      <c r="UGF16" s="413"/>
      <c r="UGG16" s="413"/>
      <c r="UGH16" s="413"/>
      <c r="UGI16" s="413"/>
      <c r="UGJ16" s="413"/>
      <c r="UGK16" s="413"/>
      <c r="UGL16" s="413"/>
      <c r="UGM16" s="413"/>
      <c r="UGN16" s="413"/>
      <c r="UGO16" s="413"/>
      <c r="UGP16" s="413"/>
      <c r="UGQ16" s="413"/>
      <c r="UGR16" s="413"/>
      <c r="UGS16" s="413"/>
      <c r="UGT16" s="413"/>
      <c r="UGU16" s="413"/>
      <c r="UGV16" s="413"/>
      <c r="UGW16" s="413"/>
      <c r="UGX16" s="413"/>
      <c r="UGY16" s="413"/>
      <c r="UGZ16" s="413"/>
      <c r="UHA16" s="413"/>
      <c r="UHB16" s="413"/>
      <c r="UHC16" s="413"/>
      <c r="UHD16" s="413"/>
      <c r="UHE16" s="413"/>
      <c r="UHF16" s="413"/>
      <c r="UHG16" s="413"/>
      <c r="UHH16" s="413"/>
      <c r="UHI16" s="413"/>
      <c r="UHJ16" s="413"/>
      <c r="UHK16" s="413"/>
      <c r="UHL16" s="413"/>
      <c r="UHM16" s="413"/>
      <c r="UHN16" s="413"/>
      <c r="UHO16" s="413"/>
      <c r="UHP16" s="413"/>
      <c r="UHQ16" s="413"/>
      <c r="UHR16" s="413"/>
      <c r="UHS16" s="413"/>
      <c r="UHT16" s="413"/>
      <c r="UHU16" s="413"/>
      <c r="UHV16" s="413"/>
      <c r="UHW16" s="413"/>
      <c r="UHX16" s="413"/>
      <c r="UHY16" s="413"/>
      <c r="UHZ16" s="413"/>
      <c r="UIA16" s="413"/>
      <c r="UIB16" s="413"/>
      <c r="UIC16" s="413"/>
      <c r="UID16" s="413"/>
      <c r="UIE16" s="413"/>
      <c r="UIF16" s="413"/>
      <c r="UIG16" s="413"/>
      <c r="UIH16" s="413"/>
      <c r="UII16" s="413"/>
      <c r="UIJ16" s="413"/>
      <c r="UIK16" s="413"/>
      <c r="UIL16" s="413"/>
      <c r="UIM16" s="413"/>
      <c r="UIN16" s="413"/>
      <c r="UIO16" s="413"/>
      <c r="UIP16" s="413"/>
      <c r="UIQ16" s="413"/>
      <c r="UIR16" s="413"/>
      <c r="UIS16" s="413"/>
      <c r="UIT16" s="413"/>
      <c r="UIU16" s="413"/>
      <c r="UIV16" s="413"/>
      <c r="UIW16" s="413"/>
      <c r="UIX16" s="413"/>
      <c r="UIY16" s="413"/>
      <c r="UIZ16" s="413"/>
      <c r="UJA16" s="413"/>
      <c r="UJB16" s="413"/>
      <c r="UJC16" s="413"/>
      <c r="UJD16" s="413"/>
      <c r="UJE16" s="413"/>
      <c r="UJF16" s="413"/>
      <c r="UJG16" s="413"/>
      <c r="UJH16" s="413"/>
      <c r="UJI16" s="413"/>
      <c r="UJJ16" s="413"/>
      <c r="UJK16" s="413"/>
      <c r="UJL16" s="413"/>
      <c r="UJM16" s="413"/>
      <c r="UJN16" s="413"/>
      <c r="UJO16" s="413"/>
      <c r="UJP16" s="413"/>
      <c r="UJQ16" s="413"/>
      <c r="UJR16" s="413"/>
      <c r="UJS16" s="413"/>
      <c r="UJT16" s="413"/>
      <c r="UJU16" s="413"/>
      <c r="UJV16" s="413"/>
      <c r="UJW16" s="413"/>
      <c r="UJX16" s="413"/>
      <c r="UJY16" s="413"/>
      <c r="UJZ16" s="413"/>
      <c r="UKA16" s="413"/>
      <c r="UKB16" s="413"/>
      <c r="UKC16" s="413"/>
      <c r="UKD16" s="413"/>
      <c r="UKE16" s="413"/>
      <c r="UKF16" s="413"/>
      <c r="UKG16" s="413"/>
      <c r="UKH16" s="413"/>
      <c r="UKI16" s="413"/>
      <c r="UKJ16" s="413"/>
      <c r="UKK16" s="413"/>
      <c r="UKL16" s="413"/>
      <c r="UKM16" s="413"/>
      <c r="UKN16" s="413"/>
      <c r="UKO16" s="413"/>
      <c r="UKP16" s="413"/>
      <c r="UKQ16" s="413"/>
      <c r="UKR16" s="413"/>
      <c r="UKS16" s="413"/>
      <c r="UKT16" s="413"/>
      <c r="UKU16" s="413"/>
      <c r="UKV16" s="413"/>
      <c r="UKW16" s="413"/>
      <c r="UKX16" s="413"/>
      <c r="UKY16" s="413"/>
      <c r="UKZ16" s="413"/>
      <c r="ULA16" s="413"/>
      <c r="ULB16" s="413"/>
      <c r="ULC16" s="413"/>
      <c r="ULD16" s="413"/>
      <c r="ULE16" s="413"/>
      <c r="ULF16" s="413"/>
      <c r="ULG16" s="413"/>
      <c r="ULH16" s="413"/>
      <c r="ULI16" s="413"/>
      <c r="ULJ16" s="413"/>
      <c r="ULK16" s="413"/>
      <c r="ULL16" s="413"/>
      <c r="ULM16" s="413"/>
      <c r="ULN16" s="413"/>
      <c r="ULO16" s="413"/>
      <c r="ULP16" s="413"/>
      <c r="ULQ16" s="413"/>
      <c r="ULR16" s="413"/>
      <c r="ULS16" s="413"/>
      <c r="ULT16" s="413"/>
      <c r="ULU16" s="413"/>
      <c r="ULV16" s="413"/>
      <c r="ULW16" s="413"/>
      <c r="ULX16" s="413"/>
      <c r="ULY16" s="413"/>
      <c r="ULZ16" s="413"/>
      <c r="UMA16" s="413"/>
      <c r="UMB16" s="413"/>
      <c r="UMC16" s="413"/>
      <c r="UMD16" s="413"/>
      <c r="UME16" s="413"/>
      <c r="UMF16" s="413"/>
      <c r="UMG16" s="413"/>
      <c r="UMH16" s="413"/>
      <c r="UMI16" s="413"/>
      <c r="UMJ16" s="413"/>
      <c r="UMK16" s="413"/>
      <c r="UML16" s="413"/>
      <c r="UMM16" s="413"/>
      <c r="UMN16" s="413"/>
      <c r="UMO16" s="413"/>
      <c r="UMP16" s="413"/>
      <c r="UMQ16" s="413"/>
      <c r="UMR16" s="413"/>
      <c r="UMS16" s="413"/>
      <c r="UMT16" s="413"/>
      <c r="UMU16" s="413"/>
      <c r="UMV16" s="413"/>
      <c r="UMW16" s="413"/>
      <c r="UMX16" s="413"/>
      <c r="UMY16" s="413"/>
      <c r="UMZ16" s="413"/>
      <c r="UNA16" s="413"/>
      <c r="UNB16" s="413"/>
      <c r="UNC16" s="413"/>
      <c r="UND16" s="413"/>
      <c r="UNE16" s="413"/>
      <c r="UNF16" s="413"/>
      <c r="UNG16" s="413"/>
      <c r="UNH16" s="413"/>
      <c r="UNI16" s="413"/>
      <c r="UNJ16" s="413"/>
      <c r="UNK16" s="413"/>
      <c r="UNL16" s="413"/>
      <c r="UNM16" s="413"/>
      <c r="UNN16" s="413"/>
      <c r="UNO16" s="413"/>
      <c r="UNP16" s="413"/>
      <c r="UNQ16" s="413"/>
      <c r="UNR16" s="413"/>
      <c r="UNS16" s="413"/>
      <c r="UNT16" s="413"/>
      <c r="UNU16" s="413"/>
      <c r="UNV16" s="413"/>
      <c r="UNW16" s="413"/>
      <c r="UNX16" s="413"/>
      <c r="UNY16" s="413"/>
      <c r="UNZ16" s="413"/>
      <c r="UOA16" s="413"/>
      <c r="UOB16" s="413"/>
      <c r="UOC16" s="413"/>
      <c r="UOD16" s="413"/>
      <c r="UOE16" s="413"/>
      <c r="UOF16" s="413"/>
      <c r="UOG16" s="413"/>
      <c r="UOH16" s="413"/>
      <c r="UOI16" s="413"/>
      <c r="UOJ16" s="413"/>
      <c r="UOK16" s="413"/>
      <c r="UOL16" s="413"/>
      <c r="UOM16" s="413"/>
      <c r="UON16" s="413"/>
      <c r="UOO16" s="413"/>
      <c r="UOP16" s="413"/>
      <c r="UOQ16" s="413"/>
      <c r="UOR16" s="413"/>
      <c r="UOS16" s="413"/>
      <c r="UOT16" s="413"/>
      <c r="UOU16" s="413"/>
      <c r="UOV16" s="413"/>
      <c r="UOW16" s="413"/>
      <c r="UOX16" s="413"/>
      <c r="UOY16" s="413"/>
      <c r="UOZ16" s="413"/>
      <c r="UPA16" s="413"/>
      <c r="UPB16" s="413"/>
      <c r="UPC16" s="413"/>
      <c r="UPD16" s="413"/>
      <c r="UPE16" s="413"/>
      <c r="UPF16" s="413"/>
      <c r="UPG16" s="413"/>
      <c r="UPH16" s="413"/>
      <c r="UPI16" s="413"/>
      <c r="UPJ16" s="413"/>
      <c r="UPK16" s="413"/>
      <c r="UPL16" s="413"/>
      <c r="UPM16" s="413"/>
      <c r="UPN16" s="413"/>
      <c r="UPO16" s="413"/>
      <c r="UPP16" s="413"/>
      <c r="UPQ16" s="413"/>
      <c r="UPR16" s="413"/>
      <c r="UPS16" s="413"/>
      <c r="UPT16" s="413"/>
      <c r="UPU16" s="413"/>
      <c r="UPV16" s="413"/>
      <c r="UPW16" s="413"/>
      <c r="UPX16" s="413"/>
      <c r="UPY16" s="413"/>
      <c r="UPZ16" s="413"/>
      <c r="UQA16" s="413"/>
      <c r="UQB16" s="413"/>
      <c r="UQC16" s="413"/>
      <c r="UQD16" s="413"/>
      <c r="UQE16" s="413"/>
      <c r="UQF16" s="413"/>
      <c r="UQG16" s="413"/>
      <c r="UQH16" s="413"/>
      <c r="UQI16" s="413"/>
      <c r="UQJ16" s="413"/>
      <c r="UQK16" s="413"/>
      <c r="UQL16" s="413"/>
      <c r="UQM16" s="413"/>
      <c r="UQN16" s="413"/>
      <c r="UQO16" s="413"/>
      <c r="UQP16" s="413"/>
      <c r="UQQ16" s="413"/>
      <c r="UQR16" s="413"/>
      <c r="UQS16" s="413"/>
      <c r="UQT16" s="413"/>
      <c r="UQU16" s="413"/>
      <c r="UQV16" s="413"/>
      <c r="UQW16" s="413"/>
      <c r="UQX16" s="413"/>
      <c r="UQY16" s="413"/>
      <c r="UQZ16" s="413"/>
      <c r="URA16" s="413"/>
      <c r="URB16" s="413"/>
      <c r="URC16" s="413"/>
      <c r="URD16" s="413"/>
      <c r="URE16" s="413"/>
      <c r="URF16" s="413"/>
      <c r="URG16" s="413"/>
      <c r="URH16" s="413"/>
      <c r="URI16" s="413"/>
      <c r="URJ16" s="413"/>
      <c r="URK16" s="413"/>
      <c r="URL16" s="413"/>
      <c r="URM16" s="413"/>
      <c r="URN16" s="413"/>
      <c r="URO16" s="413"/>
      <c r="URP16" s="413"/>
      <c r="URQ16" s="413"/>
      <c r="URR16" s="413"/>
      <c r="URS16" s="413"/>
      <c r="URT16" s="413"/>
      <c r="URU16" s="413"/>
      <c r="URV16" s="413"/>
      <c r="URW16" s="413"/>
      <c r="URX16" s="413"/>
      <c r="URY16" s="413"/>
      <c r="URZ16" s="413"/>
      <c r="USA16" s="413"/>
      <c r="USB16" s="413"/>
      <c r="USC16" s="413"/>
      <c r="USD16" s="413"/>
      <c r="USE16" s="413"/>
      <c r="USF16" s="413"/>
      <c r="USG16" s="413"/>
      <c r="USH16" s="413"/>
      <c r="USI16" s="413"/>
      <c r="USJ16" s="413"/>
      <c r="USK16" s="413"/>
      <c r="USL16" s="413"/>
      <c r="USM16" s="413"/>
      <c r="USN16" s="413"/>
      <c r="USO16" s="413"/>
      <c r="USP16" s="413"/>
      <c r="USQ16" s="413"/>
      <c r="USR16" s="413"/>
      <c r="USS16" s="413"/>
      <c r="UST16" s="413"/>
      <c r="USU16" s="413"/>
      <c r="USV16" s="413"/>
      <c r="USW16" s="413"/>
      <c r="USX16" s="413"/>
      <c r="USY16" s="413"/>
      <c r="USZ16" s="413"/>
      <c r="UTA16" s="413"/>
      <c r="UTB16" s="413"/>
      <c r="UTC16" s="413"/>
      <c r="UTD16" s="413"/>
      <c r="UTE16" s="413"/>
      <c r="UTF16" s="413"/>
      <c r="UTG16" s="413"/>
      <c r="UTH16" s="413"/>
      <c r="UTI16" s="413"/>
      <c r="UTJ16" s="413"/>
      <c r="UTK16" s="413"/>
      <c r="UTL16" s="413"/>
      <c r="UTM16" s="413"/>
      <c r="UTN16" s="413"/>
      <c r="UTO16" s="413"/>
      <c r="UTP16" s="413"/>
      <c r="UTQ16" s="413"/>
      <c r="UTR16" s="413"/>
      <c r="UTS16" s="413"/>
      <c r="UTT16" s="413"/>
      <c r="UTU16" s="413"/>
      <c r="UTV16" s="413"/>
      <c r="UTW16" s="413"/>
      <c r="UTX16" s="413"/>
      <c r="UTY16" s="413"/>
      <c r="UTZ16" s="413"/>
      <c r="UUA16" s="413"/>
      <c r="UUB16" s="413"/>
      <c r="UUC16" s="413"/>
      <c r="UUD16" s="413"/>
      <c r="UUE16" s="413"/>
      <c r="UUF16" s="413"/>
      <c r="UUG16" s="413"/>
      <c r="UUH16" s="413"/>
      <c r="UUI16" s="413"/>
      <c r="UUJ16" s="413"/>
      <c r="UUK16" s="413"/>
      <c r="UUL16" s="413"/>
      <c r="UUM16" s="413"/>
      <c r="UUN16" s="413"/>
      <c r="UUO16" s="413"/>
      <c r="UUP16" s="413"/>
      <c r="UUQ16" s="413"/>
      <c r="UUR16" s="413"/>
      <c r="UUS16" s="413"/>
      <c r="UUT16" s="413"/>
      <c r="UUU16" s="413"/>
      <c r="UUV16" s="413"/>
      <c r="UUW16" s="413"/>
      <c r="UUX16" s="413"/>
      <c r="UUY16" s="413"/>
      <c r="UUZ16" s="413"/>
      <c r="UVA16" s="413"/>
      <c r="UVB16" s="413"/>
      <c r="UVC16" s="413"/>
      <c r="UVD16" s="413"/>
      <c r="UVE16" s="413"/>
      <c r="UVF16" s="413"/>
      <c r="UVG16" s="413"/>
      <c r="UVH16" s="413"/>
      <c r="UVI16" s="413"/>
      <c r="UVJ16" s="413"/>
      <c r="UVK16" s="413"/>
      <c r="UVL16" s="413"/>
      <c r="UVM16" s="413"/>
      <c r="UVN16" s="413"/>
      <c r="UVO16" s="413"/>
      <c r="UVP16" s="413"/>
      <c r="UVQ16" s="413"/>
      <c r="UVR16" s="413"/>
      <c r="UVS16" s="413"/>
      <c r="UVT16" s="413"/>
      <c r="UVU16" s="413"/>
      <c r="UVV16" s="413"/>
      <c r="UVW16" s="413"/>
      <c r="UVX16" s="413"/>
      <c r="UVY16" s="413"/>
      <c r="UVZ16" s="413"/>
      <c r="UWA16" s="413"/>
      <c r="UWB16" s="413"/>
      <c r="UWC16" s="413"/>
      <c r="UWD16" s="413"/>
      <c r="UWE16" s="413"/>
      <c r="UWF16" s="413"/>
      <c r="UWG16" s="413"/>
      <c r="UWH16" s="413"/>
      <c r="UWI16" s="413"/>
      <c r="UWJ16" s="413"/>
      <c r="UWK16" s="413"/>
      <c r="UWL16" s="413"/>
      <c r="UWM16" s="413"/>
      <c r="UWN16" s="413"/>
      <c r="UWO16" s="413"/>
      <c r="UWP16" s="413"/>
      <c r="UWQ16" s="413"/>
      <c r="UWR16" s="413"/>
      <c r="UWS16" s="413"/>
      <c r="UWT16" s="413"/>
      <c r="UWU16" s="413"/>
      <c r="UWV16" s="413"/>
      <c r="UWW16" s="413"/>
      <c r="UWX16" s="413"/>
      <c r="UWY16" s="413"/>
      <c r="UWZ16" s="413"/>
      <c r="UXA16" s="413"/>
      <c r="UXB16" s="413"/>
      <c r="UXC16" s="413"/>
      <c r="UXD16" s="413"/>
      <c r="UXE16" s="413"/>
      <c r="UXF16" s="413"/>
      <c r="UXG16" s="413"/>
      <c r="UXH16" s="413"/>
      <c r="UXI16" s="413"/>
      <c r="UXJ16" s="413"/>
      <c r="UXK16" s="413"/>
      <c r="UXL16" s="413"/>
      <c r="UXM16" s="413"/>
      <c r="UXN16" s="413"/>
      <c r="UXO16" s="413"/>
      <c r="UXP16" s="413"/>
      <c r="UXQ16" s="413"/>
      <c r="UXR16" s="413"/>
      <c r="UXS16" s="413"/>
      <c r="UXT16" s="413"/>
      <c r="UXU16" s="413"/>
      <c r="UXV16" s="413"/>
      <c r="UXW16" s="413"/>
      <c r="UXX16" s="413"/>
      <c r="UXY16" s="413"/>
      <c r="UXZ16" s="413"/>
      <c r="UYA16" s="413"/>
      <c r="UYB16" s="413"/>
      <c r="UYC16" s="413"/>
      <c r="UYD16" s="413"/>
      <c r="UYE16" s="413"/>
      <c r="UYF16" s="413"/>
      <c r="UYG16" s="413"/>
      <c r="UYH16" s="413"/>
      <c r="UYI16" s="413"/>
      <c r="UYJ16" s="413"/>
      <c r="UYK16" s="413"/>
      <c r="UYL16" s="413"/>
      <c r="UYM16" s="413"/>
      <c r="UYN16" s="413"/>
      <c r="UYO16" s="413"/>
      <c r="UYP16" s="413"/>
      <c r="UYQ16" s="413"/>
      <c r="UYR16" s="413"/>
      <c r="UYS16" s="413"/>
      <c r="UYT16" s="413"/>
      <c r="UYU16" s="413"/>
      <c r="UYV16" s="413"/>
      <c r="UYW16" s="413"/>
      <c r="UYX16" s="413"/>
      <c r="UYY16" s="413"/>
      <c r="UYZ16" s="413"/>
      <c r="UZA16" s="413"/>
      <c r="UZB16" s="413"/>
      <c r="UZC16" s="413"/>
      <c r="UZD16" s="413"/>
      <c r="UZE16" s="413"/>
      <c r="UZF16" s="413"/>
      <c r="UZG16" s="413"/>
      <c r="UZH16" s="413"/>
      <c r="UZI16" s="413"/>
      <c r="UZJ16" s="413"/>
      <c r="UZK16" s="413"/>
      <c r="UZL16" s="413"/>
      <c r="UZM16" s="413"/>
      <c r="UZN16" s="413"/>
      <c r="UZO16" s="413"/>
      <c r="UZP16" s="413"/>
      <c r="UZQ16" s="413"/>
      <c r="UZR16" s="413"/>
      <c r="UZS16" s="413"/>
      <c r="UZT16" s="413"/>
      <c r="UZU16" s="413"/>
      <c r="UZV16" s="413"/>
      <c r="UZW16" s="413"/>
      <c r="UZX16" s="413"/>
      <c r="UZY16" s="413"/>
      <c r="UZZ16" s="413"/>
      <c r="VAA16" s="413"/>
      <c r="VAB16" s="413"/>
      <c r="VAC16" s="413"/>
      <c r="VAD16" s="413"/>
      <c r="VAE16" s="413"/>
      <c r="VAF16" s="413"/>
      <c r="VAG16" s="413"/>
      <c r="VAH16" s="413"/>
      <c r="VAI16" s="413"/>
      <c r="VAJ16" s="413"/>
      <c r="VAK16" s="413"/>
      <c r="VAL16" s="413"/>
      <c r="VAM16" s="413"/>
      <c r="VAN16" s="413"/>
      <c r="VAO16" s="413"/>
      <c r="VAP16" s="413"/>
      <c r="VAQ16" s="413"/>
      <c r="VAR16" s="413"/>
      <c r="VAS16" s="413"/>
      <c r="VAT16" s="413"/>
      <c r="VAU16" s="413"/>
      <c r="VAV16" s="413"/>
      <c r="VAW16" s="413"/>
      <c r="VAX16" s="413"/>
      <c r="VAY16" s="413"/>
      <c r="VAZ16" s="413"/>
      <c r="VBA16" s="413"/>
      <c r="VBB16" s="413"/>
      <c r="VBC16" s="413"/>
      <c r="VBD16" s="413"/>
      <c r="VBE16" s="413"/>
      <c r="VBF16" s="413"/>
      <c r="VBG16" s="413"/>
      <c r="VBH16" s="413"/>
      <c r="VBI16" s="413"/>
      <c r="VBJ16" s="413"/>
      <c r="VBK16" s="413"/>
      <c r="VBL16" s="413"/>
      <c r="VBM16" s="413"/>
      <c r="VBN16" s="413"/>
      <c r="VBO16" s="413"/>
      <c r="VBP16" s="413"/>
      <c r="VBQ16" s="413"/>
      <c r="VBR16" s="413"/>
      <c r="VBS16" s="413"/>
      <c r="VBT16" s="413"/>
      <c r="VBU16" s="413"/>
      <c r="VBV16" s="413"/>
      <c r="VBW16" s="413"/>
      <c r="VBX16" s="413"/>
      <c r="VBY16" s="413"/>
      <c r="VBZ16" s="413"/>
      <c r="VCA16" s="413"/>
      <c r="VCB16" s="413"/>
      <c r="VCC16" s="413"/>
      <c r="VCD16" s="413"/>
      <c r="VCE16" s="413"/>
      <c r="VCF16" s="413"/>
      <c r="VCG16" s="413"/>
      <c r="VCH16" s="413"/>
      <c r="VCI16" s="413"/>
      <c r="VCJ16" s="413"/>
      <c r="VCK16" s="413"/>
      <c r="VCL16" s="413"/>
      <c r="VCM16" s="413"/>
      <c r="VCN16" s="413"/>
      <c r="VCO16" s="413"/>
      <c r="VCP16" s="413"/>
      <c r="VCQ16" s="413"/>
      <c r="VCR16" s="413"/>
      <c r="VCS16" s="413"/>
      <c r="VCT16" s="413"/>
      <c r="VCU16" s="413"/>
      <c r="VCV16" s="413"/>
      <c r="VCW16" s="413"/>
      <c r="VCX16" s="413"/>
      <c r="VCY16" s="413"/>
      <c r="VCZ16" s="413"/>
      <c r="VDA16" s="413"/>
      <c r="VDB16" s="413"/>
      <c r="VDC16" s="413"/>
      <c r="VDD16" s="413"/>
      <c r="VDE16" s="413"/>
      <c r="VDF16" s="413"/>
      <c r="VDG16" s="413"/>
      <c r="VDH16" s="413"/>
      <c r="VDI16" s="413"/>
      <c r="VDJ16" s="413"/>
      <c r="VDK16" s="413"/>
      <c r="VDL16" s="413"/>
      <c r="VDM16" s="413"/>
      <c r="VDN16" s="413"/>
      <c r="VDO16" s="413"/>
      <c r="VDP16" s="413"/>
      <c r="VDQ16" s="413"/>
      <c r="VDR16" s="413"/>
      <c r="VDS16" s="413"/>
      <c r="VDT16" s="413"/>
      <c r="VDU16" s="413"/>
      <c r="VDV16" s="413"/>
      <c r="VDW16" s="413"/>
      <c r="VDX16" s="413"/>
      <c r="VDY16" s="413"/>
      <c r="VDZ16" s="413"/>
      <c r="VEA16" s="413"/>
      <c r="VEB16" s="413"/>
      <c r="VEC16" s="413"/>
      <c r="VED16" s="413"/>
      <c r="VEE16" s="413"/>
      <c r="VEF16" s="413"/>
      <c r="VEG16" s="413"/>
      <c r="VEH16" s="413"/>
      <c r="VEI16" s="413"/>
      <c r="VEJ16" s="413"/>
      <c r="VEK16" s="413"/>
      <c r="VEL16" s="413"/>
      <c r="VEM16" s="413"/>
      <c r="VEN16" s="413"/>
      <c r="VEO16" s="413"/>
      <c r="VEP16" s="413"/>
      <c r="VEQ16" s="413"/>
      <c r="VER16" s="413"/>
      <c r="VES16" s="413"/>
      <c r="VET16" s="413"/>
      <c r="VEU16" s="413"/>
      <c r="VEV16" s="413"/>
      <c r="VEW16" s="413"/>
      <c r="VEX16" s="413"/>
      <c r="VEY16" s="413"/>
      <c r="VEZ16" s="413"/>
      <c r="VFA16" s="413"/>
      <c r="VFB16" s="413"/>
      <c r="VFC16" s="413"/>
      <c r="VFD16" s="413"/>
      <c r="VFE16" s="413"/>
      <c r="VFF16" s="413"/>
      <c r="VFG16" s="413"/>
      <c r="VFH16" s="413"/>
      <c r="VFI16" s="413"/>
      <c r="VFJ16" s="413"/>
      <c r="VFK16" s="413"/>
      <c r="VFL16" s="413"/>
      <c r="VFM16" s="413"/>
      <c r="VFN16" s="413"/>
      <c r="VFO16" s="413"/>
      <c r="VFP16" s="413"/>
      <c r="VFQ16" s="413"/>
      <c r="VFR16" s="413"/>
      <c r="VFS16" s="413"/>
      <c r="VFT16" s="413"/>
      <c r="VFU16" s="413"/>
      <c r="VFV16" s="413"/>
      <c r="VFW16" s="413"/>
      <c r="VFX16" s="413"/>
      <c r="VFY16" s="413"/>
      <c r="VFZ16" s="413"/>
      <c r="VGA16" s="413"/>
      <c r="VGB16" s="413"/>
      <c r="VGC16" s="413"/>
      <c r="VGD16" s="413"/>
      <c r="VGE16" s="413"/>
      <c r="VGF16" s="413"/>
      <c r="VGG16" s="413"/>
      <c r="VGH16" s="413"/>
      <c r="VGI16" s="413"/>
      <c r="VGJ16" s="413"/>
      <c r="VGK16" s="413"/>
      <c r="VGL16" s="413"/>
      <c r="VGM16" s="413"/>
      <c r="VGN16" s="413"/>
      <c r="VGO16" s="413"/>
      <c r="VGP16" s="413"/>
      <c r="VGQ16" s="413"/>
      <c r="VGR16" s="413"/>
      <c r="VGS16" s="413"/>
      <c r="VGT16" s="413"/>
      <c r="VGU16" s="413"/>
      <c r="VGV16" s="413"/>
      <c r="VGW16" s="413"/>
      <c r="VGX16" s="413"/>
      <c r="VGY16" s="413"/>
      <c r="VGZ16" s="413"/>
      <c r="VHA16" s="413"/>
      <c r="VHB16" s="413"/>
      <c r="VHC16" s="413"/>
      <c r="VHD16" s="413"/>
      <c r="VHE16" s="413"/>
      <c r="VHF16" s="413"/>
      <c r="VHG16" s="413"/>
      <c r="VHH16" s="413"/>
      <c r="VHI16" s="413"/>
      <c r="VHJ16" s="413"/>
      <c r="VHK16" s="413"/>
      <c r="VHL16" s="413"/>
      <c r="VHM16" s="413"/>
      <c r="VHN16" s="413"/>
      <c r="VHO16" s="413"/>
      <c r="VHP16" s="413"/>
      <c r="VHQ16" s="413"/>
      <c r="VHR16" s="413"/>
      <c r="VHS16" s="413"/>
      <c r="VHT16" s="413"/>
      <c r="VHU16" s="413"/>
      <c r="VHV16" s="413"/>
      <c r="VHW16" s="413"/>
      <c r="VHX16" s="413"/>
      <c r="VHY16" s="413"/>
      <c r="VHZ16" s="413"/>
      <c r="VIA16" s="413"/>
      <c r="VIB16" s="413"/>
      <c r="VIC16" s="413"/>
      <c r="VID16" s="413"/>
      <c r="VIE16" s="413"/>
      <c r="VIF16" s="413"/>
      <c r="VIG16" s="413"/>
      <c r="VIH16" s="413"/>
      <c r="VII16" s="413"/>
      <c r="VIJ16" s="413"/>
      <c r="VIK16" s="413"/>
      <c r="VIL16" s="413"/>
      <c r="VIM16" s="413"/>
      <c r="VIN16" s="413"/>
      <c r="VIO16" s="413"/>
      <c r="VIP16" s="413"/>
      <c r="VIQ16" s="413"/>
      <c r="VIR16" s="413"/>
      <c r="VIS16" s="413"/>
      <c r="VIT16" s="413"/>
      <c r="VIU16" s="413"/>
      <c r="VIV16" s="413"/>
      <c r="VIW16" s="413"/>
      <c r="VIX16" s="413"/>
      <c r="VIY16" s="413"/>
      <c r="VIZ16" s="413"/>
      <c r="VJA16" s="413"/>
      <c r="VJB16" s="413"/>
      <c r="VJC16" s="413"/>
      <c r="VJD16" s="413"/>
      <c r="VJE16" s="413"/>
      <c r="VJF16" s="413"/>
      <c r="VJG16" s="413"/>
      <c r="VJH16" s="413"/>
      <c r="VJI16" s="413"/>
      <c r="VJJ16" s="413"/>
      <c r="VJK16" s="413"/>
      <c r="VJL16" s="413"/>
      <c r="VJM16" s="413"/>
      <c r="VJN16" s="413"/>
      <c r="VJO16" s="413"/>
      <c r="VJP16" s="413"/>
      <c r="VJQ16" s="413"/>
      <c r="VJR16" s="413"/>
      <c r="VJS16" s="413"/>
      <c r="VJT16" s="413"/>
      <c r="VJU16" s="413"/>
      <c r="VJV16" s="413"/>
      <c r="VJW16" s="413"/>
      <c r="VJX16" s="413"/>
      <c r="VJY16" s="413"/>
      <c r="VJZ16" s="413"/>
      <c r="VKA16" s="413"/>
      <c r="VKB16" s="413"/>
      <c r="VKC16" s="413"/>
      <c r="VKD16" s="413"/>
      <c r="VKE16" s="413"/>
      <c r="VKF16" s="413"/>
      <c r="VKG16" s="413"/>
      <c r="VKH16" s="413"/>
      <c r="VKI16" s="413"/>
      <c r="VKJ16" s="413"/>
      <c r="VKK16" s="413"/>
      <c r="VKL16" s="413"/>
      <c r="VKM16" s="413"/>
      <c r="VKN16" s="413"/>
      <c r="VKO16" s="413"/>
      <c r="VKP16" s="413"/>
      <c r="VKQ16" s="413"/>
      <c r="VKR16" s="413"/>
      <c r="VKS16" s="413"/>
      <c r="VKT16" s="413"/>
      <c r="VKU16" s="413"/>
      <c r="VKV16" s="413"/>
      <c r="VKW16" s="413"/>
      <c r="VKX16" s="413"/>
      <c r="VKY16" s="413"/>
      <c r="VKZ16" s="413"/>
      <c r="VLA16" s="413"/>
      <c r="VLB16" s="413"/>
      <c r="VLC16" s="413"/>
      <c r="VLD16" s="413"/>
      <c r="VLE16" s="413"/>
      <c r="VLF16" s="413"/>
      <c r="VLG16" s="413"/>
      <c r="VLH16" s="413"/>
      <c r="VLI16" s="413"/>
      <c r="VLJ16" s="413"/>
      <c r="VLK16" s="413"/>
      <c r="VLL16" s="413"/>
      <c r="VLM16" s="413"/>
      <c r="VLN16" s="413"/>
      <c r="VLO16" s="413"/>
      <c r="VLP16" s="413"/>
      <c r="VLQ16" s="413"/>
      <c r="VLR16" s="413"/>
      <c r="VLS16" s="413"/>
      <c r="VLT16" s="413"/>
      <c r="VLU16" s="413"/>
      <c r="VLV16" s="413"/>
      <c r="VLW16" s="413"/>
      <c r="VLX16" s="413"/>
      <c r="VLY16" s="413"/>
      <c r="VLZ16" s="413"/>
      <c r="VMA16" s="413"/>
      <c r="VMB16" s="413"/>
      <c r="VMC16" s="413"/>
      <c r="VMD16" s="413"/>
      <c r="VME16" s="413"/>
      <c r="VMF16" s="413"/>
      <c r="VMG16" s="413"/>
      <c r="VMH16" s="413"/>
      <c r="VMI16" s="413"/>
      <c r="VMJ16" s="413"/>
      <c r="VMK16" s="413"/>
      <c r="VML16" s="413"/>
      <c r="VMM16" s="413"/>
      <c r="VMN16" s="413"/>
      <c r="VMO16" s="413"/>
      <c r="VMP16" s="413"/>
      <c r="VMQ16" s="413"/>
      <c r="VMR16" s="413"/>
      <c r="VMS16" s="413"/>
      <c r="VMT16" s="413"/>
      <c r="VMU16" s="413"/>
      <c r="VMV16" s="413"/>
      <c r="VMW16" s="413"/>
      <c r="VMX16" s="413"/>
      <c r="VMY16" s="413"/>
      <c r="VMZ16" s="413"/>
      <c r="VNA16" s="413"/>
      <c r="VNB16" s="413"/>
      <c r="VNC16" s="413"/>
      <c r="VND16" s="413"/>
      <c r="VNE16" s="413"/>
      <c r="VNF16" s="413"/>
      <c r="VNG16" s="413"/>
      <c r="VNH16" s="413"/>
      <c r="VNI16" s="413"/>
      <c r="VNJ16" s="413"/>
      <c r="VNK16" s="413"/>
      <c r="VNL16" s="413"/>
      <c r="VNM16" s="413"/>
      <c r="VNN16" s="413"/>
      <c r="VNO16" s="413"/>
      <c r="VNP16" s="413"/>
      <c r="VNQ16" s="413"/>
      <c r="VNR16" s="413"/>
      <c r="VNS16" s="413"/>
      <c r="VNT16" s="413"/>
      <c r="VNU16" s="413"/>
      <c r="VNV16" s="413"/>
      <c r="VNW16" s="413"/>
      <c r="VNX16" s="413"/>
      <c r="VNY16" s="413"/>
      <c r="VNZ16" s="413"/>
      <c r="VOA16" s="413"/>
      <c r="VOB16" s="413"/>
      <c r="VOC16" s="413"/>
      <c r="VOD16" s="413"/>
      <c r="VOE16" s="413"/>
      <c r="VOF16" s="413"/>
      <c r="VOG16" s="413"/>
      <c r="VOH16" s="413"/>
      <c r="VOI16" s="413"/>
      <c r="VOJ16" s="413"/>
      <c r="VOK16" s="413"/>
      <c r="VOL16" s="413"/>
      <c r="VOM16" s="413"/>
      <c r="VON16" s="413"/>
      <c r="VOO16" s="413"/>
      <c r="VOP16" s="413"/>
      <c r="VOQ16" s="413"/>
      <c r="VOR16" s="413"/>
      <c r="VOS16" s="413"/>
      <c r="VOT16" s="413"/>
      <c r="VOU16" s="413"/>
      <c r="VOV16" s="413"/>
      <c r="VOW16" s="413"/>
      <c r="VOX16" s="413"/>
      <c r="VOY16" s="413"/>
      <c r="VOZ16" s="413"/>
      <c r="VPA16" s="413"/>
      <c r="VPB16" s="413"/>
      <c r="VPC16" s="413"/>
      <c r="VPD16" s="413"/>
      <c r="VPE16" s="413"/>
      <c r="VPF16" s="413"/>
      <c r="VPG16" s="413"/>
      <c r="VPH16" s="413"/>
      <c r="VPI16" s="413"/>
      <c r="VPJ16" s="413"/>
      <c r="VPK16" s="413"/>
      <c r="VPL16" s="413"/>
      <c r="VPM16" s="413"/>
      <c r="VPN16" s="413"/>
      <c r="VPO16" s="413"/>
      <c r="VPP16" s="413"/>
      <c r="VPQ16" s="413"/>
      <c r="VPR16" s="413"/>
      <c r="VPS16" s="413"/>
      <c r="VPT16" s="413"/>
      <c r="VPU16" s="413"/>
      <c r="VPV16" s="413"/>
      <c r="VPW16" s="413"/>
      <c r="VPX16" s="413"/>
      <c r="VPY16" s="413"/>
      <c r="VPZ16" s="413"/>
      <c r="VQA16" s="413"/>
      <c r="VQB16" s="413"/>
      <c r="VQC16" s="413"/>
      <c r="VQD16" s="413"/>
      <c r="VQE16" s="413"/>
      <c r="VQF16" s="413"/>
      <c r="VQG16" s="413"/>
      <c r="VQH16" s="413"/>
      <c r="VQI16" s="413"/>
      <c r="VQJ16" s="413"/>
      <c r="VQK16" s="413"/>
      <c r="VQL16" s="413"/>
      <c r="VQM16" s="413"/>
      <c r="VQN16" s="413"/>
      <c r="VQO16" s="413"/>
      <c r="VQP16" s="413"/>
      <c r="VQQ16" s="413"/>
      <c r="VQR16" s="413"/>
      <c r="VQS16" s="413"/>
      <c r="VQT16" s="413"/>
      <c r="VQU16" s="413"/>
      <c r="VQV16" s="413"/>
      <c r="VQW16" s="413"/>
      <c r="VQX16" s="413"/>
      <c r="VQY16" s="413"/>
      <c r="VQZ16" s="413"/>
      <c r="VRA16" s="413"/>
      <c r="VRB16" s="413"/>
      <c r="VRC16" s="413"/>
      <c r="VRD16" s="413"/>
      <c r="VRE16" s="413"/>
      <c r="VRF16" s="413"/>
      <c r="VRG16" s="413"/>
      <c r="VRH16" s="413"/>
      <c r="VRI16" s="413"/>
      <c r="VRJ16" s="413"/>
      <c r="VRK16" s="413"/>
      <c r="VRL16" s="413"/>
      <c r="VRM16" s="413"/>
      <c r="VRN16" s="413"/>
      <c r="VRO16" s="413"/>
      <c r="VRP16" s="413"/>
      <c r="VRQ16" s="413"/>
      <c r="VRR16" s="413"/>
      <c r="VRS16" s="413"/>
      <c r="VRT16" s="413"/>
      <c r="VRU16" s="413"/>
      <c r="VRV16" s="413"/>
      <c r="VRW16" s="413"/>
      <c r="VRX16" s="413"/>
      <c r="VRY16" s="413"/>
      <c r="VRZ16" s="413"/>
      <c r="VSA16" s="413"/>
      <c r="VSB16" s="413"/>
      <c r="VSC16" s="413"/>
      <c r="VSD16" s="413"/>
      <c r="VSE16" s="413"/>
      <c r="VSF16" s="413"/>
      <c r="VSG16" s="413"/>
      <c r="VSH16" s="413"/>
      <c r="VSI16" s="413"/>
      <c r="VSJ16" s="413"/>
      <c r="VSK16" s="413"/>
      <c r="VSL16" s="413"/>
      <c r="VSM16" s="413"/>
      <c r="VSN16" s="413"/>
      <c r="VSO16" s="413"/>
      <c r="VSP16" s="413"/>
      <c r="VSQ16" s="413"/>
      <c r="VSR16" s="413"/>
      <c r="VSS16" s="413"/>
      <c r="VST16" s="413"/>
      <c r="VSU16" s="413"/>
      <c r="VSV16" s="413"/>
      <c r="VSW16" s="413"/>
      <c r="VSX16" s="413"/>
      <c r="VSY16" s="413"/>
      <c r="VSZ16" s="413"/>
      <c r="VTA16" s="413"/>
      <c r="VTB16" s="413"/>
      <c r="VTC16" s="413"/>
      <c r="VTD16" s="413"/>
      <c r="VTE16" s="413"/>
      <c r="VTF16" s="413"/>
      <c r="VTG16" s="413"/>
      <c r="VTH16" s="413"/>
      <c r="VTI16" s="413"/>
      <c r="VTJ16" s="413"/>
      <c r="VTK16" s="413"/>
      <c r="VTL16" s="413"/>
      <c r="VTM16" s="413"/>
      <c r="VTN16" s="413"/>
      <c r="VTO16" s="413"/>
      <c r="VTP16" s="413"/>
      <c r="VTQ16" s="413"/>
      <c r="VTR16" s="413"/>
      <c r="VTS16" s="413"/>
      <c r="VTT16" s="413"/>
      <c r="VTU16" s="413"/>
      <c r="VTV16" s="413"/>
      <c r="VTW16" s="413"/>
      <c r="VTX16" s="413"/>
      <c r="VTY16" s="413"/>
      <c r="VTZ16" s="413"/>
      <c r="VUA16" s="413"/>
      <c r="VUB16" s="413"/>
      <c r="VUC16" s="413"/>
      <c r="VUD16" s="413"/>
      <c r="VUE16" s="413"/>
      <c r="VUF16" s="413"/>
      <c r="VUG16" s="413"/>
      <c r="VUH16" s="413"/>
      <c r="VUI16" s="413"/>
      <c r="VUJ16" s="413"/>
      <c r="VUK16" s="413"/>
      <c r="VUL16" s="413"/>
      <c r="VUM16" s="413"/>
      <c r="VUN16" s="413"/>
      <c r="VUO16" s="413"/>
      <c r="VUP16" s="413"/>
      <c r="VUQ16" s="413"/>
      <c r="VUR16" s="413"/>
      <c r="VUS16" s="413"/>
      <c r="VUT16" s="413"/>
      <c r="VUU16" s="413"/>
      <c r="VUV16" s="413"/>
      <c r="VUW16" s="413"/>
      <c r="VUX16" s="413"/>
      <c r="VUY16" s="413"/>
      <c r="VUZ16" s="413"/>
      <c r="VVA16" s="413"/>
      <c r="VVB16" s="413"/>
      <c r="VVC16" s="413"/>
      <c r="VVD16" s="413"/>
      <c r="VVE16" s="413"/>
      <c r="VVF16" s="413"/>
      <c r="VVG16" s="413"/>
      <c r="VVH16" s="413"/>
      <c r="VVI16" s="413"/>
      <c r="VVJ16" s="413"/>
      <c r="VVK16" s="413"/>
      <c r="VVL16" s="413"/>
      <c r="VVM16" s="413"/>
      <c r="VVN16" s="413"/>
      <c r="VVO16" s="413"/>
      <c r="VVP16" s="413"/>
      <c r="VVQ16" s="413"/>
      <c r="VVR16" s="413"/>
      <c r="VVS16" s="413"/>
      <c r="VVT16" s="413"/>
      <c r="VVU16" s="413"/>
      <c r="VVV16" s="413"/>
      <c r="VVW16" s="413"/>
      <c r="VVX16" s="413"/>
      <c r="VVY16" s="413"/>
      <c r="VVZ16" s="413"/>
      <c r="VWA16" s="413"/>
      <c r="VWB16" s="413"/>
      <c r="VWC16" s="413"/>
      <c r="VWD16" s="413"/>
      <c r="VWE16" s="413"/>
      <c r="VWF16" s="413"/>
      <c r="VWG16" s="413"/>
      <c r="VWH16" s="413"/>
      <c r="VWI16" s="413"/>
      <c r="VWJ16" s="413"/>
      <c r="VWK16" s="413"/>
      <c r="VWL16" s="413"/>
      <c r="VWM16" s="413"/>
      <c r="VWN16" s="413"/>
      <c r="VWO16" s="413"/>
      <c r="VWP16" s="413"/>
      <c r="VWQ16" s="413"/>
      <c r="VWR16" s="413"/>
      <c r="VWS16" s="413"/>
      <c r="VWT16" s="413"/>
      <c r="VWU16" s="413"/>
      <c r="VWV16" s="413"/>
      <c r="VWW16" s="413"/>
      <c r="VWX16" s="413"/>
      <c r="VWY16" s="413"/>
      <c r="VWZ16" s="413"/>
      <c r="VXA16" s="413"/>
      <c r="VXB16" s="413"/>
      <c r="VXC16" s="413"/>
      <c r="VXD16" s="413"/>
      <c r="VXE16" s="413"/>
      <c r="VXF16" s="413"/>
      <c r="VXG16" s="413"/>
      <c r="VXH16" s="413"/>
      <c r="VXI16" s="413"/>
      <c r="VXJ16" s="413"/>
      <c r="VXK16" s="413"/>
      <c r="VXL16" s="413"/>
      <c r="VXM16" s="413"/>
      <c r="VXN16" s="413"/>
      <c r="VXO16" s="413"/>
      <c r="VXP16" s="413"/>
      <c r="VXQ16" s="413"/>
      <c r="VXR16" s="413"/>
      <c r="VXS16" s="413"/>
      <c r="VXT16" s="413"/>
      <c r="VXU16" s="413"/>
      <c r="VXV16" s="413"/>
      <c r="VXW16" s="413"/>
      <c r="VXX16" s="413"/>
      <c r="VXY16" s="413"/>
      <c r="VXZ16" s="413"/>
      <c r="VYA16" s="413"/>
      <c r="VYB16" s="413"/>
      <c r="VYC16" s="413"/>
      <c r="VYD16" s="413"/>
      <c r="VYE16" s="413"/>
      <c r="VYF16" s="413"/>
      <c r="VYG16" s="413"/>
      <c r="VYH16" s="413"/>
      <c r="VYI16" s="413"/>
      <c r="VYJ16" s="413"/>
      <c r="VYK16" s="413"/>
      <c r="VYL16" s="413"/>
      <c r="VYM16" s="413"/>
      <c r="VYN16" s="413"/>
      <c r="VYO16" s="413"/>
      <c r="VYP16" s="413"/>
      <c r="VYQ16" s="413"/>
      <c r="VYR16" s="413"/>
      <c r="VYS16" s="413"/>
      <c r="VYT16" s="413"/>
      <c r="VYU16" s="413"/>
      <c r="VYV16" s="413"/>
      <c r="VYW16" s="413"/>
      <c r="VYX16" s="413"/>
      <c r="VYY16" s="413"/>
      <c r="VYZ16" s="413"/>
      <c r="VZA16" s="413"/>
      <c r="VZB16" s="413"/>
      <c r="VZC16" s="413"/>
      <c r="VZD16" s="413"/>
      <c r="VZE16" s="413"/>
      <c r="VZF16" s="413"/>
      <c r="VZG16" s="413"/>
      <c r="VZH16" s="413"/>
      <c r="VZI16" s="413"/>
      <c r="VZJ16" s="413"/>
      <c r="VZK16" s="413"/>
      <c r="VZL16" s="413"/>
      <c r="VZM16" s="413"/>
      <c r="VZN16" s="413"/>
      <c r="VZO16" s="413"/>
      <c r="VZP16" s="413"/>
      <c r="VZQ16" s="413"/>
      <c r="VZR16" s="413"/>
      <c r="VZS16" s="413"/>
      <c r="VZT16" s="413"/>
      <c r="VZU16" s="413"/>
      <c r="VZV16" s="413"/>
      <c r="VZW16" s="413"/>
      <c r="VZX16" s="413"/>
      <c r="VZY16" s="413"/>
      <c r="VZZ16" s="413"/>
      <c r="WAA16" s="413"/>
      <c r="WAB16" s="413"/>
      <c r="WAC16" s="413"/>
      <c r="WAD16" s="413"/>
      <c r="WAE16" s="413"/>
      <c r="WAF16" s="413"/>
      <c r="WAG16" s="413"/>
      <c r="WAH16" s="413"/>
      <c r="WAI16" s="413"/>
      <c r="WAJ16" s="413"/>
      <c r="WAK16" s="413"/>
      <c r="WAL16" s="413"/>
      <c r="WAM16" s="413"/>
      <c r="WAN16" s="413"/>
      <c r="WAO16" s="413"/>
      <c r="WAP16" s="413"/>
      <c r="WAQ16" s="413"/>
      <c r="WAR16" s="413"/>
      <c r="WAS16" s="413"/>
      <c r="WAT16" s="413"/>
      <c r="WAU16" s="413"/>
      <c r="WAV16" s="413"/>
      <c r="WAW16" s="413"/>
      <c r="WAX16" s="413"/>
      <c r="WAY16" s="413"/>
      <c r="WAZ16" s="413"/>
      <c r="WBA16" s="413"/>
      <c r="WBB16" s="413"/>
      <c r="WBC16" s="413"/>
      <c r="WBD16" s="413"/>
      <c r="WBE16" s="413"/>
      <c r="WBF16" s="413"/>
      <c r="WBG16" s="413"/>
      <c r="WBH16" s="413"/>
      <c r="WBI16" s="413"/>
      <c r="WBJ16" s="413"/>
      <c r="WBK16" s="413"/>
      <c r="WBL16" s="413"/>
      <c r="WBM16" s="413"/>
      <c r="WBN16" s="413"/>
      <c r="WBO16" s="413"/>
      <c r="WBP16" s="413"/>
      <c r="WBQ16" s="413"/>
      <c r="WBR16" s="413"/>
      <c r="WBS16" s="413"/>
      <c r="WBT16" s="413"/>
      <c r="WBU16" s="413"/>
      <c r="WBV16" s="413"/>
      <c r="WBW16" s="413"/>
      <c r="WBX16" s="413"/>
      <c r="WBY16" s="413"/>
      <c r="WBZ16" s="413"/>
      <c r="WCA16" s="413"/>
      <c r="WCB16" s="413"/>
      <c r="WCC16" s="413"/>
      <c r="WCD16" s="413"/>
      <c r="WCE16" s="413"/>
      <c r="WCF16" s="413"/>
      <c r="WCG16" s="413"/>
      <c r="WCH16" s="413"/>
      <c r="WCI16" s="413"/>
      <c r="WCJ16" s="413"/>
      <c r="WCK16" s="413"/>
      <c r="WCL16" s="413"/>
      <c r="WCM16" s="413"/>
      <c r="WCN16" s="413"/>
      <c r="WCO16" s="413"/>
      <c r="WCP16" s="413"/>
      <c r="WCQ16" s="413"/>
      <c r="WCR16" s="413"/>
      <c r="WCS16" s="413"/>
      <c r="WCT16" s="413"/>
      <c r="WCU16" s="413"/>
      <c r="WCV16" s="413"/>
      <c r="WCW16" s="413"/>
      <c r="WCX16" s="413"/>
      <c r="WCY16" s="413"/>
      <c r="WCZ16" s="413"/>
      <c r="WDA16" s="413"/>
      <c r="WDB16" s="413"/>
      <c r="WDC16" s="413"/>
      <c r="WDD16" s="413"/>
      <c r="WDE16" s="413"/>
      <c r="WDF16" s="413"/>
      <c r="WDG16" s="413"/>
      <c r="WDH16" s="413"/>
      <c r="WDI16" s="413"/>
      <c r="WDJ16" s="413"/>
      <c r="WDK16" s="413"/>
      <c r="WDL16" s="413"/>
      <c r="WDM16" s="413"/>
      <c r="WDN16" s="413"/>
      <c r="WDO16" s="413"/>
      <c r="WDP16" s="413"/>
      <c r="WDQ16" s="413"/>
      <c r="WDR16" s="413"/>
      <c r="WDS16" s="413"/>
      <c r="WDT16" s="413"/>
      <c r="WDU16" s="413"/>
      <c r="WDV16" s="413"/>
      <c r="WDW16" s="413"/>
      <c r="WDX16" s="413"/>
      <c r="WDY16" s="413"/>
      <c r="WDZ16" s="413"/>
      <c r="WEA16" s="413"/>
      <c r="WEB16" s="413"/>
      <c r="WEC16" s="413"/>
      <c r="WED16" s="413"/>
      <c r="WEE16" s="413"/>
      <c r="WEF16" s="413"/>
      <c r="WEG16" s="413"/>
      <c r="WEH16" s="413"/>
      <c r="WEI16" s="413"/>
      <c r="WEJ16" s="413"/>
      <c r="WEK16" s="413"/>
      <c r="WEL16" s="413"/>
      <c r="WEM16" s="413"/>
      <c r="WEN16" s="413"/>
      <c r="WEO16" s="413"/>
      <c r="WEP16" s="413"/>
      <c r="WEQ16" s="413"/>
      <c r="WER16" s="413"/>
      <c r="WES16" s="413"/>
      <c r="WET16" s="413"/>
      <c r="WEU16" s="413"/>
      <c r="WEV16" s="413"/>
      <c r="WEW16" s="413"/>
      <c r="WEX16" s="413"/>
      <c r="WEY16" s="413"/>
      <c r="WEZ16" s="413"/>
      <c r="WFA16" s="413"/>
      <c r="WFB16" s="413"/>
      <c r="WFC16" s="413"/>
      <c r="WFD16" s="413"/>
      <c r="WFE16" s="413"/>
      <c r="WFF16" s="413"/>
      <c r="WFG16" s="413"/>
      <c r="WFH16" s="413"/>
      <c r="WFI16" s="413"/>
      <c r="WFJ16" s="413"/>
      <c r="WFK16" s="413"/>
      <c r="WFL16" s="413"/>
      <c r="WFM16" s="413"/>
      <c r="WFN16" s="413"/>
      <c r="WFO16" s="413"/>
      <c r="WFP16" s="413"/>
      <c r="WFQ16" s="413"/>
      <c r="WFR16" s="413"/>
      <c r="WFS16" s="413"/>
      <c r="WFT16" s="413"/>
      <c r="WFU16" s="413"/>
      <c r="WFV16" s="413"/>
      <c r="WFW16" s="413"/>
      <c r="WFX16" s="413"/>
      <c r="WFY16" s="413"/>
      <c r="WFZ16" s="413"/>
      <c r="WGA16" s="413"/>
      <c r="WGB16" s="413"/>
      <c r="WGC16" s="413"/>
      <c r="WGD16" s="413"/>
      <c r="WGE16" s="413"/>
      <c r="WGF16" s="413"/>
      <c r="WGG16" s="413"/>
      <c r="WGH16" s="413"/>
      <c r="WGI16" s="413"/>
      <c r="WGJ16" s="413"/>
      <c r="WGK16" s="413"/>
      <c r="WGL16" s="413"/>
      <c r="WGM16" s="413"/>
      <c r="WGN16" s="413"/>
      <c r="WGO16" s="413"/>
      <c r="WGP16" s="413"/>
      <c r="WGQ16" s="413"/>
      <c r="WGR16" s="413"/>
      <c r="WGS16" s="413"/>
      <c r="WGT16" s="413"/>
      <c r="WGU16" s="413"/>
      <c r="WGV16" s="413"/>
      <c r="WGW16" s="413"/>
      <c r="WGX16" s="413"/>
      <c r="WGY16" s="413"/>
      <c r="WGZ16" s="413"/>
      <c r="WHA16" s="413"/>
      <c r="WHB16" s="413"/>
      <c r="WHC16" s="413"/>
      <c r="WHD16" s="413"/>
      <c r="WHE16" s="413"/>
      <c r="WHF16" s="413"/>
      <c r="WHG16" s="413"/>
      <c r="WHH16" s="413"/>
      <c r="WHI16" s="413"/>
      <c r="WHJ16" s="413"/>
      <c r="WHK16" s="413"/>
      <c r="WHL16" s="413"/>
      <c r="WHM16" s="413"/>
      <c r="WHN16" s="413"/>
      <c r="WHO16" s="413"/>
      <c r="WHP16" s="413"/>
      <c r="WHQ16" s="413"/>
      <c r="WHR16" s="413"/>
      <c r="WHS16" s="413"/>
      <c r="WHT16" s="413"/>
      <c r="WHU16" s="413"/>
      <c r="WHV16" s="413"/>
      <c r="WHW16" s="413"/>
      <c r="WHX16" s="413"/>
      <c r="WHY16" s="413"/>
      <c r="WHZ16" s="413"/>
      <c r="WIA16" s="413"/>
      <c r="WIB16" s="413"/>
      <c r="WIC16" s="413"/>
      <c r="WID16" s="413"/>
      <c r="WIE16" s="413"/>
      <c r="WIF16" s="413"/>
      <c r="WIG16" s="413"/>
      <c r="WIH16" s="413"/>
      <c r="WII16" s="413"/>
      <c r="WIJ16" s="413"/>
      <c r="WIK16" s="413"/>
      <c r="WIL16" s="413"/>
      <c r="WIM16" s="413"/>
      <c r="WIN16" s="413"/>
      <c r="WIO16" s="413"/>
      <c r="WIP16" s="413"/>
      <c r="WIQ16" s="413"/>
      <c r="WIR16" s="413"/>
      <c r="WIS16" s="413"/>
      <c r="WIT16" s="413"/>
      <c r="WIU16" s="413"/>
      <c r="WIV16" s="413"/>
      <c r="WIW16" s="413"/>
      <c r="WIX16" s="413"/>
      <c r="WIY16" s="413"/>
      <c r="WIZ16" s="413"/>
      <c r="WJA16" s="413"/>
      <c r="WJB16" s="413"/>
      <c r="WJC16" s="413"/>
      <c r="WJD16" s="413"/>
      <c r="WJE16" s="413"/>
      <c r="WJF16" s="413"/>
      <c r="WJG16" s="413"/>
      <c r="WJH16" s="413"/>
      <c r="WJI16" s="413"/>
      <c r="WJJ16" s="413"/>
      <c r="WJK16" s="413"/>
      <c r="WJL16" s="413"/>
      <c r="WJM16" s="413"/>
      <c r="WJN16" s="413"/>
      <c r="WJO16" s="413"/>
      <c r="WJP16" s="413"/>
      <c r="WJQ16" s="413"/>
      <c r="WJR16" s="413"/>
      <c r="WJS16" s="413"/>
      <c r="WJT16" s="413"/>
      <c r="WJU16" s="413"/>
      <c r="WJV16" s="413"/>
      <c r="WJW16" s="413"/>
      <c r="WJX16" s="413"/>
      <c r="WJY16" s="413"/>
      <c r="WJZ16" s="413"/>
      <c r="WKA16" s="413"/>
      <c r="WKB16" s="413"/>
      <c r="WKC16" s="413"/>
      <c r="WKD16" s="413"/>
      <c r="WKE16" s="413"/>
      <c r="WKF16" s="413"/>
      <c r="WKG16" s="413"/>
      <c r="WKH16" s="413"/>
      <c r="WKI16" s="413"/>
      <c r="WKJ16" s="413"/>
      <c r="WKK16" s="413"/>
      <c r="WKL16" s="413"/>
      <c r="WKM16" s="413"/>
      <c r="WKN16" s="413"/>
      <c r="WKO16" s="413"/>
      <c r="WKP16" s="413"/>
      <c r="WKQ16" s="413"/>
      <c r="WKR16" s="413"/>
      <c r="WKS16" s="413"/>
      <c r="WKT16" s="413"/>
      <c r="WKU16" s="413"/>
      <c r="WKV16" s="413"/>
      <c r="WKW16" s="413"/>
      <c r="WKX16" s="413"/>
      <c r="WKY16" s="413"/>
      <c r="WKZ16" s="413"/>
      <c r="WLA16" s="413"/>
      <c r="WLB16" s="413"/>
      <c r="WLC16" s="413"/>
      <c r="WLD16" s="413"/>
      <c r="WLE16" s="413"/>
      <c r="WLF16" s="413"/>
      <c r="WLG16" s="413"/>
      <c r="WLH16" s="413"/>
      <c r="WLI16" s="413"/>
      <c r="WLJ16" s="413"/>
      <c r="WLK16" s="413"/>
      <c r="WLL16" s="413"/>
      <c r="WLM16" s="413"/>
      <c r="WLN16" s="413"/>
      <c r="WLO16" s="413"/>
      <c r="WLP16" s="413"/>
      <c r="WLQ16" s="413"/>
      <c r="WLR16" s="413"/>
      <c r="WLS16" s="413"/>
      <c r="WLT16" s="413"/>
      <c r="WLU16" s="413"/>
      <c r="WLV16" s="413"/>
      <c r="WLW16" s="413"/>
      <c r="WLX16" s="413"/>
      <c r="WLY16" s="413"/>
      <c r="WLZ16" s="413"/>
      <c r="WMA16" s="413"/>
      <c r="WMB16" s="413"/>
      <c r="WMC16" s="413"/>
      <c r="WMD16" s="413"/>
      <c r="WME16" s="413"/>
      <c r="WMF16" s="413"/>
      <c r="WMG16" s="413"/>
      <c r="WMH16" s="413"/>
      <c r="WMI16" s="413"/>
      <c r="WMJ16" s="413"/>
      <c r="WMK16" s="413"/>
      <c r="WML16" s="413"/>
      <c r="WMM16" s="413"/>
      <c r="WMN16" s="413"/>
      <c r="WMO16" s="413"/>
      <c r="WMP16" s="413"/>
      <c r="WMQ16" s="413"/>
      <c r="WMR16" s="413"/>
      <c r="WMS16" s="413"/>
      <c r="WMT16" s="413"/>
      <c r="WMU16" s="413"/>
      <c r="WMV16" s="413"/>
      <c r="WMW16" s="413"/>
      <c r="WMX16" s="413"/>
      <c r="WMY16" s="413"/>
      <c r="WMZ16" s="413"/>
      <c r="WNA16" s="413"/>
      <c r="WNB16" s="413"/>
      <c r="WNC16" s="413"/>
      <c r="WND16" s="413"/>
      <c r="WNE16" s="413"/>
      <c r="WNF16" s="413"/>
      <c r="WNG16" s="413"/>
      <c r="WNH16" s="413"/>
      <c r="WNI16" s="413"/>
      <c r="WNJ16" s="413"/>
      <c r="WNK16" s="413"/>
      <c r="WNL16" s="413"/>
      <c r="WNM16" s="413"/>
      <c r="WNN16" s="413"/>
      <c r="WNO16" s="413"/>
      <c r="WNP16" s="413"/>
      <c r="WNQ16" s="413"/>
      <c r="WNR16" s="413"/>
      <c r="WNS16" s="413"/>
      <c r="WNT16" s="413"/>
      <c r="WNU16" s="413"/>
      <c r="WNV16" s="413"/>
      <c r="WNW16" s="413"/>
      <c r="WNX16" s="413"/>
      <c r="WNY16" s="413"/>
      <c r="WNZ16" s="413"/>
      <c r="WOA16" s="413"/>
      <c r="WOB16" s="413"/>
      <c r="WOC16" s="413"/>
      <c r="WOD16" s="413"/>
      <c r="WOE16" s="413"/>
      <c r="WOF16" s="413"/>
      <c r="WOG16" s="413"/>
      <c r="WOH16" s="413"/>
      <c r="WOI16" s="413"/>
      <c r="WOJ16" s="413"/>
      <c r="WOK16" s="413"/>
      <c r="WOL16" s="413"/>
      <c r="WOM16" s="413"/>
      <c r="WON16" s="413"/>
      <c r="WOO16" s="413"/>
      <c r="WOP16" s="413"/>
      <c r="WOQ16" s="413"/>
      <c r="WOR16" s="413"/>
      <c r="WOS16" s="413"/>
      <c r="WOT16" s="413"/>
      <c r="WOU16" s="413"/>
      <c r="WOV16" s="413"/>
      <c r="WOW16" s="413"/>
      <c r="WOX16" s="413"/>
      <c r="WOY16" s="413"/>
      <c r="WOZ16" s="413"/>
      <c r="WPA16" s="413"/>
      <c r="WPB16" s="413"/>
      <c r="WPC16" s="413"/>
      <c r="WPD16" s="413"/>
      <c r="WPE16" s="413"/>
      <c r="WPF16" s="413"/>
      <c r="WPG16" s="413"/>
      <c r="WPH16" s="413"/>
      <c r="WPI16" s="413"/>
      <c r="WPJ16" s="413"/>
      <c r="WPK16" s="413"/>
      <c r="WPL16" s="413"/>
      <c r="WPM16" s="413"/>
      <c r="WPN16" s="413"/>
      <c r="WPO16" s="413"/>
      <c r="WPP16" s="413"/>
      <c r="WPQ16" s="413"/>
      <c r="WPR16" s="413"/>
      <c r="WPS16" s="413"/>
      <c r="WPT16" s="413"/>
      <c r="WPU16" s="413"/>
      <c r="WPV16" s="413"/>
      <c r="WPW16" s="413"/>
      <c r="WPX16" s="413"/>
      <c r="WPY16" s="413"/>
      <c r="WPZ16" s="413"/>
      <c r="WQA16" s="413"/>
      <c r="WQB16" s="413"/>
      <c r="WQC16" s="413"/>
      <c r="WQD16" s="413"/>
      <c r="WQE16" s="413"/>
      <c r="WQF16" s="413"/>
      <c r="WQG16" s="413"/>
      <c r="WQH16" s="413"/>
      <c r="WQI16" s="413"/>
      <c r="WQJ16" s="413"/>
      <c r="WQK16" s="413"/>
      <c r="WQL16" s="413"/>
      <c r="WQM16" s="413"/>
      <c r="WQN16" s="413"/>
      <c r="WQO16" s="413"/>
      <c r="WQP16" s="413"/>
      <c r="WQQ16" s="413"/>
      <c r="WQR16" s="413"/>
      <c r="WQS16" s="413"/>
      <c r="WQT16" s="413"/>
      <c r="WQU16" s="413"/>
      <c r="WQV16" s="413"/>
      <c r="WQW16" s="413"/>
      <c r="WQX16" s="413"/>
      <c r="WQY16" s="413"/>
      <c r="WQZ16" s="413"/>
      <c r="WRA16" s="413"/>
      <c r="WRB16" s="413"/>
      <c r="WRC16" s="413"/>
      <c r="WRD16" s="413"/>
      <c r="WRE16" s="413"/>
      <c r="WRF16" s="413"/>
      <c r="WRG16" s="413"/>
      <c r="WRH16" s="413"/>
      <c r="WRI16" s="413"/>
      <c r="WRJ16" s="413"/>
      <c r="WRK16" s="413"/>
      <c r="WRL16" s="413"/>
      <c r="WRM16" s="413"/>
      <c r="WRN16" s="413"/>
      <c r="WRO16" s="413"/>
      <c r="WRP16" s="413"/>
      <c r="WRQ16" s="413"/>
      <c r="WRR16" s="413"/>
      <c r="WRS16" s="413"/>
      <c r="WRT16" s="413"/>
      <c r="WRU16" s="413"/>
      <c r="WRV16" s="413"/>
      <c r="WRW16" s="413"/>
      <c r="WRX16" s="413"/>
      <c r="WRY16" s="413"/>
      <c r="WRZ16" s="413"/>
      <c r="WSA16" s="413"/>
      <c r="WSB16" s="413"/>
      <c r="WSC16" s="413"/>
      <c r="WSD16" s="413"/>
      <c r="WSE16" s="413"/>
      <c r="WSF16" s="413"/>
      <c r="WSG16" s="413"/>
      <c r="WSH16" s="413"/>
      <c r="WSI16" s="413"/>
      <c r="WSJ16" s="413"/>
      <c r="WSK16" s="413"/>
      <c r="WSL16" s="413"/>
      <c r="WSM16" s="413"/>
      <c r="WSN16" s="413"/>
      <c r="WSO16" s="413"/>
      <c r="WSP16" s="413"/>
      <c r="WSQ16" s="413"/>
      <c r="WSR16" s="413"/>
      <c r="WSS16" s="413"/>
      <c r="WST16" s="413"/>
      <c r="WSU16" s="413"/>
      <c r="WSV16" s="413"/>
      <c r="WSW16" s="413"/>
      <c r="WSX16" s="413"/>
      <c r="WSY16" s="413"/>
      <c r="WSZ16" s="413"/>
      <c r="WTA16" s="413"/>
      <c r="WTB16" s="413"/>
      <c r="WTC16" s="413"/>
      <c r="WTD16" s="413"/>
      <c r="WTE16" s="413"/>
      <c r="WTF16" s="413"/>
      <c r="WTG16" s="413"/>
      <c r="WTH16" s="413"/>
      <c r="WTI16" s="413"/>
      <c r="WTJ16" s="413"/>
      <c r="WTK16" s="413"/>
      <c r="WTL16" s="413"/>
      <c r="WTM16" s="413"/>
      <c r="WTN16" s="413"/>
      <c r="WTO16" s="413"/>
      <c r="WTP16" s="413"/>
      <c r="WTQ16" s="413"/>
      <c r="WTR16" s="413"/>
      <c r="WTS16" s="413"/>
      <c r="WTT16" s="413"/>
      <c r="WTU16" s="413"/>
      <c r="WTV16" s="413"/>
      <c r="WTW16" s="413"/>
      <c r="WTX16" s="413"/>
      <c r="WTY16" s="413"/>
      <c r="WTZ16" s="413"/>
      <c r="WUA16" s="413"/>
      <c r="WUB16" s="413"/>
      <c r="WUC16" s="413"/>
      <c r="WUD16" s="413"/>
      <c r="WUE16" s="413"/>
      <c r="WUF16" s="413"/>
      <c r="WUG16" s="413"/>
      <c r="WUH16" s="413"/>
      <c r="WUI16" s="413"/>
      <c r="WUJ16" s="413"/>
      <c r="WUK16" s="413"/>
      <c r="WUL16" s="413"/>
      <c r="WUM16" s="413"/>
      <c r="WUN16" s="413"/>
      <c r="WUO16" s="413"/>
      <c r="WUP16" s="413"/>
      <c r="WUQ16" s="413"/>
      <c r="WUR16" s="413"/>
      <c r="WUS16" s="413"/>
      <c r="WUT16" s="413"/>
      <c r="WUU16" s="413"/>
      <c r="WUV16" s="413"/>
      <c r="WUW16" s="413"/>
      <c r="WUX16" s="413"/>
      <c r="WUY16" s="413"/>
      <c r="WUZ16" s="413"/>
      <c r="WVA16" s="413"/>
      <c r="WVB16" s="413"/>
      <c r="WVC16" s="413"/>
      <c r="WVD16" s="413"/>
      <c r="WVE16" s="413"/>
      <c r="WVF16" s="413"/>
      <c r="WVG16" s="413"/>
      <c r="WVH16" s="413"/>
      <c r="WVI16" s="413"/>
      <c r="WVJ16" s="413"/>
      <c r="WVK16" s="413"/>
      <c r="WVL16" s="413"/>
      <c r="WVM16" s="413"/>
      <c r="WVN16" s="413"/>
      <c r="WVO16" s="413"/>
      <c r="WVP16" s="413"/>
      <c r="WVQ16" s="413"/>
      <c r="WVR16" s="413"/>
      <c r="WVS16" s="413"/>
      <c r="WVT16" s="413"/>
      <c r="WVU16" s="413"/>
      <c r="WVV16" s="413"/>
      <c r="WVW16" s="413"/>
      <c r="WVX16" s="413"/>
      <c r="WVY16" s="413"/>
      <c r="WVZ16" s="413"/>
      <c r="WWA16" s="413"/>
      <c r="WWB16" s="413"/>
      <c r="WWC16" s="413"/>
      <c r="WWD16" s="413"/>
      <c r="WWE16" s="413"/>
      <c r="WWF16" s="413"/>
      <c r="WWG16" s="413"/>
      <c r="WWH16" s="413"/>
      <c r="WWI16" s="413"/>
      <c r="WWJ16" s="413"/>
      <c r="WWK16" s="413"/>
      <c r="WWL16" s="413"/>
      <c r="WWM16" s="413"/>
      <c r="WWN16" s="413"/>
      <c r="WWO16" s="413"/>
      <c r="WWP16" s="413"/>
      <c r="WWQ16" s="413"/>
      <c r="WWR16" s="413"/>
      <c r="WWS16" s="413"/>
      <c r="WWT16" s="413"/>
      <c r="WWU16" s="413"/>
      <c r="WWV16" s="413"/>
      <c r="WWW16" s="413"/>
      <c r="WWX16" s="413"/>
      <c r="WWY16" s="413"/>
      <c r="WWZ16" s="413"/>
      <c r="WXA16" s="413"/>
      <c r="WXB16" s="413"/>
      <c r="WXC16" s="413"/>
      <c r="WXD16" s="413"/>
      <c r="WXE16" s="413"/>
      <c r="WXF16" s="413"/>
      <c r="WXG16" s="413"/>
      <c r="WXH16" s="413"/>
      <c r="WXI16" s="413"/>
      <c r="WXJ16" s="413"/>
      <c r="WXK16" s="413"/>
      <c r="WXL16" s="413"/>
      <c r="WXM16" s="413"/>
      <c r="WXN16" s="413"/>
      <c r="WXO16" s="413"/>
      <c r="WXP16" s="413"/>
      <c r="WXQ16" s="413"/>
      <c r="WXR16" s="413"/>
      <c r="WXS16" s="413"/>
      <c r="WXT16" s="413"/>
      <c r="WXU16" s="413"/>
      <c r="WXV16" s="413"/>
      <c r="WXW16" s="413"/>
      <c r="WXX16" s="413"/>
      <c r="WXY16" s="413"/>
      <c r="WXZ16" s="413"/>
      <c r="WYA16" s="413"/>
      <c r="WYB16" s="413"/>
      <c r="WYC16" s="413"/>
      <c r="WYD16" s="413"/>
      <c r="WYE16" s="413"/>
      <c r="WYF16" s="413"/>
      <c r="WYG16" s="413"/>
      <c r="WYH16" s="413"/>
      <c r="WYI16" s="413"/>
      <c r="WYJ16" s="413"/>
      <c r="WYK16" s="413"/>
      <c r="WYL16" s="413"/>
      <c r="WYM16" s="413"/>
      <c r="WYN16" s="413"/>
      <c r="WYO16" s="413"/>
      <c r="WYP16" s="413"/>
      <c r="WYQ16" s="413"/>
      <c r="WYR16" s="413"/>
      <c r="WYS16" s="413"/>
      <c r="WYT16" s="413"/>
      <c r="WYU16" s="413"/>
      <c r="WYV16" s="413"/>
      <c r="WYW16" s="413"/>
      <c r="WYX16" s="413"/>
      <c r="WYY16" s="413"/>
      <c r="WYZ16" s="413"/>
      <c r="WZA16" s="413"/>
      <c r="WZB16" s="413"/>
      <c r="WZC16" s="413"/>
      <c r="WZD16" s="413"/>
      <c r="WZE16" s="413"/>
      <c r="WZF16" s="413"/>
      <c r="WZG16" s="413"/>
      <c r="WZH16" s="413"/>
      <c r="WZI16" s="413"/>
      <c r="WZJ16" s="413"/>
      <c r="WZK16" s="413"/>
      <c r="WZL16" s="413"/>
      <c r="WZM16" s="413"/>
      <c r="WZN16" s="413"/>
      <c r="WZO16" s="413"/>
      <c r="WZP16" s="413"/>
      <c r="WZQ16" s="413"/>
      <c r="WZR16" s="413"/>
      <c r="WZS16" s="413"/>
      <c r="WZT16" s="413"/>
      <c r="WZU16" s="413"/>
      <c r="WZV16" s="413"/>
      <c r="WZW16" s="413"/>
      <c r="WZX16" s="413"/>
      <c r="WZY16" s="413"/>
      <c r="WZZ16" s="413"/>
      <c r="XAA16" s="413"/>
      <c r="XAB16" s="413"/>
      <c r="XAC16" s="413"/>
      <c r="XAD16" s="413"/>
      <c r="XAE16" s="413"/>
      <c r="XAF16" s="413"/>
      <c r="XAG16" s="413"/>
      <c r="XAH16" s="413"/>
      <c r="XAI16" s="413"/>
      <c r="XAJ16" s="413"/>
      <c r="XAK16" s="413"/>
      <c r="XAL16" s="413"/>
      <c r="XAM16" s="413"/>
      <c r="XAN16" s="413"/>
      <c r="XAO16" s="413"/>
      <c r="XAP16" s="413"/>
      <c r="XAQ16" s="413"/>
      <c r="XAR16" s="413"/>
      <c r="XAS16" s="413"/>
      <c r="XAT16" s="413"/>
      <c r="XAU16" s="413"/>
      <c r="XAV16" s="413"/>
      <c r="XAW16" s="413"/>
      <c r="XAX16" s="413"/>
      <c r="XAY16" s="413"/>
      <c r="XAZ16" s="413"/>
      <c r="XBA16" s="413"/>
      <c r="XBB16" s="413"/>
      <c r="XBC16" s="413"/>
      <c r="XBD16" s="413"/>
      <c r="XBE16" s="413"/>
      <c r="XBF16" s="413"/>
      <c r="XBG16" s="413"/>
      <c r="XBH16" s="413"/>
      <c r="XBI16" s="413"/>
      <c r="XBJ16" s="413"/>
      <c r="XBK16" s="413"/>
      <c r="XBL16" s="413"/>
      <c r="XBM16" s="413"/>
      <c r="XBN16" s="413"/>
      <c r="XBO16" s="413"/>
      <c r="XBP16" s="413"/>
      <c r="XBQ16" s="413"/>
      <c r="XBR16" s="413"/>
      <c r="XBS16" s="413"/>
      <c r="XBT16" s="413"/>
      <c r="XBU16" s="413"/>
      <c r="XBV16" s="413"/>
      <c r="XBW16" s="413"/>
      <c r="XBX16" s="413"/>
      <c r="XBY16" s="413"/>
      <c r="XBZ16" s="413"/>
      <c r="XCA16" s="413"/>
      <c r="XCB16" s="413"/>
      <c r="XCC16" s="413"/>
      <c r="XCD16" s="413"/>
      <c r="XCE16" s="413"/>
      <c r="XCF16" s="413"/>
      <c r="XCG16" s="413"/>
      <c r="XCH16" s="413"/>
      <c r="XCI16" s="413"/>
      <c r="XCJ16" s="413"/>
      <c r="XCK16" s="413"/>
      <c r="XCL16" s="413"/>
      <c r="XCM16" s="413"/>
      <c r="XCN16" s="413"/>
      <c r="XCO16" s="413"/>
      <c r="XCP16" s="413"/>
      <c r="XCQ16" s="413"/>
      <c r="XCR16" s="413"/>
      <c r="XCS16" s="413"/>
      <c r="XCT16" s="413"/>
      <c r="XCU16" s="413"/>
      <c r="XCV16" s="413"/>
      <c r="XCW16" s="413"/>
      <c r="XCX16" s="413"/>
      <c r="XCY16" s="413"/>
      <c r="XCZ16" s="413"/>
      <c r="XDA16" s="413"/>
      <c r="XDB16" s="413"/>
      <c r="XDC16" s="413"/>
      <c r="XDD16" s="413"/>
      <c r="XDE16" s="413"/>
      <c r="XDF16" s="413"/>
      <c r="XDG16" s="413"/>
      <c r="XDH16" s="413"/>
      <c r="XDI16" s="413"/>
      <c r="XDJ16" s="413"/>
      <c r="XDK16" s="413"/>
      <c r="XDL16" s="413"/>
      <c r="XDM16" s="413"/>
      <c r="XDN16" s="413"/>
      <c r="XDO16" s="413"/>
      <c r="XDP16" s="413"/>
      <c r="XDQ16" s="413"/>
      <c r="XDR16" s="413"/>
      <c r="XDS16" s="413"/>
      <c r="XDT16" s="413"/>
      <c r="XDU16" s="413"/>
      <c r="XDV16" s="413"/>
      <c r="XDW16" s="413"/>
      <c r="XDX16" s="413"/>
      <c r="XDY16" s="413"/>
      <c r="XDZ16" s="413"/>
      <c r="XEA16" s="413"/>
      <c r="XEB16" s="413"/>
      <c r="XEC16" s="413"/>
      <c r="XED16" s="413"/>
      <c r="XEE16" s="413"/>
      <c r="XEF16" s="413"/>
      <c r="XEG16" s="413"/>
      <c r="XEH16" s="413"/>
      <c r="XEI16" s="413"/>
      <c r="XEJ16" s="413"/>
      <c r="XEK16" s="413"/>
      <c r="XEL16" s="413"/>
      <c r="XEM16" s="413"/>
      <c r="XEN16" s="413"/>
      <c r="XEO16" s="413"/>
      <c r="XEP16" s="413"/>
      <c r="XEQ16" s="413"/>
      <c r="XER16" s="413"/>
      <c r="XES16" s="413"/>
      <c r="XET16" s="413"/>
      <c r="XEU16" s="413"/>
      <c r="XEV16" s="413"/>
      <c r="XEW16" s="413"/>
      <c r="XEX16" s="413"/>
      <c r="XEY16" s="413"/>
      <c r="XEZ16" s="413"/>
      <c r="XFA16" s="413"/>
      <c r="XFB16" s="413"/>
      <c r="XFC16" s="413"/>
      <c r="XFD16" s="413"/>
    </row>
    <row r="17" spans="1:16384" s="419" customFormat="1" ht="15" x14ac:dyDescent="0.25">
      <c r="A17" s="958"/>
      <c r="B17" s="733" t="s">
        <v>730</v>
      </c>
      <c r="C17" s="733" t="s">
        <v>133</v>
      </c>
      <c r="D17" s="157">
        <v>0</v>
      </c>
      <c r="E17" s="157">
        <v>0</v>
      </c>
      <c r="F17" s="157">
        <v>1</v>
      </c>
      <c r="G17" s="157">
        <v>1</v>
      </c>
      <c r="H17" s="157">
        <v>1</v>
      </c>
      <c r="I17" s="157">
        <v>0</v>
      </c>
      <c r="J17" s="157">
        <v>1</v>
      </c>
      <c r="K17" s="157">
        <v>0</v>
      </c>
      <c r="L17" s="157">
        <v>0</v>
      </c>
      <c r="M17"/>
      <c r="N17" s="58"/>
      <c r="O17" s="58"/>
      <c r="P17" s="58"/>
      <c r="Q17" s="413"/>
      <c r="R17" s="413"/>
      <c r="S17" s="413"/>
      <c r="T17" s="413"/>
      <c r="U17" s="413"/>
      <c r="V17" s="413"/>
      <c r="W17" s="413"/>
      <c r="X17" s="413"/>
      <c r="Y17" s="413"/>
      <c r="Z17" s="413"/>
      <c r="AA17" s="413"/>
      <c r="AB17" s="413"/>
      <c r="AC17" s="413"/>
      <c r="AD17" s="413"/>
      <c r="AE17" s="413"/>
      <c r="AF17" s="413"/>
      <c r="AG17" s="413"/>
      <c r="AH17" s="413"/>
      <c r="AI17" s="413"/>
      <c r="AJ17" s="413"/>
      <c r="AK17" s="413"/>
      <c r="AL17" s="413"/>
      <c r="AM17" s="413"/>
      <c r="AN17" s="413"/>
      <c r="AO17" s="413"/>
      <c r="AP17" s="413"/>
      <c r="AQ17" s="413"/>
      <c r="AR17" s="413"/>
      <c r="AS17" s="413"/>
      <c r="AT17" s="413"/>
      <c r="AU17" s="413"/>
      <c r="AV17" s="413"/>
      <c r="AW17" s="413"/>
      <c r="AX17" s="413"/>
      <c r="AY17" s="413"/>
      <c r="AZ17" s="413"/>
      <c r="BA17" s="413"/>
      <c r="BB17" s="413"/>
      <c r="BC17" s="413"/>
      <c r="BD17" s="413"/>
      <c r="BE17" s="413"/>
      <c r="BF17" s="413"/>
      <c r="BG17" s="413"/>
      <c r="BH17" s="413"/>
      <c r="BI17" s="413"/>
      <c r="BJ17" s="413"/>
      <c r="BK17" s="413"/>
      <c r="BL17" s="413"/>
      <c r="BM17" s="413"/>
      <c r="BN17" s="413"/>
      <c r="BO17" s="413"/>
      <c r="BP17" s="413"/>
      <c r="BQ17" s="413"/>
      <c r="BR17" s="413"/>
      <c r="BS17" s="413"/>
      <c r="BT17" s="413"/>
      <c r="BU17" s="413"/>
      <c r="BV17" s="413"/>
      <c r="BW17" s="413"/>
      <c r="BX17" s="413"/>
      <c r="BY17" s="413"/>
      <c r="BZ17" s="413"/>
      <c r="CA17" s="413"/>
      <c r="CB17" s="413"/>
      <c r="CC17" s="413"/>
      <c r="CD17" s="413"/>
      <c r="CE17" s="413"/>
      <c r="CF17" s="413"/>
      <c r="CG17" s="413"/>
      <c r="CH17" s="413"/>
      <c r="CI17" s="413"/>
      <c r="CJ17" s="413"/>
      <c r="CK17" s="413"/>
      <c r="CL17" s="413"/>
      <c r="CM17" s="413"/>
      <c r="CN17" s="413"/>
      <c r="CO17" s="413"/>
      <c r="CP17" s="413"/>
      <c r="CQ17" s="413"/>
      <c r="CR17" s="413"/>
      <c r="CS17" s="413"/>
      <c r="CT17" s="413"/>
      <c r="CU17" s="413"/>
      <c r="CV17" s="413"/>
      <c r="CW17" s="413"/>
      <c r="CX17" s="413"/>
      <c r="CY17" s="413"/>
      <c r="CZ17" s="413"/>
      <c r="DA17" s="413"/>
      <c r="DB17" s="413"/>
      <c r="DC17" s="413"/>
      <c r="DD17" s="413"/>
      <c r="DE17" s="413"/>
      <c r="DF17" s="413"/>
      <c r="DG17" s="413"/>
      <c r="DH17" s="413"/>
      <c r="DI17" s="413"/>
      <c r="DJ17" s="413"/>
      <c r="DK17" s="413"/>
      <c r="DL17" s="413"/>
      <c r="DM17" s="413"/>
      <c r="DN17" s="413"/>
      <c r="DO17" s="413"/>
      <c r="DP17" s="413"/>
      <c r="DQ17" s="413"/>
      <c r="DR17" s="413"/>
      <c r="DS17" s="413"/>
      <c r="DT17" s="413"/>
      <c r="DU17" s="413"/>
      <c r="DV17" s="413"/>
      <c r="DW17" s="413"/>
      <c r="DX17" s="413"/>
      <c r="DY17" s="413"/>
      <c r="DZ17" s="413"/>
      <c r="EA17" s="413"/>
      <c r="EB17" s="413"/>
      <c r="EC17" s="413"/>
      <c r="ED17" s="413"/>
      <c r="EE17" s="413"/>
      <c r="EF17" s="413"/>
      <c r="EG17" s="413"/>
      <c r="EH17" s="413"/>
      <c r="EI17" s="413"/>
      <c r="EJ17" s="413"/>
      <c r="EK17" s="413"/>
      <c r="EL17" s="413"/>
      <c r="EM17" s="413"/>
      <c r="EN17" s="413"/>
      <c r="EO17" s="413"/>
      <c r="EP17" s="413"/>
      <c r="EQ17" s="413"/>
      <c r="ER17" s="413"/>
      <c r="ES17" s="413"/>
      <c r="ET17" s="413"/>
      <c r="EU17" s="413"/>
      <c r="EV17" s="413"/>
      <c r="EW17" s="413"/>
      <c r="EX17" s="413"/>
      <c r="EY17" s="413"/>
      <c r="EZ17" s="413"/>
      <c r="FA17" s="413"/>
      <c r="FB17" s="413"/>
      <c r="FC17" s="413"/>
      <c r="FD17" s="413"/>
      <c r="FE17" s="413"/>
      <c r="FF17" s="413"/>
      <c r="FG17" s="413"/>
      <c r="FH17" s="413"/>
      <c r="FI17" s="413"/>
      <c r="FJ17" s="413"/>
      <c r="FK17" s="413"/>
      <c r="FL17" s="413"/>
      <c r="FM17" s="413"/>
      <c r="FN17" s="413"/>
      <c r="FO17" s="413"/>
      <c r="FP17" s="413"/>
      <c r="FQ17" s="413"/>
      <c r="FR17" s="413"/>
      <c r="FS17" s="413"/>
      <c r="FT17" s="413"/>
      <c r="FU17" s="413"/>
      <c r="FV17" s="413"/>
      <c r="FW17" s="413"/>
      <c r="FX17" s="413"/>
      <c r="FY17" s="413"/>
      <c r="FZ17" s="413"/>
      <c r="GA17" s="413"/>
      <c r="GB17" s="413"/>
      <c r="GC17" s="413"/>
      <c r="GD17" s="413"/>
      <c r="GE17" s="413"/>
      <c r="GF17" s="413"/>
      <c r="GG17" s="413"/>
      <c r="GH17" s="413"/>
      <c r="GI17" s="413"/>
      <c r="GJ17" s="413"/>
      <c r="GK17" s="413"/>
      <c r="GL17" s="413"/>
      <c r="GM17" s="413"/>
      <c r="GN17" s="413"/>
      <c r="GO17" s="413"/>
      <c r="GP17" s="413"/>
      <c r="GQ17" s="413"/>
      <c r="GR17" s="413"/>
      <c r="GS17" s="413"/>
      <c r="GT17" s="413"/>
      <c r="GU17" s="413"/>
      <c r="GV17" s="413"/>
      <c r="GW17" s="413"/>
      <c r="GX17" s="413"/>
      <c r="GY17" s="413"/>
      <c r="GZ17" s="413"/>
      <c r="HA17" s="413"/>
      <c r="HB17" s="413"/>
      <c r="HC17" s="413"/>
      <c r="HD17" s="413"/>
      <c r="HE17" s="413"/>
      <c r="HF17" s="413"/>
      <c r="HG17" s="413"/>
      <c r="HH17" s="413"/>
      <c r="HI17" s="413"/>
      <c r="HJ17" s="413"/>
      <c r="HK17" s="413"/>
      <c r="HL17" s="413"/>
      <c r="HM17" s="413"/>
      <c r="HN17" s="413"/>
      <c r="HO17" s="413"/>
      <c r="HP17" s="413"/>
      <c r="HQ17" s="413"/>
      <c r="HR17" s="413"/>
      <c r="HS17" s="413"/>
      <c r="HT17" s="413"/>
      <c r="HU17" s="413"/>
      <c r="HV17" s="413"/>
      <c r="HW17" s="413"/>
      <c r="HX17" s="413"/>
      <c r="HY17" s="413"/>
      <c r="HZ17" s="413"/>
      <c r="IA17" s="413"/>
      <c r="IB17" s="413"/>
      <c r="IC17" s="413"/>
      <c r="ID17" s="413"/>
      <c r="IE17" s="413"/>
      <c r="IF17" s="413"/>
      <c r="IG17" s="413"/>
      <c r="IH17" s="413"/>
      <c r="II17" s="413"/>
      <c r="IJ17" s="413"/>
      <c r="IK17" s="413"/>
      <c r="IL17" s="413"/>
      <c r="IM17" s="413"/>
      <c r="IN17" s="413"/>
      <c r="IO17" s="413"/>
      <c r="IP17" s="413"/>
      <c r="IQ17" s="413"/>
      <c r="IR17" s="413"/>
      <c r="IS17" s="413"/>
      <c r="IT17" s="413"/>
      <c r="IU17" s="413"/>
      <c r="IV17" s="413"/>
      <c r="IW17" s="413"/>
      <c r="IX17" s="413"/>
      <c r="IY17" s="413"/>
      <c r="IZ17" s="413"/>
      <c r="JA17" s="413"/>
      <c r="JB17" s="413"/>
      <c r="JC17" s="413"/>
      <c r="JD17" s="413"/>
      <c r="JE17" s="413"/>
      <c r="JF17" s="413"/>
      <c r="JG17" s="413"/>
      <c r="JH17" s="413"/>
      <c r="JI17" s="413"/>
      <c r="JJ17" s="413"/>
      <c r="JK17" s="413"/>
      <c r="JL17" s="413"/>
      <c r="JM17" s="413"/>
      <c r="JN17" s="413"/>
      <c r="JO17" s="413"/>
      <c r="JP17" s="413"/>
      <c r="JQ17" s="413"/>
      <c r="JR17" s="413"/>
      <c r="JS17" s="413"/>
      <c r="JT17" s="413"/>
      <c r="JU17" s="413"/>
      <c r="JV17" s="413"/>
      <c r="JW17" s="413"/>
      <c r="JX17" s="413"/>
      <c r="JY17" s="413"/>
      <c r="JZ17" s="413"/>
      <c r="KA17" s="413"/>
      <c r="KB17" s="413"/>
      <c r="KC17" s="413"/>
      <c r="KD17" s="413"/>
      <c r="KE17" s="413"/>
      <c r="KF17" s="413"/>
      <c r="KG17" s="413"/>
      <c r="KH17" s="413"/>
      <c r="KI17" s="413"/>
      <c r="KJ17" s="413"/>
      <c r="KK17" s="413"/>
      <c r="KL17" s="413"/>
      <c r="KM17" s="413"/>
      <c r="KN17" s="413"/>
      <c r="KO17" s="413"/>
      <c r="KP17" s="413"/>
      <c r="KQ17" s="413"/>
      <c r="KR17" s="413"/>
      <c r="KS17" s="413"/>
      <c r="KT17" s="413"/>
      <c r="KU17" s="413"/>
      <c r="KV17" s="413"/>
      <c r="KW17" s="413"/>
      <c r="KX17" s="413"/>
      <c r="KY17" s="413"/>
      <c r="KZ17" s="413"/>
      <c r="LA17" s="413"/>
      <c r="LB17" s="413"/>
      <c r="LC17" s="413"/>
      <c r="LD17" s="413"/>
      <c r="LE17" s="413"/>
      <c r="LF17" s="413"/>
      <c r="LG17" s="413"/>
      <c r="LH17" s="413"/>
      <c r="LI17" s="413"/>
      <c r="LJ17" s="413"/>
      <c r="LK17" s="413"/>
      <c r="LL17" s="413"/>
      <c r="LM17" s="413"/>
      <c r="LN17" s="413"/>
      <c r="LO17" s="413"/>
      <c r="LP17" s="413"/>
      <c r="LQ17" s="413"/>
      <c r="LR17" s="413"/>
      <c r="LS17" s="413"/>
      <c r="LT17" s="413"/>
      <c r="LU17" s="413"/>
      <c r="LV17" s="413"/>
      <c r="LW17" s="413"/>
      <c r="LX17" s="413"/>
      <c r="LY17" s="413"/>
      <c r="LZ17" s="413"/>
      <c r="MA17" s="413"/>
      <c r="MB17" s="413"/>
      <c r="MC17" s="413"/>
      <c r="MD17" s="413"/>
      <c r="ME17" s="413"/>
      <c r="MF17" s="413"/>
      <c r="MG17" s="413"/>
      <c r="MH17" s="413"/>
      <c r="MI17" s="413"/>
      <c r="MJ17" s="413"/>
      <c r="MK17" s="413"/>
      <c r="ML17" s="413"/>
      <c r="MM17" s="413"/>
      <c r="MN17" s="413"/>
      <c r="MO17" s="413"/>
      <c r="MP17" s="413"/>
      <c r="MQ17" s="413"/>
      <c r="MR17" s="413"/>
      <c r="MS17" s="413"/>
      <c r="MT17" s="413"/>
      <c r="MU17" s="413"/>
      <c r="MV17" s="413"/>
      <c r="MW17" s="413"/>
      <c r="MX17" s="413"/>
      <c r="MY17" s="413"/>
      <c r="MZ17" s="413"/>
      <c r="NA17" s="413"/>
      <c r="NB17" s="413"/>
      <c r="NC17" s="413"/>
      <c r="ND17" s="413"/>
      <c r="NE17" s="413"/>
      <c r="NF17" s="413"/>
      <c r="NG17" s="413"/>
      <c r="NH17" s="413"/>
      <c r="NI17" s="413"/>
      <c r="NJ17" s="413"/>
      <c r="NK17" s="413"/>
      <c r="NL17" s="413"/>
      <c r="NM17" s="413"/>
      <c r="NN17" s="413"/>
      <c r="NO17" s="413"/>
      <c r="NP17" s="413"/>
      <c r="NQ17" s="413"/>
      <c r="NR17" s="413"/>
      <c r="NS17" s="413"/>
      <c r="NT17" s="413"/>
      <c r="NU17" s="413"/>
      <c r="NV17" s="413"/>
      <c r="NW17" s="413"/>
      <c r="NX17" s="413"/>
      <c r="NY17" s="413"/>
      <c r="NZ17" s="413"/>
      <c r="OA17" s="413"/>
      <c r="OB17" s="413"/>
      <c r="OC17" s="413"/>
      <c r="OD17" s="413"/>
      <c r="OE17" s="413"/>
      <c r="OF17" s="413"/>
      <c r="OG17" s="413"/>
      <c r="OH17" s="413"/>
      <c r="OI17" s="413"/>
      <c r="OJ17" s="413"/>
      <c r="OK17" s="413"/>
      <c r="OL17" s="413"/>
      <c r="OM17" s="413"/>
      <c r="ON17" s="413"/>
      <c r="OO17" s="413"/>
      <c r="OP17" s="413"/>
      <c r="OQ17" s="413"/>
      <c r="OR17" s="413"/>
      <c r="OS17" s="413"/>
      <c r="OT17" s="413"/>
      <c r="OU17" s="413"/>
      <c r="OV17" s="413"/>
      <c r="OW17" s="413"/>
      <c r="OX17" s="413"/>
      <c r="OY17" s="413"/>
      <c r="OZ17" s="413"/>
      <c r="PA17" s="413"/>
      <c r="PB17" s="413"/>
      <c r="PC17" s="413"/>
      <c r="PD17" s="413"/>
      <c r="PE17" s="413"/>
      <c r="PF17" s="413"/>
      <c r="PG17" s="413"/>
      <c r="PH17" s="413"/>
      <c r="PI17" s="413"/>
      <c r="PJ17" s="413"/>
      <c r="PK17" s="413"/>
      <c r="PL17" s="413"/>
      <c r="PM17" s="413"/>
      <c r="PN17" s="413"/>
      <c r="PO17" s="413"/>
      <c r="PP17" s="413"/>
      <c r="PQ17" s="413"/>
      <c r="PR17" s="413"/>
      <c r="PS17" s="413"/>
      <c r="PT17" s="413"/>
      <c r="PU17" s="413"/>
      <c r="PV17" s="413"/>
      <c r="PW17" s="413"/>
      <c r="PX17" s="413"/>
      <c r="PY17" s="413"/>
      <c r="PZ17" s="413"/>
      <c r="QA17" s="413"/>
      <c r="QB17" s="413"/>
      <c r="QC17" s="413"/>
      <c r="QD17" s="413"/>
      <c r="QE17" s="413"/>
      <c r="QF17" s="413"/>
      <c r="QG17" s="413"/>
      <c r="QH17" s="413"/>
      <c r="QI17" s="413"/>
      <c r="QJ17" s="413"/>
      <c r="QK17" s="413"/>
      <c r="QL17" s="413"/>
      <c r="QM17" s="413"/>
      <c r="QN17" s="413"/>
      <c r="QO17" s="413"/>
      <c r="QP17" s="413"/>
      <c r="QQ17" s="413"/>
      <c r="QR17" s="413"/>
      <c r="QS17" s="413"/>
      <c r="QT17" s="413"/>
      <c r="QU17" s="413"/>
      <c r="QV17" s="413"/>
      <c r="QW17" s="413"/>
      <c r="QX17" s="413"/>
      <c r="QY17" s="413"/>
      <c r="QZ17" s="413"/>
      <c r="RA17" s="413"/>
      <c r="RB17" s="413"/>
      <c r="RC17" s="413"/>
      <c r="RD17" s="413"/>
      <c r="RE17" s="413"/>
      <c r="RF17" s="413"/>
      <c r="RG17" s="413"/>
      <c r="RH17" s="413"/>
      <c r="RI17" s="413"/>
      <c r="RJ17" s="413"/>
      <c r="RK17" s="413"/>
      <c r="RL17" s="413"/>
      <c r="RM17" s="413"/>
      <c r="RN17" s="413"/>
      <c r="RO17" s="413"/>
      <c r="RP17" s="413"/>
      <c r="RQ17" s="413"/>
      <c r="RR17" s="413"/>
      <c r="RS17" s="413"/>
      <c r="RT17" s="413"/>
      <c r="RU17" s="413"/>
      <c r="RV17" s="413"/>
      <c r="RW17" s="413"/>
      <c r="RX17" s="413"/>
      <c r="RY17" s="413"/>
      <c r="RZ17" s="413"/>
      <c r="SA17" s="413"/>
      <c r="SB17" s="413"/>
      <c r="SC17" s="413"/>
      <c r="SD17" s="413"/>
      <c r="SE17" s="413"/>
      <c r="SF17" s="413"/>
      <c r="SG17" s="413"/>
      <c r="SH17" s="413"/>
      <c r="SI17" s="413"/>
      <c r="SJ17" s="413"/>
      <c r="SK17" s="413"/>
      <c r="SL17" s="413"/>
      <c r="SM17" s="413"/>
      <c r="SN17" s="413"/>
      <c r="SO17" s="413"/>
      <c r="SP17" s="413"/>
      <c r="SQ17" s="413"/>
      <c r="SR17" s="413"/>
      <c r="SS17" s="413"/>
      <c r="ST17" s="413"/>
      <c r="SU17" s="413"/>
      <c r="SV17" s="413"/>
      <c r="SW17" s="413"/>
      <c r="SX17" s="413"/>
      <c r="SY17" s="413"/>
      <c r="SZ17" s="413"/>
      <c r="TA17" s="413"/>
      <c r="TB17" s="413"/>
      <c r="TC17" s="413"/>
      <c r="TD17" s="413"/>
      <c r="TE17" s="413"/>
      <c r="TF17" s="413"/>
      <c r="TG17" s="413"/>
      <c r="TH17" s="413"/>
      <c r="TI17" s="413"/>
      <c r="TJ17" s="413"/>
      <c r="TK17" s="413"/>
      <c r="TL17" s="413"/>
      <c r="TM17" s="413"/>
      <c r="TN17" s="413"/>
      <c r="TO17" s="413"/>
      <c r="TP17" s="413"/>
      <c r="TQ17" s="413"/>
      <c r="TR17" s="413"/>
      <c r="TS17" s="413"/>
      <c r="TT17" s="413"/>
      <c r="TU17" s="413"/>
      <c r="TV17" s="413"/>
      <c r="TW17" s="413"/>
      <c r="TX17" s="413"/>
      <c r="TY17" s="413"/>
      <c r="TZ17" s="413"/>
      <c r="UA17" s="413"/>
      <c r="UB17" s="413"/>
      <c r="UC17" s="413"/>
      <c r="UD17" s="413"/>
      <c r="UE17" s="413"/>
      <c r="UF17" s="413"/>
      <c r="UG17" s="413"/>
      <c r="UH17" s="413"/>
      <c r="UI17" s="413"/>
      <c r="UJ17" s="413"/>
      <c r="UK17" s="413"/>
      <c r="UL17" s="413"/>
      <c r="UM17" s="413"/>
      <c r="UN17" s="413"/>
      <c r="UO17" s="413"/>
      <c r="UP17" s="413"/>
      <c r="UQ17" s="413"/>
      <c r="UR17" s="413"/>
      <c r="US17" s="413"/>
      <c r="UT17" s="413"/>
      <c r="UU17" s="413"/>
      <c r="UV17" s="413"/>
      <c r="UW17" s="413"/>
      <c r="UX17" s="413"/>
      <c r="UY17" s="413"/>
      <c r="UZ17" s="413"/>
      <c r="VA17" s="413"/>
      <c r="VB17" s="413"/>
      <c r="VC17" s="413"/>
      <c r="VD17" s="413"/>
      <c r="VE17" s="413"/>
      <c r="VF17" s="413"/>
      <c r="VG17" s="413"/>
      <c r="VH17" s="413"/>
      <c r="VI17" s="413"/>
      <c r="VJ17" s="413"/>
      <c r="VK17" s="413"/>
      <c r="VL17" s="413"/>
      <c r="VM17" s="413"/>
      <c r="VN17" s="413"/>
      <c r="VO17" s="413"/>
      <c r="VP17" s="413"/>
      <c r="VQ17" s="413"/>
      <c r="VR17" s="413"/>
      <c r="VS17" s="413"/>
      <c r="VT17" s="413"/>
      <c r="VU17" s="413"/>
      <c r="VV17" s="413"/>
      <c r="VW17" s="413"/>
      <c r="VX17" s="413"/>
      <c r="VY17" s="413"/>
      <c r="VZ17" s="413"/>
      <c r="WA17" s="413"/>
      <c r="WB17" s="413"/>
      <c r="WC17" s="413"/>
      <c r="WD17" s="413"/>
      <c r="WE17" s="413"/>
      <c r="WF17" s="413"/>
      <c r="WG17" s="413"/>
      <c r="WH17" s="413"/>
      <c r="WI17" s="413"/>
      <c r="WJ17" s="413"/>
      <c r="WK17" s="413"/>
      <c r="WL17" s="413"/>
      <c r="WM17" s="413"/>
      <c r="WN17" s="413"/>
      <c r="WO17" s="413"/>
      <c r="WP17" s="413"/>
      <c r="WQ17" s="413"/>
      <c r="WR17" s="413"/>
      <c r="WS17" s="413"/>
      <c r="WT17" s="413"/>
      <c r="WU17" s="413"/>
      <c r="WV17" s="413"/>
      <c r="WW17" s="413"/>
      <c r="WX17" s="413"/>
      <c r="WY17" s="413"/>
      <c r="WZ17" s="413"/>
      <c r="XA17" s="413"/>
      <c r="XB17" s="413"/>
      <c r="XC17" s="413"/>
      <c r="XD17" s="413"/>
      <c r="XE17" s="413"/>
      <c r="XF17" s="413"/>
      <c r="XG17" s="413"/>
      <c r="XH17" s="413"/>
      <c r="XI17" s="413"/>
      <c r="XJ17" s="413"/>
      <c r="XK17" s="413"/>
      <c r="XL17" s="413"/>
      <c r="XM17" s="413"/>
      <c r="XN17" s="413"/>
      <c r="XO17" s="413"/>
      <c r="XP17" s="413"/>
      <c r="XQ17" s="413"/>
      <c r="XR17" s="413"/>
      <c r="XS17" s="413"/>
      <c r="XT17" s="413"/>
      <c r="XU17" s="413"/>
      <c r="XV17" s="413"/>
      <c r="XW17" s="413"/>
      <c r="XX17" s="413"/>
      <c r="XY17" s="413"/>
      <c r="XZ17" s="413"/>
      <c r="YA17" s="413"/>
      <c r="YB17" s="413"/>
      <c r="YC17" s="413"/>
      <c r="YD17" s="413"/>
      <c r="YE17" s="413"/>
      <c r="YF17" s="413"/>
      <c r="YG17" s="413"/>
      <c r="YH17" s="413"/>
      <c r="YI17" s="413"/>
      <c r="YJ17" s="413"/>
      <c r="YK17" s="413"/>
      <c r="YL17" s="413"/>
      <c r="YM17" s="413"/>
      <c r="YN17" s="413"/>
      <c r="YO17" s="413"/>
      <c r="YP17" s="413"/>
      <c r="YQ17" s="413"/>
      <c r="YR17" s="413"/>
      <c r="YS17" s="413"/>
      <c r="YT17" s="413"/>
      <c r="YU17" s="413"/>
      <c r="YV17" s="413"/>
      <c r="YW17" s="413"/>
      <c r="YX17" s="413"/>
      <c r="YY17" s="413"/>
      <c r="YZ17" s="413"/>
      <c r="ZA17" s="413"/>
      <c r="ZB17" s="413"/>
      <c r="ZC17" s="413"/>
      <c r="ZD17" s="413"/>
      <c r="ZE17" s="413"/>
      <c r="ZF17" s="413"/>
      <c r="ZG17" s="413"/>
      <c r="ZH17" s="413"/>
      <c r="ZI17" s="413"/>
      <c r="ZJ17" s="413"/>
      <c r="ZK17" s="413"/>
      <c r="ZL17" s="413"/>
      <c r="ZM17" s="413"/>
      <c r="ZN17" s="413"/>
      <c r="ZO17" s="413"/>
      <c r="ZP17" s="413"/>
      <c r="ZQ17" s="413"/>
      <c r="ZR17" s="413"/>
      <c r="ZS17" s="413"/>
      <c r="ZT17" s="413"/>
      <c r="ZU17" s="413"/>
      <c r="ZV17" s="413"/>
      <c r="ZW17" s="413"/>
      <c r="ZX17" s="413"/>
      <c r="ZY17" s="413"/>
      <c r="ZZ17" s="413"/>
      <c r="AAA17" s="413"/>
      <c r="AAB17" s="413"/>
      <c r="AAC17" s="413"/>
      <c r="AAD17" s="413"/>
      <c r="AAE17" s="413"/>
      <c r="AAF17" s="413"/>
      <c r="AAG17" s="413"/>
      <c r="AAH17" s="413"/>
      <c r="AAI17" s="413"/>
      <c r="AAJ17" s="413"/>
      <c r="AAK17" s="413"/>
      <c r="AAL17" s="413"/>
      <c r="AAM17" s="413"/>
      <c r="AAN17" s="413"/>
      <c r="AAO17" s="413"/>
      <c r="AAP17" s="413"/>
      <c r="AAQ17" s="413"/>
      <c r="AAR17" s="413"/>
      <c r="AAS17" s="413"/>
      <c r="AAT17" s="413"/>
      <c r="AAU17" s="413"/>
      <c r="AAV17" s="413"/>
      <c r="AAW17" s="413"/>
      <c r="AAX17" s="413"/>
      <c r="AAY17" s="413"/>
      <c r="AAZ17" s="413"/>
      <c r="ABA17" s="413"/>
      <c r="ABB17" s="413"/>
      <c r="ABC17" s="413"/>
      <c r="ABD17" s="413"/>
      <c r="ABE17" s="413"/>
      <c r="ABF17" s="413"/>
      <c r="ABG17" s="413"/>
      <c r="ABH17" s="413"/>
      <c r="ABI17" s="413"/>
      <c r="ABJ17" s="413"/>
      <c r="ABK17" s="413"/>
      <c r="ABL17" s="413"/>
      <c r="ABM17" s="413"/>
      <c r="ABN17" s="413"/>
      <c r="ABO17" s="413"/>
      <c r="ABP17" s="413"/>
      <c r="ABQ17" s="413"/>
      <c r="ABR17" s="413"/>
      <c r="ABS17" s="413"/>
      <c r="ABT17" s="413"/>
      <c r="ABU17" s="413"/>
      <c r="ABV17" s="413"/>
      <c r="ABW17" s="413"/>
      <c r="ABX17" s="413"/>
      <c r="ABY17" s="413"/>
      <c r="ABZ17" s="413"/>
      <c r="ACA17" s="413"/>
      <c r="ACB17" s="413"/>
      <c r="ACC17" s="413"/>
      <c r="ACD17" s="413"/>
      <c r="ACE17" s="413"/>
      <c r="ACF17" s="413"/>
      <c r="ACG17" s="413"/>
      <c r="ACH17" s="413"/>
      <c r="ACI17" s="413"/>
      <c r="ACJ17" s="413"/>
      <c r="ACK17" s="413"/>
      <c r="ACL17" s="413"/>
      <c r="ACM17" s="413"/>
      <c r="ACN17" s="413"/>
      <c r="ACO17" s="413"/>
      <c r="ACP17" s="413"/>
      <c r="ACQ17" s="413"/>
      <c r="ACR17" s="413"/>
      <c r="ACS17" s="413"/>
      <c r="ACT17" s="413"/>
      <c r="ACU17" s="413"/>
      <c r="ACV17" s="413"/>
      <c r="ACW17" s="413"/>
      <c r="ACX17" s="413"/>
      <c r="ACY17" s="413"/>
      <c r="ACZ17" s="413"/>
      <c r="ADA17" s="413"/>
      <c r="ADB17" s="413"/>
      <c r="ADC17" s="413"/>
      <c r="ADD17" s="413"/>
      <c r="ADE17" s="413"/>
      <c r="ADF17" s="413"/>
      <c r="ADG17" s="413"/>
      <c r="ADH17" s="413"/>
      <c r="ADI17" s="413"/>
      <c r="ADJ17" s="413"/>
      <c r="ADK17" s="413"/>
      <c r="ADL17" s="413"/>
      <c r="ADM17" s="413"/>
      <c r="ADN17" s="413"/>
      <c r="ADO17" s="413"/>
      <c r="ADP17" s="413"/>
      <c r="ADQ17" s="413"/>
      <c r="ADR17" s="413"/>
      <c r="ADS17" s="413"/>
      <c r="ADT17" s="413"/>
      <c r="ADU17" s="413"/>
      <c r="ADV17" s="413"/>
      <c r="ADW17" s="413"/>
      <c r="ADX17" s="413"/>
      <c r="ADY17" s="413"/>
      <c r="ADZ17" s="413"/>
      <c r="AEA17" s="413"/>
      <c r="AEB17" s="413"/>
      <c r="AEC17" s="413"/>
      <c r="AED17" s="413"/>
      <c r="AEE17" s="413"/>
      <c r="AEF17" s="413"/>
      <c r="AEG17" s="413"/>
      <c r="AEH17" s="413"/>
      <c r="AEI17" s="413"/>
      <c r="AEJ17" s="413"/>
      <c r="AEK17" s="413"/>
      <c r="AEL17" s="413"/>
      <c r="AEM17" s="413"/>
      <c r="AEN17" s="413"/>
      <c r="AEO17" s="413"/>
      <c r="AEP17" s="413"/>
      <c r="AEQ17" s="413"/>
      <c r="AER17" s="413"/>
      <c r="AES17" s="413"/>
      <c r="AET17" s="413"/>
      <c r="AEU17" s="413"/>
      <c r="AEV17" s="413"/>
      <c r="AEW17" s="413"/>
      <c r="AEX17" s="413"/>
      <c r="AEY17" s="413"/>
      <c r="AEZ17" s="413"/>
      <c r="AFA17" s="413"/>
      <c r="AFB17" s="413"/>
      <c r="AFC17" s="413"/>
      <c r="AFD17" s="413"/>
      <c r="AFE17" s="413"/>
      <c r="AFF17" s="413"/>
      <c r="AFG17" s="413"/>
      <c r="AFH17" s="413"/>
      <c r="AFI17" s="413"/>
      <c r="AFJ17" s="413"/>
      <c r="AFK17" s="413"/>
      <c r="AFL17" s="413"/>
      <c r="AFM17" s="413"/>
      <c r="AFN17" s="413"/>
      <c r="AFO17" s="413"/>
      <c r="AFP17" s="413"/>
      <c r="AFQ17" s="413"/>
      <c r="AFR17" s="413"/>
      <c r="AFS17" s="413"/>
      <c r="AFT17" s="413"/>
      <c r="AFU17" s="413"/>
      <c r="AFV17" s="413"/>
      <c r="AFW17" s="413"/>
      <c r="AFX17" s="413"/>
      <c r="AFY17" s="413"/>
      <c r="AFZ17" s="413"/>
      <c r="AGA17" s="413"/>
      <c r="AGB17" s="413"/>
      <c r="AGC17" s="413"/>
      <c r="AGD17" s="413"/>
      <c r="AGE17" s="413"/>
      <c r="AGF17" s="413"/>
      <c r="AGG17" s="413"/>
      <c r="AGH17" s="413"/>
      <c r="AGI17" s="413"/>
      <c r="AGJ17" s="413"/>
      <c r="AGK17" s="413"/>
      <c r="AGL17" s="413"/>
      <c r="AGM17" s="413"/>
      <c r="AGN17" s="413"/>
      <c r="AGO17" s="413"/>
      <c r="AGP17" s="413"/>
      <c r="AGQ17" s="413"/>
      <c r="AGR17" s="413"/>
      <c r="AGS17" s="413"/>
      <c r="AGT17" s="413"/>
      <c r="AGU17" s="413"/>
      <c r="AGV17" s="413"/>
      <c r="AGW17" s="413"/>
      <c r="AGX17" s="413"/>
      <c r="AGY17" s="413"/>
      <c r="AGZ17" s="413"/>
      <c r="AHA17" s="413"/>
      <c r="AHB17" s="413"/>
      <c r="AHC17" s="413"/>
      <c r="AHD17" s="413"/>
      <c r="AHE17" s="413"/>
      <c r="AHF17" s="413"/>
      <c r="AHG17" s="413"/>
      <c r="AHH17" s="413"/>
      <c r="AHI17" s="413"/>
      <c r="AHJ17" s="413"/>
      <c r="AHK17" s="413"/>
      <c r="AHL17" s="413"/>
      <c r="AHM17" s="413"/>
      <c r="AHN17" s="413"/>
      <c r="AHO17" s="413"/>
      <c r="AHP17" s="413"/>
      <c r="AHQ17" s="413"/>
      <c r="AHR17" s="413"/>
      <c r="AHS17" s="413"/>
      <c r="AHT17" s="413"/>
      <c r="AHU17" s="413"/>
      <c r="AHV17" s="413"/>
      <c r="AHW17" s="413"/>
      <c r="AHX17" s="413"/>
      <c r="AHY17" s="413"/>
      <c r="AHZ17" s="413"/>
      <c r="AIA17" s="413"/>
      <c r="AIB17" s="413"/>
      <c r="AIC17" s="413"/>
      <c r="AID17" s="413"/>
      <c r="AIE17" s="413"/>
      <c r="AIF17" s="413"/>
      <c r="AIG17" s="413"/>
      <c r="AIH17" s="413"/>
      <c r="AII17" s="413"/>
      <c r="AIJ17" s="413"/>
      <c r="AIK17" s="413"/>
      <c r="AIL17" s="413"/>
      <c r="AIM17" s="413"/>
      <c r="AIN17" s="413"/>
      <c r="AIO17" s="413"/>
      <c r="AIP17" s="413"/>
      <c r="AIQ17" s="413"/>
      <c r="AIR17" s="413"/>
      <c r="AIS17" s="413"/>
      <c r="AIT17" s="413"/>
      <c r="AIU17" s="413"/>
      <c r="AIV17" s="413"/>
      <c r="AIW17" s="413"/>
      <c r="AIX17" s="413"/>
      <c r="AIY17" s="413"/>
      <c r="AIZ17" s="413"/>
      <c r="AJA17" s="413"/>
      <c r="AJB17" s="413"/>
      <c r="AJC17" s="413"/>
      <c r="AJD17" s="413"/>
      <c r="AJE17" s="413"/>
      <c r="AJF17" s="413"/>
      <c r="AJG17" s="413"/>
      <c r="AJH17" s="413"/>
      <c r="AJI17" s="413"/>
      <c r="AJJ17" s="413"/>
      <c r="AJK17" s="413"/>
      <c r="AJL17" s="413"/>
      <c r="AJM17" s="413"/>
      <c r="AJN17" s="413"/>
      <c r="AJO17" s="413"/>
      <c r="AJP17" s="413"/>
      <c r="AJQ17" s="413"/>
      <c r="AJR17" s="413"/>
      <c r="AJS17" s="413"/>
      <c r="AJT17" s="413"/>
      <c r="AJU17" s="413"/>
      <c r="AJV17" s="413"/>
      <c r="AJW17" s="413"/>
      <c r="AJX17" s="413"/>
      <c r="AJY17" s="413"/>
      <c r="AJZ17" s="413"/>
      <c r="AKA17" s="413"/>
      <c r="AKB17" s="413"/>
      <c r="AKC17" s="413"/>
      <c r="AKD17" s="413"/>
      <c r="AKE17" s="413"/>
      <c r="AKF17" s="413"/>
      <c r="AKG17" s="413"/>
      <c r="AKH17" s="413"/>
      <c r="AKI17" s="413"/>
      <c r="AKJ17" s="413"/>
      <c r="AKK17" s="413"/>
      <c r="AKL17" s="413"/>
      <c r="AKM17" s="413"/>
      <c r="AKN17" s="413"/>
      <c r="AKO17" s="413"/>
      <c r="AKP17" s="413"/>
      <c r="AKQ17" s="413"/>
      <c r="AKR17" s="413"/>
      <c r="AKS17" s="413"/>
      <c r="AKT17" s="413"/>
      <c r="AKU17" s="413"/>
      <c r="AKV17" s="413"/>
      <c r="AKW17" s="413"/>
      <c r="AKX17" s="413"/>
      <c r="AKY17" s="413"/>
      <c r="AKZ17" s="413"/>
      <c r="ALA17" s="413"/>
      <c r="ALB17" s="413"/>
      <c r="ALC17" s="413"/>
      <c r="ALD17" s="413"/>
      <c r="ALE17" s="413"/>
      <c r="ALF17" s="413"/>
      <c r="ALG17" s="413"/>
      <c r="ALH17" s="413"/>
      <c r="ALI17" s="413"/>
      <c r="ALJ17" s="413"/>
      <c r="ALK17" s="413"/>
      <c r="ALL17" s="413"/>
      <c r="ALM17" s="413"/>
      <c r="ALN17" s="413"/>
      <c r="ALO17" s="413"/>
      <c r="ALP17" s="413"/>
      <c r="ALQ17" s="413"/>
      <c r="ALR17" s="413"/>
      <c r="ALS17" s="413"/>
      <c r="ALT17" s="413"/>
      <c r="ALU17" s="413"/>
      <c r="ALV17" s="413"/>
      <c r="ALW17" s="413"/>
      <c r="ALX17" s="413"/>
      <c r="ALY17" s="413"/>
      <c r="ALZ17" s="413"/>
      <c r="AMA17" s="413"/>
      <c r="AMB17" s="413"/>
      <c r="AMC17" s="413"/>
      <c r="AMD17" s="413"/>
      <c r="AME17" s="413"/>
      <c r="AMF17" s="413"/>
      <c r="AMG17" s="413"/>
      <c r="AMH17" s="413"/>
      <c r="AMI17" s="413"/>
      <c r="AMJ17" s="413"/>
      <c r="AMK17" s="413"/>
      <c r="AML17" s="413"/>
      <c r="AMM17" s="413"/>
      <c r="AMN17" s="413"/>
      <c r="AMO17" s="413"/>
      <c r="AMP17" s="413"/>
      <c r="AMQ17" s="413"/>
      <c r="AMR17" s="413"/>
      <c r="AMS17" s="413"/>
      <c r="AMT17" s="413"/>
      <c r="AMU17" s="413"/>
      <c r="AMV17" s="413"/>
      <c r="AMW17" s="413"/>
      <c r="AMX17" s="413"/>
      <c r="AMY17" s="413"/>
      <c r="AMZ17" s="413"/>
      <c r="ANA17" s="413"/>
      <c r="ANB17" s="413"/>
      <c r="ANC17" s="413"/>
      <c r="AND17" s="413"/>
      <c r="ANE17" s="413"/>
      <c r="ANF17" s="413"/>
      <c r="ANG17" s="413"/>
      <c r="ANH17" s="413"/>
      <c r="ANI17" s="413"/>
      <c r="ANJ17" s="413"/>
      <c r="ANK17" s="413"/>
      <c r="ANL17" s="413"/>
      <c r="ANM17" s="413"/>
      <c r="ANN17" s="413"/>
      <c r="ANO17" s="413"/>
      <c r="ANP17" s="413"/>
      <c r="ANQ17" s="413"/>
      <c r="ANR17" s="413"/>
      <c r="ANS17" s="413"/>
      <c r="ANT17" s="413"/>
      <c r="ANU17" s="413"/>
      <c r="ANV17" s="413"/>
      <c r="ANW17" s="413"/>
      <c r="ANX17" s="413"/>
      <c r="ANY17" s="413"/>
      <c r="ANZ17" s="413"/>
      <c r="AOA17" s="413"/>
      <c r="AOB17" s="413"/>
      <c r="AOC17" s="413"/>
      <c r="AOD17" s="413"/>
      <c r="AOE17" s="413"/>
      <c r="AOF17" s="413"/>
      <c r="AOG17" s="413"/>
      <c r="AOH17" s="413"/>
      <c r="AOI17" s="413"/>
      <c r="AOJ17" s="413"/>
      <c r="AOK17" s="413"/>
      <c r="AOL17" s="413"/>
      <c r="AOM17" s="413"/>
      <c r="AON17" s="413"/>
      <c r="AOO17" s="413"/>
      <c r="AOP17" s="413"/>
      <c r="AOQ17" s="413"/>
      <c r="AOR17" s="413"/>
      <c r="AOS17" s="413"/>
      <c r="AOT17" s="413"/>
      <c r="AOU17" s="413"/>
      <c r="AOV17" s="413"/>
      <c r="AOW17" s="413"/>
      <c r="AOX17" s="413"/>
      <c r="AOY17" s="413"/>
      <c r="AOZ17" s="413"/>
      <c r="APA17" s="413"/>
      <c r="APB17" s="413"/>
      <c r="APC17" s="413"/>
      <c r="APD17" s="413"/>
      <c r="APE17" s="413"/>
      <c r="APF17" s="413"/>
      <c r="APG17" s="413"/>
      <c r="APH17" s="413"/>
      <c r="API17" s="413"/>
      <c r="APJ17" s="413"/>
      <c r="APK17" s="413"/>
      <c r="APL17" s="413"/>
      <c r="APM17" s="413"/>
      <c r="APN17" s="413"/>
      <c r="APO17" s="413"/>
      <c r="APP17" s="413"/>
      <c r="APQ17" s="413"/>
      <c r="APR17" s="413"/>
      <c r="APS17" s="413"/>
      <c r="APT17" s="413"/>
      <c r="APU17" s="413"/>
      <c r="APV17" s="413"/>
      <c r="APW17" s="413"/>
      <c r="APX17" s="413"/>
      <c r="APY17" s="413"/>
      <c r="APZ17" s="413"/>
      <c r="AQA17" s="413"/>
      <c r="AQB17" s="413"/>
      <c r="AQC17" s="413"/>
      <c r="AQD17" s="413"/>
      <c r="AQE17" s="413"/>
      <c r="AQF17" s="413"/>
      <c r="AQG17" s="413"/>
      <c r="AQH17" s="413"/>
      <c r="AQI17" s="413"/>
      <c r="AQJ17" s="413"/>
      <c r="AQK17" s="413"/>
      <c r="AQL17" s="413"/>
      <c r="AQM17" s="413"/>
      <c r="AQN17" s="413"/>
      <c r="AQO17" s="413"/>
      <c r="AQP17" s="413"/>
      <c r="AQQ17" s="413"/>
      <c r="AQR17" s="413"/>
      <c r="AQS17" s="413"/>
      <c r="AQT17" s="413"/>
      <c r="AQU17" s="413"/>
      <c r="AQV17" s="413"/>
      <c r="AQW17" s="413"/>
      <c r="AQX17" s="413"/>
      <c r="AQY17" s="413"/>
      <c r="AQZ17" s="413"/>
      <c r="ARA17" s="413"/>
      <c r="ARB17" s="413"/>
      <c r="ARC17" s="413"/>
      <c r="ARD17" s="413"/>
      <c r="ARE17" s="413"/>
      <c r="ARF17" s="413"/>
      <c r="ARG17" s="413"/>
      <c r="ARH17" s="413"/>
      <c r="ARI17" s="413"/>
      <c r="ARJ17" s="413"/>
      <c r="ARK17" s="413"/>
      <c r="ARL17" s="413"/>
      <c r="ARM17" s="413"/>
      <c r="ARN17" s="413"/>
      <c r="ARO17" s="413"/>
      <c r="ARP17" s="413"/>
      <c r="ARQ17" s="413"/>
      <c r="ARR17" s="413"/>
      <c r="ARS17" s="413"/>
      <c r="ART17" s="413"/>
      <c r="ARU17" s="413"/>
      <c r="ARV17" s="413"/>
      <c r="ARW17" s="413"/>
      <c r="ARX17" s="413"/>
      <c r="ARY17" s="413"/>
      <c r="ARZ17" s="413"/>
      <c r="ASA17" s="413"/>
      <c r="ASB17" s="413"/>
      <c r="ASC17" s="413"/>
      <c r="ASD17" s="413"/>
      <c r="ASE17" s="413"/>
      <c r="ASF17" s="413"/>
      <c r="ASG17" s="413"/>
      <c r="ASH17" s="413"/>
      <c r="ASI17" s="413"/>
      <c r="ASJ17" s="413"/>
      <c r="ASK17" s="413"/>
      <c r="ASL17" s="413"/>
      <c r="ASM17" s="413"/>
      <c r="ASN17" s="413"/>
      <c r="ASO17" s="413"/>
      <c r="ASP17" s="413"/>
      <c r="ASQ17" s="413"/>
      <c r="ASR17" s="413"/>
      <c r="ASS17" s="413"/>
      <c r="AST17" s="413"/>
      <c r="ASU17" s="413"/>
      <c r="ASV17" s="413"/>
      <c r="ASW17" s="413"/>
      <c r="ASX17" s="413"/>
      <c r="ASY17" s="413"/>
      <c r="ASZ17" s="413"/>
      <c r="ATA17" s="413"/>
      <c r="ATB17" s="413"/>
      <c r="ATC17" s="413"/>
      <c r="ATD17" s="413"/>
      <c r="ATE17" s="413"/>
      <c r="ATF17" s="413"/>
      <c r="ATG17" s="413"/>
      <c r="ATH17" s="413"/>
      <c r="ATI17" s="413"/>
      <c r="ATJ17" s="413"/>
      <c r="ATK17" s="413"/>
      <c r="ATL17" s="413"/>
      <c r="ATM17" s="413"/>
      <c r="ATN17" s="413"/>
      <c r="ATO17" s="413"/>
      <c r="ATP17" s="413"/>
      <c r="ATQ17" s="413"/>
      <c r="ATR17" s="413"/>
      <c r="ATS17" s="413"/>
      <c r="ATT17" s="413"/>
      <c r="ATU17" s="413"/>
      <c r="ATV17" s="413"/>
      <c r="ATW17" s="413"/>
      <c r="ATX17" s="413"/>
      <c r="ATY17" s="413"/>
      <c r="ATZ17" s="413"/>
      <c r="AUA17" s="413"/>
      <c r="AUB17" s="413"/>
      <c r="AUC17" s="413"/>
      <c r="AUD17" s="413"/>
      <c r="AUE17" s="413"/>
      <c r="AUF17" s="413"/>
      <c r="AUG17" s="413"/>
      <c r="AUH17" s="413"/>
      <c r="AUI17" s="413"/>
      <c r="AUJ17" s="413"/>
      <c r="AUK17" s="413"/>
      <c r="AUL17" s="413"/>
      <c r="AUM17" s="413"/>
      <c r="AUN17" s="413"/>
      <c r="AUO17" s="413"/>
      <c r="AUP17" s="413"/>
      <c r="AUQ17" s="413"/>
      <c r="AUR17" s="413"/>
      <c r="AUS17" s="413"/>
      <c r="AUT17" s="413"/>
      <c r="AUU17" s="413"/>
      <c r="AUV17" s="413"/>
      <c r="AUW17" s="413"/>
      <c r="AUX17" s="413"/>
      <c r="AUY17" s="413"/>
      <c r="AUZ17" s="413"/>
      <c r="AVA17" s="413"/>
      <c r="AVB17" s="413"/>
      <c r="AVC17" s="413"/>
      <c r="AVD17" s="413"/>
      <c r="AVE17" s="413"/>
      <c r="AVF17" s="413"/>
      <c r="AVG17" s="413"/>
      <c r="AVH17" s="413"/>
      <c r="AVI17" s="413"/>
      <c r="AVJ17" s="413"/>
      <c r="AVK17" s="413"/>
      <c r="AVL17" s="413"/>
      <c r="AVM17" s="413"/>
      <c r="AVN17" s="413"/>
      <c r="AVO17" s="413"/>
      <c r="AVP17" s="413"/>
      <c r="AVQ17" s="413"/>
      <c r="AVR17" s="413"/>
      <c r="AVS17" s="413"/>
      <c r="AVT17" s="413"/>
      <c r="AVU17" s="413"/>
      <c r="AVV17" s="413"/>
      <c r="AVW17" s="413"/>
      <c r="AVX17" s="413"/>
      <c r="AVY17" s="413"/>
      <c r="AVZ17" s="413"/>
      <c r="AWA17" s="413"/>
      <c r="AWB17" s="413"/>
      <c r="AWC17" s="413"/>
      <c r="AWD17" s="413"/>
      <c r="AWE17" s="413"/>
      <c r="AWF17" s="413"/>
      <c r="AWG17" s="413"/>
      <c r="AWH17" s="413"/>
      <c r="AWI17" s="413"/>
      <c r="AWJ17" s="413"/>
      <c r="AWK17" s="413"/>
      <c r="AWL17" s="413"/>
      <c r="AWM17" s="413"/>
      <c r="AWN17" s="413"/>
      <c r="AWO17" s="413"/>
      <c r="AWP17" s="413"/>
      <c r="AWQ17" s="413"/>
      <c r="AWR17" s="413"/>
      <c r="AWS17" s="413"/>
      <c r="AWT17" s="413"/>
      <c r="AWU17" s="413"/>
      <c r="AWV17" s="413"/>
      <c r="AWW17" s="413"/>
      <c r="AWX17" s="413"/>
      <c r="AWY17" s="413"/>
      <c r="AWZ17" s="413"/>
      <c r="AXA17" s="413"/>
      <c r="AXB17" s="413"/>
      <c r="AXC17" s="413"/>
      <c r="AXD17" s="413"/>
      <c r="AXE17" s="413"/>
      <c r="AXF17" s="413"/>
      <c r="AXG17" s="413"/>
      <c r="AXH17" s="413"/>
      <c r="AXI17" s="413"/>
      <c r="AXJ17" s="413"/>
      <c r="AXK17" s="413"/>
      <c r="AXL17" s="413"/>
      <c r="AXM17" s="413"/>
      <c r="AXN17" s="413"/>
      <c r="AXO17" s="413"/>
      <c r="AXP17" s="413"/>
      <c r="AXQ17" s="413"/>
      <c r="AXR17" s="413"/>
      <c r="AXS17" s="413"/>
      <c r="AXT17" s="413"/>
      <c r="AXU17" s="413"/>
      <c r="AXV17" s="413"/>
      <c r="AXW17" s="413"/>
      <c r="AXX17" s="413"/>
      <c r="AXY17" s="413"/>
      <c r="AXZ17" s="413"/>
      <c r="AYA17" s="413"/>
      <c r="AYB17" s="413"/>
      <c r="AYC17" s="413"/>
      <c r="AYD17" s="413"/>
      <c r="AYE17" s="413"/>
      <c r="AYF17" s="413"/>
      <c r="AYG17" s="413"/>
      <c r="AYH17" s="413"/>
      <c r="AYI17" s="413"/>
      <c r="AYJ17" s="413"/>
      <c r="AYK17" s="413"/>
      <c r="AYL17" s="413"/>
      <c r="AYM17" s="413"/>
      <c r="AYN17" s="413"/>
      <c r="AYO17" s="413"/>
      <c r="AYP17" s="413"/>
      <c r="AYQ17" s="413"/>
      <c r="AYR17" s="413"/>
      <c r="AYS17" s="413"/>
      <c r="AYT17" s="413"/>
      <c r="AYU17" s="413"/>
      <c r="AYV17" s="413"/>
      <c r="AYW17" s="413"/>
      <c r="AYX17" s="413"/>
      <c r="AYY17" s="413"/>
      <c r="AYZ17" s="413"/>
      <c r="AZA17" s="413"/>
      <c r="AZB17" s="413"/>
      <c r="AZC17" s="413"/>
      <c r="AZD17" s="413"/>
      <c r="AZE17" s="413"/>
      <c r="AZF17" s="413"/>
      <c r="AZG17" s="413"/>
      <c r="AZH17" s="413"/>
      <c r="AZI17" s="413"/>
      <c r="AZJ17" s="413"/>
      <c r="AZK17" s="413"/>
      <c r="AZL17" s="413"/>
      <c r="AZM17" s="413"/>
      <c r="AZN17" s="413"/>
      <c r="AZO17" s="413"/>
      <c r="AZP17" s="413"/>
      <c r="AZQ17" s="413"/>
      <c r="AZR17" s="413"/>
      <c r="AZS17" s="413"/>
      <c r="AZT17" s="413"/>
      <c r="AZU17" s="413"/>
      <c r="AZV17" s="413"/>
      <c r="AZW17" s="413"/>
      <c r="AZX17" s="413"/>
      <c r="AZY17" s="413"/>
      <c r="AZZ17" s="413"/>
      <c r="BAA17" s="413"/>
      <c r="BAB17" s="413"/>
      <c r="BAC17" s="413"/>
      <c r="BAD17" s="413"/>
      <c r="BAE17" s="413"/>
      <c r="BAF17" s="413"/>
      <c r="BAG17" s="413"/>
      <c r="BAH17" s="413"/>
      <c r="BAI17" s="413"/>
      <c r="BAJ17" s="413"/>
      <c r="BAK17" s="413"/>
      <c r="BAL17" s="413"/>
      <c r="BAM17" s="413"/>
      <c r="BAN17" s="413"/>
      <c r="BAO17" s="413"/>
      <c r="BAP17" s="413"/>
      <c r="BAQ17" s="413"/>
      <c r="BAR17" s="413"/>
      <c r="BAS17" s="413"/>
      <c r="BAT17" s="413"/>
      <c r="BAU17" s="413"/>
      <c r="BAV17" s="413"/>
      <c r="BAW17" s="413"/>
      <c r="BAX17" s="413"/>
      <c r="BAY17" s="413"/>
      <c r="BAZ17" s="413"/>
      <c r="BBA17" s="413"/>
      <c r="BBB17" s="413"/>
      <c r="BBC17" s="413"/>
      <c r="BBD17" s="413"/>
      <c r="BBE17" s="413"/>
      <c r="BBF17" s="413"/>
      <c r="BBG17" s="413"/>
      <c r="BBH17" s="413"/>
      <c r="BBI17" s="413"/>
      <c r="BBJ17" s="413"/>
      <c r="BBK17" s="413"/>
      <c r="BBL17" s="413"/>
      <c r="BBM17" s="413"/>
      <c r="BBN17" s="413"/>
      <c r="BBO17" s="413"/>
      <c r="BBP17" s="413"/>
      <c r="BBQ17" s="413"/>
      <c r="BBR17" s="413"/>
      <c r="BBS17" s="413"/>
      <c r="BBT17" s="413"/>
      <c r="BBU17" s="413"/>
      <c r="BBV17" s="413"/>
      <c r="BBW17" s="413"/>
      <c r="BBX17" s="413"/>
      <c r="BBY17" s="413"/>
      <c r="BBZ17" s="413"/>
      <c r="BCA17" s="413"/>
      <c r="BCB17" s="413"/>
      <c r="BCC17" s="413"/>
      <c r="BCD17" s="413"/>
      <c r="BCE17" s="413"/>
      <c r="BCF17" s="413"/>
      <c r="BCG17" s="413"/>
      <c r="BCH17" s="413"/>
      <c r="BCI17" s="413"/>
      <c r="BCJ17" s="413"/>
      <c r="BCK17" s="413"/>
      <c r="BCL17" s="413"/>
      <c r="BCM17" s="413"/>
      <c r="BCN17" s="413"/>
      <c r="BCO17" s="413"/>
      <c r="BCP17" s="413"/>
      <c r="BCQ17" s="413"/>
      <c r="BCR17" s="413"/>
      <c r="BCS17" s="413"/>
      <c r="BCT17" s="413"/>
      <c r="BCU17" s="413"/>
      <c r="BCV17" s="413"/>
      <c r="BCW17" s="413"/>
      <c r="BCX17" s="413"/>
      <c r="BCY17" s="413"/>
      <c r="BCZ17" s="413"/>
      <c r="BDA17" s="413"/>
      <c r="BDB17" s="413"/>
      <c r="BDC17" s="413"/>
      <c r="BDD17" s="413"/>
      <c r="BDE17" s="413"/>
      <c r="BDF17" s="413"/>
      <c r="BDG17" s="413"/>
      <c r="BDH17" s="413"/>
      <c r="BDI17" s="413"/>
      <c r="BDJ17" s="413"/>
      <c r="BDK17" s="413"/>
      <c r="BDL17" s="413"/>
      <c r="BDM17" s="413"/>
      <c r="BDN17" s="413"/>
      <c r="BDO17" s="413"/>
      <c r="BDP17" s="413"/>
      <c r="BDQ17" s="413"/>
      <c r="BDR17" s="413"/>
      <c r="BDS17" s="413"/>
      <c r="BDT17" s="413"/>
      <c r="BDU17" s="413"/>
      <c r="BDV17" s="413"/>
      <c r="BDW17" s="413"/>
      <c r="BDX17" s="413"/>
      <c r="BDY17" s="413"/>
      <c r="BDZ17" s="413"/>
      <c r="BEA17" s="413"/>
      <c r="BEB17" s="413"/>
      <c r="BEC17" s="413"/>
      <c r="BED17" s="413"/>
      <c r="BEE17" s="413"/>
      <c r="BEF17" s="413"/>
      <c r="BEG17" s="413"/>
      <c r="BEH17" s="413"/>
      <c r="BEI17" s="413"/>
      <c r="BEJ17" s="413"/>
      <c r="BEK17" s="413"/>
      <c r="BEL17" s="413"/>
      <c r="BEM17" s="413"/>
      <c r="BEN17" s="413"/>
      <c r="BEO17" s="413"/>
      <c r="BEP17" s="413"/>
      <c r="BEQ17" s="413"/>
      <c r="BER17" s="413"/>
      <c r="BES17" s="413"/>
      <c r="BET17" s="413"/>
      <c r="BEU17" s="413"/>
      <c r="BEV17" s="413"/>
      <c r="BEW17" s="413"/>
      <c r="BEX17" s="413"/>
      <c r="BEY17" s="413"/>
      <c r="BEZ17" s="413"/>
      <c r="BFA17" s="413"/>
      <c r="BFB17" s="413"/>
      <c r="BFC17" s="413"/>
      <c r="BFD17" s="413"/>
      <c r="BFE17" s="413"/>
      <c r="BFF17" s="413"/>
      <c r="BFG17" s="413"/>
      <c r="BFH17" s="413"/>
      <c r="BFI17" s="413"/>
      <c r="BFJ17" s="413"/>
      <c r="BFK17" s="413"/>
      <c r="BFL17" s="413"/>
      <c r="BFM17" s="413"/>
      <c r="BFN17" s="413"/>
      <c r="BFO17" s="413"/>
      <c r="BFP17" s="413"/>
      <c r="BFQ17" s="413"/>
      <c r="BFR17" s="413"/>
      <c r="BFS17" s="413"/>
      <c r="BFT17" s="413"/>
      <c r="BFU17" s="413"/>
      <c r="BFV17" s="413"/>
      <c r="BFW17" s="413"/>
      <c r="BFX17" s="413"/>
      <c r="BFY17" s="413"/>
      <c r="BFZ17" s="413"/>
      <c r="BGA17" s="413"/>
      <c r="BGB17" s="413"/>
      <c r="BGC17" s="413"/>
      <c r="BGD17" s="413"/>
      <c r="BGE17" s="413"/>
      <c r="BGF17" s="413"/>
      <c r="BGG17" s="413"/>
      <c r="BGH17" s="413"/>
      <c r="BGI17" s="413"/>
      <c r="BGJ17" s="413"/>
      <c r="BGK17" s="413"/>
      <c r="BGL17" s="413"/>
      <c r="BGM17" s="413"/>
      <c r="BGN17" s="413"/>
      <c r="BGO17" s="413"/>
      <c r="BGP17" s="413"/>
      <c r="BGQ17" s="413"/>
      <c r="BGR17" s="413"/>
      <c r="BGS17" s="413"/>
      <c r="BGT17" s="413"/>
      <c r="BGU17" s="413"/>
      <c r="BGV17" s="413"/>
      <c r="BGW17" s="413"/>
      <c r="BGX17" s="413"/>
      <c r="BGY17" s="413"/>
      <c r="BGZ17" s="413"/>
      <c r="BHA17" s="413"/>
      <c r="BHB17" s="413"/>
      <c r="BHC17" s="413"/>
      <c r="BHD17" s="413"/>
      <c r="BHE17" s="413"/>
      <c r="BHF17" s="413"/>
      <c r="BHG17" s="413"/>
      <c r="BHH17" s="413"/>
      <c r="BHI17" s="413"/>
      <c r="BHJ17" s="413"/>
      <c r="BHK17" s="413"/>
      <c r="BHL17" s="413"/>
      <c r="BHM17" s="413"/>
      <c r="BHN17" s="413"/>
      <c r="BHO17" s="413"/>
      <c r="BHP17" s="413"/>
      <c r="BHQ17" s="413"/>
      <c r="BHR17" s="413"/>
      <c r="BHS17" s="413"/>
      <c r="BHT17" s="413"/>
      <c r="BHU17" s="413"/>
      <c r="BHV17" s="413"/>
      <c r="BHW17" s="413"/>
      <c r="BHX17" s="413"/>
      <c r="BHY17" s="413"/>
      <c r="BHZ17" s="413"/>
      <c r="BIA17" s="413"/>
      <c r="BIB17" s="413"/>
      <c r="BIC17" s="413"/>
      <c r="BID17" s="413"/>
      <c r="BIE17" s="413"/>
      <c r="BIF17" s="413"/>
      <c r="BIG17" s="413"/>
      <c r="BIH17" s="413"/>
      <c r="BII17" s="413"/>
      <c r="BIJ17" s="413"/>
      <c r="BIK17" s="413"/>
      <c r="BIL17" s="413"/>
      <c r="BIM17" s="413"/>
      <c r="BIN17" s="413"/>
      <c r="BIO17" s="413"/>
      <c r="BIP17" s="413"/>
      <c r="BIQ17" s="413"/>
      <c r="BIR17" s="413"/>
      <c r="BIS17" s="413"/>
      <c r="BIT17" s="413"/>
      <c r="BIU17" s="413"/>
      <c r="BIV17" s="413"/>
      <c r="BIW17" s="413"/>
      <c r="BIX17" s="413"/>
      <c r="BIY17" s="413"/>
      <c r="BIZ17" s="413"/>
      <c r="BJA17" s="413"/>
      <c r="BJB17" s="413"/>
      <c r="BJC17" s="413"/>
      <c r="BJD17" s="413"/>
      <c r="BJE17" s="413"/>
      <c r="BJF17" s="413"/>
      <c r="BJG17" s="413"/>
      <c r="BJH17" s="413"/>
      <c r="BJI17" s="413"/>
      <c r="BJJ17" s="413"/>
      <c r="BJK17" s="413"/>
      <c r="BJL17" s="413"/>
      <c r="BJM17" s="413"/>
      <c r="BJN17" s="413"/>
      <c r="BJO17" s="413"/>
      <c r="BJP17" s="413"/>
      <c r="BJQ17" s="413"/>
      <c r="BJR17" s="413"/>
      <c r="BJS17" s="413"/>
      <c r="BJT17" s="413"/>
      <c r="BJU17" s="413"/>
      <c r="BJV17" s="413"/>
      <c r="BJW17" s="413"/>
      <c r="BJX17" s="413"/>
      <c r="BJY17" s="413"/>
      <c r="BJZ17" s="413"/>
      <c r="BKA17" s="413"/>
      <c r="BKB17" s="413"/>
      <c r="BKC17" s="413"/>
      <c r="BKD17" s="413"/>
      <c r="BKE17" s="413"/>
      <c r="BKF17" s="413"/>
      <c r="BKG17" s="413"/>
      <c r="BKH17" s="413"/>
      <c r="BKI17" s="413"/>
      <c r="BKJ17" s="413"/>
      <c r="BKK17" s="413"/>
      <c r="BKL17" s="413"/>
      <c r="BKM17" s="413"/>
      <c r="BKN17" s="413"/>
      <c r="BKO17" s="413"/>
      <c r="BKP17" s="413"/>
      <c r="BKQ17" s="413"/>
      <c r="BKR17" s="413"/>
      <c r="BKS17" s="413"/>
      <c r="BKT17" s="413"/>
      <c r="BKU17" s="413"/>
      <c r="BKV17" s="413"/>
      <c r="BKW17" s="413"/>
      <c r="BKX17" s="413"/>
      <c r="BKY17" s="413"/>
      <c r="BKZ17" s="413"/>
      <c r="BLA17" s="413"/>
      <c r="BLB17" s="413"/>
      <c r="BLC17" s="413"/>
      <c r="BLD17" s="413"/>
      <c r="BLE17" s="413"/>
      <c r="BLF17" s="413"/>
      <c r="BLG17" s="413"/>
      <c r="BLH17" s="413"/>
      <c r="BLI17" s="413"/>
      <c r="BLJ17" s="413"/>
      <c r="BLK17" s="413"/>
      <c r="BLL17" s="413"/>
      <c r="BLM17" s="413"/>
      <c r="BLN17" s="413"/>
      <c r="BLO17" s="413"/>
      <c r="BLP17" s="413"/>
      <c r="BLQ17" s="413"/>
      <c r="BLR17" s="413"/>
      <c r="BLS17" s="413"/>
      <c r="BLT17" s="413"/>
      <c r="BLU17" s="413"/>
      <c r="BLV17" s="413"/>
      <c r="BLW17" s="413"/>
      <c r="BLX17" s="413"/>
      <c r="BLY17" s="413"/>
      <c r="BLZ17" s="413"/>
      <c r="BMA17" s="413"/>
      <c r="BMB17" s="413"/>
      <c r="BMC17" s="413"/>
      <c r="BMD17" s="413"/>
      <c r="BME17" s="413"/>
      <c r="BMF17" s="413"/>
      <c r="BMG17" s="413"/>
      <c r="BMH17" s="413"/>
      <c r="BMI17" s="413"/>
      <c r="BMJ17" s="413"/>
      <c r="BMK17" s="413"/>
      <c r="BML17" s="413"/>
      <c r="BMM17" s="413"/>
      <c r="BMN17" s="413"/>
      <c r="BMO17" s="413"/>
      <c r="BMP17" s="413"/>
      <c r="BMQ17" s="413"/>
      <c r="BMR17" s="413"/>
      <c r="BMS17" s="413"/>
      <c r="BMT17" s="413"/>
      <c r="BMU17" s="413"/>
      <c r="BMV17" s="413"/>
      <c r="BMW17" s="413"/>
      <c r="BMX17" s="413"/>
      <c r="BMY17" s="413"/>
      <c r="BMZ17" s="413"/>
      <c r="BNA17" s="413"/>
      <c r="BNB17" s="413"/>
      <c r="BNC17" s="413"/>
      <c r="BND17" s="413"/>
      <c r="BNE17" s="413"/>
      <c r="BNF17" s="413"/>
      <c r="BNG17" s="413"/>
      <c r="BNH17" s="413"/>
      <c r="BNI17" s="413"/>
      <c r="BNJ17" s="413"/>
      <c r="BNK17" s="413"/>
      <c r="BNL17" s="413"/>
      <c r="BNM17" s="413"/>
      <c r="BNN17" s="413"/>
      <c r="BNO17" s="413"/>
      <c r="BNP17" s="413"/>
      <c r="BNQ17" s="413"/>
      <c r="BNR17" s="413"/>
      <c r="BNS17" s="413"/>
      <c r="BNT17" s="413"/>
      <c r="BNU17" s="413"/>
      <c r="BNV17" s="413"/>
      <c r="BNW17" s="413"/>
      <c r="BNX17" s="413"/>
      <c r="BNY17" s="413"/>
      <c r="BNZ17" s="413"/>
      <c r="BOA17" s="413"/>
      <c r="BOB17" s="413"/>
      <c r="BOC17" s="413"/>
      <c r="BOD17" s="413"/>
      <c r="BOE17" s="413"/>
      <c r="BOF17" s="413"/>
      <c r="BOG17" s="413"/>
      <c r="BOH17" s="413"/>
      <c r="BOI17" s="413"/>
      <c r="BOJ17" s="413"/>
      <c r="BOK17" s="413"/>
      <c r="BOL17" s="413"/>
      <c r="BOM17" s="413"/>
      <c r="BON17" s="413"/>
      <c r="BOO17" s="413"/>
      <c r="BOP17" s="413"/>
      <c r="BOQ17" s="413"/>
      <c r="BOR17" s="413"/>
      <c r="BOS17" s="413"/>
      <c r="BOT17" s="413"/>
      <c r="BOU17" s="413"/>
      <c r="BOV17" s="413"/>
      <c r="BOW17" s="413"/>
      <c r="BOX17" s="413"/>
      <c r="BOY17" s="413"/>
      <c r="BOZ17" s="413"/>
      <c r="BPA17" s="413"/>
      <c r="BPB17" s="413"/>
      <c r="BPC17" s="413"/>
      <c r="BPD17" s="413"/>
      <c r="BPE17" s="413"/>
      <c r="BPF17" s="413"/>
      <c r="BPG17" s="413"/>
      <c r="BPH17" s="413"/>
      <c r="BPI17" s="413"/>
      <c r="BPJ17" s="413"/>
      <c r="BPK17" s="413"/>
      <c r="BPL17" s="413"/>
      <c r="BPM17" s="413"/>
      <c r="BPN17" s="413"/>
      <c r="BPO17" s="413"/>
      <c r="BPP17" s="413"/>
      <c r="BPQ17" s="413"/>
      <c r="BPR17" s="413"/>
      <c r="BPS17" s="413"/>
      <c r="BPT17" s="413"/>
      <c r="BPU17" s="413"/>
      <c r="BPV17" s="413"/>
      <c r="BPW17" s="413"/>
      <c r="BPX17" s="413"/>
      <c r="BPY17" s="413"/>
      <c r="BPZ17" s="413"/>
      <c r="BQA17" s="413"/>
      <c r="BQB17" s="413"/>
      <c r="BQC17" s="413"/>
      <c r="BQD17" s="413"/>
      <c r="BQE17" s="413"/>
      <c r="BQF17" s="413"/>
      <c r="BQG17" s="413"/>
      <c r="BQH17" s="413"/>
      <c r="BQI17" s="413"/>
      <c r="BQJ17" s="413"/>
      <c r="BQK17" s="413"/>
      <c r="BQL17" s="413"/>
      <c r="BQM17" s="413"/>
      <c r="BQN17" s="413"/>
      <c r="BQO17" s="413"/>
      <c r="BQP17" s="413"/>
      <c r="BQQ17" s="413"/>
      <c r="BQR17" s="413"/>
      <c r="BQS17" s="413"/>
      <c r="BQT17" s="413"/>
      <c r="BQU17" s="413"/>
      <c r="BQV17" s="413"/>
      <c r="BQW17" s="413"/>
      <c r="BQX17" s="413"/>
      <c r="BQY17" s="413"/>
      <c r="BQZ17" s="413"/>
      <c r="BRA17" s="413"/>
      <c r="BRB17" s="413"/>
      <c r="BRC17" s="413"/>
      <c r="BRD17" s="413"/>
      <c r="BRE17" s="413"/>
      <c r="BRF17" s="413"/>
      <c r="BRG17" s="413"/>
      <c r="BRH17" s="413"/>
      <c r="BRI17" s="413"/>
      <c r="BRJ17" s="413"/>
      <c r="BRK17" s="413"/>
      <c r="BRL17" s="413"/>
      <c r="BRM17" s="413"/>
      <c r="BRN17" s="413"/>
      <c r="BRO17" s="413"/>
      <c r="BRP17" s="413"/>
      <c r="BRQ17" s="413"/>
      <c r="BRR17" s="413"/>
      <c r="BRS17" s="413"/>
      <c r="BRT17" s="413"/>
      <c r="BRU17" s="413"/>
      <c r="BRV17" s="413"/>
      <c r="BRW17" s="413"/>
      <c r="BRX17" s="413"/>
      <c r="BRY17" s="413"/>
      <c r="BRZ17" s="413"/>
      <c r="BSA17" s="413"/>
      <c r="BSB17" s="413"/>
      <c r="BSC17" s="413"/>
      <c r="BSD17" s="413"/>
      <c r="BSE17" s="413"/>
      <c r="BSF17" s="413"/>
      <c r="BSG17" s="413"/>
      <c r="BSH17" s="413"/>
      <c r="BSI17" s="413"/>
      <c r="BSJ17" s="413"/>
      <c r="BSK17" s="413"/>
      <c r="BSL17" s="413"/>
      <c r="BSM17" s="413"/>
      <c r="BSN17" s="413"/>
      <c r="BSO17" s="413"/>
      <c r="BSP17" s="413"/>
      <c r="BSQ17" s="413"/>
      <c r="BSR17" s="413"/>
      <c r="BSS17" s="413"/>
      <c r="BST17" s="413"/>
      <c r="BSU17" s="413"/>
      <c r="BSV17" s="413"/>
      <c r="BSW17" s="413"/>
      <c r="BSX17" s="413"/>
      <c r="BSY17" s="413"/>
      <c r="BSZ17" s="413"/>
      <c r="BTA17" s="413"/>
      <c r="BTB17" s="413"/>
      <c r="BTC17" s="413"/>
      <c r="BTD17" s="413"/>
      <c r="BTE17" s="413"/>
      <c r="BTF17" s="413"/>
      <c r="BTG17" s="413"/>
      <c r="BTH17" s="413"/>
      <c r="BTI17" s="413"/>
      <c r="BTJ17" s="413"/>
      <c r="BTK17" s="413"/>
      <c r="BTL17" s="413"/>
      <c r="BTM17" s="413"/>
      <c r="BTN17" s="413"/>
      <c r="BTO17" s="413"/>
      <c r="BTP17" s="413"/>
      <c r="BTQ17" s="413"/>
      <c r="BTR17" s="413"/>
      <c r="BTS17" s="413"/>
      <c r="BTT17" s="413"/>
      <c r="BTU17" s="413"/>
      <c r="BTV17" s="413"/>
      <c r="BTW17" s="413"/>
      <c r="BTX17" s="413"/>
      <c r="BTY17" s="413"/>
      <c r="BTZ17" s="413"/>
      <c r="BUA17" s="413"/>
      <c r="BUB17" s="413"/>
      <c r="BUC17" s="413"/>
      <c r="BUD17" s="413"/>
      <c r="BUE17" s="413"/>
      <c r="BUF17" s="413"/>
      <c r="BUG17" s="413"/>
      <c r="BUH17" s="413"/>
      <c r="BUI17" s="413"/>
      <c r="BUJ17" s="413"/>
      <c r="BUK17" s="413"/>
      <c r="BUL17" s="413"/>
      <c r="BUM17" s="413"/>
      <c r="BUN17" s="413"/>
      <c r="BUO17" s="413"/>
      <c r="BUP17" s="413"/>
      <c r="BUQ17" s="413"/>
      <c r="BUR17" s="413"/>
      <c r="BUS17" s="413"/>
      <c r="BUT17" s="413"/>
      <c r="BUU17" s="413"/>
      <c r="BUV17" s="413"/>
      <c r="BUW17" s="413"/>
      <c r="BUX17" s="413"/>
      <c r="BUY17" s="413"/>
      <c r="BUZ17" s="413"/>
      <c r="BVA17" s="413"/>
      <c r="BVB17" s="413"/>
      <c r="BVC17" s="413"/>
      <c r="BVD17" s="413"/>
      <c r="BVE17" s="413"/>
      <c r="BVF17" s="413"/>
      <c r="BVG17" s="413"/>
      <c r="BVH17" s="413"/>
      <c r="BVI17" s="413"/>
      <c r="BVJ17" s="413"/>
      <c r="BVK17" s="413"/>
      <c r="BVL17" s="413"/>
      <c r="BVM17" s="413"/>
      <c r="BVN17" s="413"/>
      <c r="BVO17" s="413"/>
      <c r="BVP17" s="413"/>
      <c r="BVQ17" s="413"/>
      <c r="BVR17" s="413"/>
      <c r="BVS17" s="413"/>
      <c r="BVT17" s="413"/>
      <c r="BVU17" s="413"/>
      <c r="BVV17" s="413"/>
      <c r="BVW17" s="413"/>
      <c r="BVX17" s="413"/>
      <c r="BVY17" s="413"/>
      <c r="BVZ17" s="413"/>
      <c r="BWA17" s="413"/>
      <c r="BWB17" s="413"/>
      <c r="BWC17" s="413"/>
      <c r="BWD17" s="413"/>
      <c r="BWE17" s="413"/>
      <c r="BWF17" s="413"/>
      <c r="BWG17" s="413"/>
      <c r="BWH17" s="413"/>
      <c r="BWI17" s="413"/>
      <c r="BWJ17" s="413"/>
      <c r="BWK17" s="413"/>
      <c r="BWL17" s="413"/>
      <c r="BWM17" s="413"/>
      <c r="BWN17" s="413"/>
      <c r="BWO17" s="413"/>
      <c r="BWP17" s="413"/>
      <c r="BWQ17" s="413"/>
      <c r="BWR17" s="413"/>
      <c r="BWS17" s="413"/>
      <c r="BWT17" s="413"/>
      <c r="BWU17" s="413"/>
      <c r="BWV17" s="413"/>
      <c r="BWW17" s="413"/>
      <c r="BWX17" s="413"/>
      <c r="BWY17" s="413"/>
      <c r="BWZ17" s="413"/>
      <c r="BXA17" s="413"/>
      <c r="BXB17" s="413"/>
      <c r="BXC17" s="413"/>
      <c r="BXD17" s="413"/>
      <c r="BXE17" s="413"/>
      <c r="BXF17" s="413"/>
      <c r="BXG17" s="413"/>
      <c r="BXH17" s="413"/>
      <c r="BXI17" s="413"/>
      <c r="BXJ17" s="413"/>
      <c r="BXK17" s="413"/>
      <c r="BXL17" s="413"/>
      <c r="BXM17" s="413"/>
      <c r="BXN17" s="413"/>
      <c r="BXO17" s="413"/>
      <c r="BXP17" s="413"/>
      <c r="BXQ17" s="413"/>
      <c r="BXR17" s="413"/>
      <c r="BXS17" s="413"/>
      <c r="BXT17" s="413"/>
      <c r="BXU17" s="413"/>
      <c r="BXV17" s="413"/>
      <c r="BXW17" s="413"/>
      <c r="BXX17" s="413"/>
      <c r="BXY17" s="413"/>
      <c r="BXZ17" s="413"/>
      <c r="BYA17" s="413"/>
      <c r="BYB17" s="413"/>
      <c r="BYC17" s="413"/>
      <c r="BYD17" s="413"/>
      <c r="BYE17" s="413"/>
      <c r="BYF17" s="413"/>
      <c r="BYG17" s="413"/>
      <c r="BYH17" s="413"/>
      <c r="BYI17" s="413"/>
      <c r="BYJ17" s="413"/>
      <c r="BYK17" s="413"/>
      <c r="BYL17" s="413"/>
      <c r="BYM17" s="413"/>
      <c r="BYN17" s="413"/>
      <c r="BYO17" s="413"/>
      <c r="BYP17" s="413"/>
      <c r="BYQ17" s="413"/>
      <c r="BYR17" s="413"/>
      <c r="BYS17" s="413"/>
      <c r="BYT17" s="413"/>
      <c r="BYU17" s="413"/>
      <c r="BYV17" s="413"/>
      <c r="BYW17" s="413"/>
      <c r="BYX17" s="413"/>
      <c r="BYY17" s="413"/>
      <c r="BYZ17" s="413"/>
      <c r="BZA17" s="413"/>
      <c r="BZB17" s="413"/>
      <c r="BZC17" s="413"/>
      <c r="BZD17" s="413"/>
      <c r="BZE17" s="413"/>
      <c r="BZF17" s="413"/>
      <c r="BZG17" s="413"/>
      <c r="BZH17" s="413"/>
      <c r="BZI17" s="413"/>
      <c r="BZJ17" s="413"/>
      <c r="BZK17" s="413"/>
      <c r="BZL17" s="413"/>
      <c r="BZM17" s="413"/>
      <c r="BZN17" s="413"/>
      <c r="BZO17" s="413"/>
      <c r="BZP17" s="413"/>
      <c r="BZQ17" s="413"/>
      <c r="BZR17" s="413"/>
      <c r="BZS17" s="413"/>
      <c r="BZT17" s="413"/>
      <c r="BZU17" s="413"/>
      <c r="BZV17" s="413"/>
      <c r="BZW17" s="413"/>
      <c r="BZX17" s="413"/>
      <c r="BZY17" s="413"/>
      <c r="BZZ17" s="413"/>
      <c r="CAA17" s="413"/>
      <c r="CAB17" s="413"/>
      <c r="CAC17" s="413"/>
      <c r="CAD17" s="413"/>
      <c r="CAE17" s="413"/>
      <c r="CAF17" s="413"/>
      <c r="CAG17" s="413"/>
      <c r="CAH17" s="413"/>
      <c r="CAI17" s="413"/>
      <c r="CAJ17" s="413"/>
      <c r="CAK17" s="413"/>
      <c r="CAL17" s="413"/>
      <c r="CAM17" s="413"/>
      <c r="CAN17" s="413"/>
      <c r="CAO17" s="413"/>
      <c r="CAP17" s="413"/>
      <c r="CAQ17" s="413"/>
      <c r="CAR17" s="413"/>
      <c r="CAS17" s="413"/>
      <c r="CAT17" s="413"/>
      <c r="CAU17" s="413"/>
      <c r="CAV17" s="413"/>
      <c r="CAW17" s="413"/>
      <c r="CAX17" s="413"/>
      <c r="CAY17" s="413"/>
      <c r="CAZ17" s="413"/>
      <c r="CBA17" s="413"/>
      <c r="CBB17" s="413"/>
      <c r="CBC17" s="413"/>
      <c r="CBD17" s="413"/>
      <c r="CBE17" s="413"/>
      <c r="CBF17" s="413"/>
      <c r="CBG17" s="413"/>
      <c r="CBH17" s="413"/>
      <c r="CBI17" s="413"/>
      <c r="CBJ17" s="413"/>
      <c r="CBK17" s="413"/>
      <c r="CBL17" s="413"/>
      <c r="CBM17" s="413"/>
      <c r="CBN17" s="413"/>
      <c r="CBO17" s="413"/>
      <c r="CBP17" s="413"/>
      <c r="CBQ17" s="413"/>
      <c r="CBR17" s="413"/>
      <c r="CBS17" s="413"/>
      <c r="CBT17" s="413"/>
      <c r="CBU17" s="413"/>
      <c r="CBV17" s="413"/>
      <c r="CBW17" s="413"/>
      <c r="CBX17" s="413"/>
      <c r="CBY17" s="413"/>
      <c r="CBZ17" s="413"/>
      <c r="CCA17" s="413"/>
      <c r="CCB17" s="413"/>
      <c r="CCC17" s="413"/>
      <c r="CCD17" s="413"/>
      <c r="CCE17" s="413"/>
      <c r="CCF17" s="413"/>
      <c r="CCG17" s="413"/>
      <c r="CCH17" s="413"/>
      <c r="CCI17" s="413"/>
      <c r="CCJ17" s="413"/>
      <c r="CCK17" s="413"/>
      <c r="CCL17" s="413"/>
      <c r="CCM17" s="413"/>
      <c r="CCN17" s="413"/>
      <c r="CCO17" s="413"/>
      <c r="CCP17" s="413"/>
      <c r="CCQ17" s="413"/>
      <c r="CCR17" s="413"/>
      <c r="CCS17" s="413"/>
      <c r="CCT17" s="413"/>
      <c r="CCU17" s="413"/>
      <c r="CCV17" s="413"/>
      <c r="CCW17" s="413"/>
      <c r="CCX17" s="413"/>
      <c r="CCY17" s="413"/>
      <c r="CCZ17" s="413"/>
      <c r="CDA17" s="413"/>
      <c r="CDB17" s="413"/>
      <c r="CDC17" s="413"/>
      <c r="CDD17" s="413"/>
      <c r="CDE17" s="413"/>
      <c r="CDF17" s="413"/>
      <c r="CDG17" s="413"/>
      <c r="CDH17" s="413"/>
      <c r="CDI17" s="413"/>
      <c r="CDJ17" s="413"/>
      <c r="CDK17" s="413"/>
      <c r="CDL17" s="413"/>
      <c r="CDM17" s="413"/>
      <c r="CDN17" s="413"/>
      <c r="CDO17" s="413"/>
      <c r="CDP17" s="413"/>
      <c r="CDQ17" s="413"/>
      <c r="CDR17" s="413"/>
      <c r="CDS17" s="413"/>
      <c r="CDT17" s="413"/>
      <c r="CDU17" s="413"/>
      <c r="CDV17" s="413"/>
      <c r="CDW17" s="413"/>
      <c r="CDX17" s="413"/>
      <c r="CDY17" s="413"/>
      <c r="CDZ17" s="413"/>
      <c r="CEA17" s="413"/>
      <c r="CEB17" s="413"/>
      <c r="CEC17" s="413"/>
      <c r="CED17" s="413"/>
      <c r="CEE17" s="413"/>
      <c r="CEF17" s="413"/>
      <c r="CEG17" s="413"/>
      <c r="CEH17" s="413"/>
      <c r="CEI17" s="413"/>
      <c r="CEJ17" s="413"/>
      <c r="CEK17" s="413"/>
      <c r="CEL17" s="413"/>
      <c r="CEM17" s="413"/>
      <c r="CEN17" s="413"/>
      <c r="CEO17" s="413"/>
      <c r="CEP17" s="413"/>
      <c r="CEQ17" s="413"/>
      <c r="CER17" s="413"/>
      <c r="CES17" s="413"/>
      <c r="CET17" s="413"/>
      <c r="CEU17" s="413"/>
      <c r="CEV17" s="413"/>
      <c r="CEW17" s="413"/>
      <c r="CEX17" s="413"/>
      <c r="CEY17" s="413"/>
      <c r="CEZ17" s="413"/>
      <c r="CFA17" s="413"/>
      <c r="CFB17" s="413"/>
      <c r="CFC17" s="413"/>
      <c r="CFD17" s="413"/>
      <c r="CFE17" s="413"/>
      <c r="CFF17" s="413"/>
      <c r="CFG17" s="413"/>
      <c r="CFH17" s="413"/>
      <c r="CFI17" s="413"/>
      <c r="CFJ17" s="413"/>
      <c r="CFK17" s="413"/>
      <c r="CFL17" s="413"/>
      <c r="CFM17" s="413"/>
      <c r="CFN17" s="413"/>
      <c r="CFO17" s="413"/>
      <c r="CFP17" s="413"/>
      <c r="CFQ17" s="413"/>
      <c r="CFR17" s="413"/>
      <c r="CFS17" s="413"/>
      <c r="CFT17" s="413"/>
      <c r="CFU17" s="413"/>
      <c r="CFV17" s="413"/>
      <c r="CFW17" s="413"/>
      <c r="CFX17" s="413"/>
      <c r="CFY17" s="413"/>
      <c r="CFZ17" s="413"/>
      <c r="CGA17" s="413"/>
      <c r="CGB17" s="413"/>
      <c r="CGC17" s="413"/>
      <c r="CGD17" s="413"/>
      <c r="CGE17" s="413"/>
      <c r="CGF17" s="413"/>
      <c r="CGG17" s="413"/>
      <c r="CGH17" s="413"/>
      <c r="CGI17" s="413"/>
      <c r="CGJ17" s="413"/>
      <c r="CGK17" s="413"/>
      <c r="CGL17" s="413"/>
      <c r="CGM17" s="413"/>
      <c r="CGN17" s="413"/>
      <c r="CGO17" s="413"/>
      <c r="CGP17" s="413"/>
      <c r="CGQ17" s="413"/>
      <c r="CGR17" s="413"/>
      <c r="CGS17" s="413"/>
      <c r="CGT17" s="413"/>
      <c r="CGU17" s="413"/>
      <c r="CGV17" s="413"/>
      <c r="CGW17" s="413"/>
      <c r="CGX17" s="413"/>
      <c r="CGY17" s="413"/>
      <c r="CGZ17" s="413"/>
      <c r="CHA17" s="413"/>
      <c r="CHB17" s="413"/>
      <c r="CHC17" s="413"/>
      <c r="CHD17" s="413"/>
      <c r="CHE17" s="413"/>
      <c r="CHF17" s="413"/>
      <c r="CHG17" s="413"/>
      <c r="CHH17" s="413"/>
      <c r="CHI17" s="413"/>
      <c r="CHJ17" s="413"/>
      <c r="CHK17" s="413"/>
      <c r="CHL17" s="413"/>
      <c r="CHM17" s="413"/>
      <c r="CHN17" s="413"/>
      <c r="CHO17" s="413"/>
      <c r="CHP17" s="413"/>
      <c r="CHQ17" s="413"/>
      <c r="CHR17" s="413"/>
      <c r="CHS17" s="413"/>
      <c r="CHT17" s="413"/>
      <c r="CHU17" s="413"/>
      <c r="CHV17" s="413"/>
      <c r="CHW17" s="413"/>
      <c r="CHX17" s="413"/>
      <c r="CHY17" s="413"/>
      <c r="CHZ17" s="413"/>
      <c r="CIA17" s="413"/>
      <c r="CIB17" s="413"/>
      <c r="CIC17" s="413"/>
      <c r="CID17" s="413"/>
      <c r="CIE17" s="413"/>
      <c r="CIF17" s="413"/>
      <c r="CIG17" s="413"/>
      <c r="CIH17" s="413"/>
      <c r="CII17" s="413"/>
      <c r="CIJ17" s="413"/>
      <c r="CIK17" s="413"/>
      <c r="CIL17" s="413"/>
      <c r="CIM17" s="413"/>
      <c r="CIN17" s="413"/>
      <c r="CIO17" s="413"/>
      <c r="CIP17" s="413"/>
      <c r="CIQ17" s="413"/>
      <c r="CIR17" s="413"/>
      <c r="CIS17" s="413"/>
      <c r="CIT17" s="413"/>
      <c r="CIU17" s="413"/>
      <c r="CIV17" s="413"/>
      <c r="CIW17" s="413"/>
      <c r="CIX17" s="413"/>
      <c r="CIY17" s="413"/>
      <c r="CIZ17" s="413"/>
      <c r="CJA17" s="413"/>
      <c r="CJB17" s="413"/>
      <c r="CJC17" s="413"/>
      <c r="CJD17" s="413"/>
      <c r="CJE17" s="413"/>
      <c r="CJF17" s="413"/>
      <c r="CJG17" s="413"/>
      <c r="CJH17" s="413"/>
      <c r="CJI17" s="413"/>
      <c r="CJJ17" s="413"/>
      <c r="CJK17" s="413"/>
      <c r="CJL17" s="413"/>
      <c r="CJM17" s="413"/>
      <c r="CJN17" s="413"/>
      <c r="CJO17" s="413"/>
      <c r="CJP17" s="413"/>
      <c r="CJQ17" s="413"/>
      <c r="CJR17" s="413"/>
      <c r="CJS17" s="413"/>
      <c r="CJT17" s="413"/>
      <c r="CJU17" s="413"/>
      <c r="CJV17" s="413"/>
      <c r="CJW17" s="413"/>
      <c r="CJX17" s="413"/>
      <c r="CJY17" s="413"/>
      <c r="CJZ17" s="413"/>
      <c r="CKA17" s="413"/>
      <c r="CKB17" s="413"/>
      <c r="CKC17" s="413"/>
      <c r="CKD17" s="413"/>
      <c r="CKE17" s="413"/>
      <c r="CKF17" s="413"/>
      <c r="CKG17" s="413"/>
      <c r="CKH17" s="413"/>
      <c r="CKI17" s="413"/>
      <c r="CKJ17" s="413"/>
      <c r="CKK17" s="413"/>
      <c r="CKL17" s="413"/>
      <c r="CKM17" s="413"/>
      <c r="CKN17" s="413"/>
      <c r="CKO17" s="413"/>
      <c r="CKP17" s="413"/>
      <c r="CKQ17" s="413"/>
      <c r="CKR17" s="413"/>
      <c r="CKS17" s="413"/>
      <c r="CKT17" s="413"/>
      <c r="CKU17" s="413"/>
      <c r="CKV17" s="413"/>
      <c r="CKW17" s="413"/>
      <c r="CKX17" s="413"/>
      <c r="CKY17" s="413"/>
      <c r="CKZ17" s="413"/>
      <c r="CLA17" s="413"/>
      <c r="CLB17" s="413"/>
      <c r="CLC17" s="413"/>
      <c r="CLD17" s="413"/>
      <c r="CLE17" s="413"/>
      <c r="CLF17" s="413"/>
      <c r="CLG17" s="413"/>
      <c r="CLH17" s="413"/>
      <c r="CLI17" s="413"/>
      <c r="CLJ17" s="413"/>
      <c r="CLK17" s="413"/>
      <c r="CLL17" s="413"/>
      <c r="CLM17" s="413"/>
      <c r="CLN17" s="413"/>
      <c r="CLO17" s="413"/>
      <c r="CLP17" s="413"/>
      <c r="CLQ17" s="413"/>
      <c r="CLR17" s="413"/>
      <c r="CLS17" s="413"/>
      <c r="CLT17" s="413"/>
      <c r="CLU17" s="413"/>
      <c r="CLV17" s="413"/>
      <c r="CLW17" s="413"/>
      <c r="CLX17" s="413"/>
      <c r="CLY17" s="413"/>
      <c r="CLZ17" s="413"/>
      <c r="CMA17" s="413"/>
      <c r="CMB17" s="413"/>
      <c r="CMC17" s="413"/>
      <c r="CMD17" s="413"/>
      <c r="CME17" s="413"/>
      <c r="CMF17" s="413"/>
      <c r="CMG17" s="413"/>
      <c r="CMH17" s="413"/>
      <c r="CMI17" s="413"/>
      <c r="CMJ17" s="413"/>
      <c r="CMK17" s="413"/>
      <c r="CML17" s="413"/>
      <c r="CMM17" s="413"/>
      <c r="CMN17" s="413"/>
      <c r="CMO17" s="413"/>
      <c r="CMP17" s="413"/>
      <c r="CMQ17" s="413"/>
      <c r="CMR17" s="413"/>
      <c r="CMS17" s="413"/>
      <c r="CMT17" s="413"/>
      <c r="CMU17" s="413"/>
      <c r="CMV17" s="413"/>
      <c r="CMW17" s="413"/>
      <c r="CMX17" s="413"/>
      <c r="CMY17" s="413"/>
      <c r="CMZ17" s="413"/>
      <c r="CNA17" s="413"/>
      <c r="CNB17" s="413"/>
      <c r="CNC17" s="413"/>
      <c r="CND17" s="413"/>
      <c r="CNE17" s="413"/>
      <c r="CNF17" s="413"/>
      <c r="CNG17" s="413"/>
      <c r="CNH17" s="413"/>
      <c r="CNI17" s="413"/>
      <c r="CNJ17" s="413"/>
      <c r="CNK17" s="413"/>
      <c r="CNL17" s="413"/>
      <c r="CNM17" s="413"/>
      <c r="CNN17" s="413"/>
      <c r="CNO17" s="413"/>
      <c r="CNP17" s="413"/>
      <c r="CNQ17" s="413"/>
      <c r="CNR17" s="413"/>
      <c r="CNS17" s="413"/>
      <c r="CNT17" s="413"/>
      <c r="CNU17" s="413"/>
      <c r="CNV17" s="413"/>
      <c r="CNW17" s="413"/>
      <c r="CNX17" s="413"/>
      <c r="CNY17" s="413"/>
      <c r="CNZ17" s="413"/>
      <c r="COA17" s="413"/>
      <c r="COB17" s="413"/>
      <c r="COC17" s="413"/>
      <c r="COD17" s="413"/>
      <c r="COE17" s="413"/>
      <c r="COF17" s="413"/>
      <c r="COG17" s="413"/>
      <c r="COH17" s="413"/>
      <c r="COI17" s="413"/>
      <c r="COJ17" s="413"/>
      <c r="COK17" s="413"/>
      <c r="COL17" s="413"/>
      <c r="COM17" s="413"/>
      <c r="CON17" s="413"/>
      <c r="COO17" s="413"/>
      <c r="COP17" s="413"/>
      <c r="COQ17" s="413"/>
      <c r="COR17" s="413"/>
      <c r="COS17" s="413"/>
      <c r="COT17" s="413"/>
      <c r="COU17" s="413"/>
      <c r="COV17" s="413"/>
      <c r="COW17" s="413"/>
      <c r="COX17" s="413"/>
      <c r="COY17" s="413"/>
      <c r="COZ17" s="413"/>
      <c r="CPA17" s="413"/>
      <c r="CPB17" s="413"/>
      <c r="CPC17" s="413"/>
      <c r="CPD17" s="413"/>
      <c r="CPE17" s="413"/>
      <c r="CPF17" s="413"/>
      <c r="CPG17" s="413"/>
      <c r="CPH17" s="413"/>
      <c r="CPI17" s="413"/>
      <c r="CPJ17" s="413"/>
      <c r="CPK17" s="413"/>
      <c r="CPL17" s="413"/>
      <c r="CPM17" s="413"/>
      <c r="CPN17" s="413"/>
      <c r="CPO17" s="413"/>
      <c r="CPP17" s="413"/>
      <c r="CPQ17" s="413"/>
      <c r="CPR17" s="413"/>
      <c r="CPS17" s="413"/>
      <c r="CPT17" s="413"/>
      <c r="CPU17" s="413"/>
      <c r="CPV17" s="413"/>
      <c r="CPW17" s="413"/>
      <c r="CPX17" s="413"/>
      <c r="CPY17" s="413"/>
      <c r="CPZ17" s="413"/>
      <c r="CQA17" s="413"/>
      <c r="CQB17" s="413"/>
      <c r="CQC17" s="413"/>
      <c r="CQD17" s="413"/>
      <c r="CQE17" s="413"/>
      <c r="CQF17" s="413"/>
      <c r="CQG17" s="413"/>
      <c r="CQH17" s="413"/>
      <c r="CQI17" s="413"/>
      <c r="CQJ17" s="413"/>
      <c r="CQK17" s="413"/>
      <c r="CQL17" s="413"/>
      <c r="CQM17" s="413"/>
      <c r="CQN17" s="413"/>
      <c r="CQO17" s="413"/>
      <c r="CQP17" s="413"/>
      <c r="CQQ17" s="413"/>
      <c r="CQR17" s="413"/>
      <c r="CQS17" s="413"/>
      <c r="CQT17" s="413"/>
      <c r="CQU17" s="413"/>
      <c r="CQV17" s="413"/>
      <c r="CQW17" s="413"/>
      <c r="CQX17" s="413"/>
      <c r="CQY17" s="413"/>
      <c r="CQZ17" s="413"/>
      <c r="CRA17" s="413"/>
      <c r="CRB17" s="413"/>
      <c r="CRC17" s="413"/>
      <c r="CRD17" s="413"/>
      <c r="CRE17" s="413"/>
      <c r="CRF17" s="413"/>
      <c r="CRG17" s="413"/>
      <c r="CRH17" s="413"/>
      <c r="CRI17" s="413"/>
      <c r="CRJ17" s="413"/>
      <c r="CRK17" s="413"/>
      <c r="CRL17" s="413"/>
      <c r="CRM17" s="413"/>
      <c r="CRN17" s="413"/>
      <c r="CRO17" s="413"/>
      <c r="CRP17" s="413"/>
      <c r="CRQ17" s="413"/>
      <c r="CRR17" s="413"/>
      <c r="CRS17" s="413"/>
      <c r="CRT17" s="413"/>
      <c r="CRU17" s="413"/>
      <c r="CRV17" s="413"/>
      <c r="CRW17" s="413"/>
      <c r="CRX17" s="413"/>
      <c r="CRY17" s="413"/>
      <c r="CRZ17" s="413"/>
      <c r="CSA17" s="413"/>
      <c r="CSB17" s="413"/>
      <c r="CSC17" s="413"/>
      <c r="CSD17" s="413"/>
      <c r="CSE17" s="413"/>
      <c r="CSF17" s="413"/>
      <c r="CSG17" s="413"/>
      <c r="CSH17" s="413"/>
      <c r="CSI17" s="413"/>
      <c r="CSJ17" s="413"/>
      <c r="CSK17" s="413"/>
      <c r="CSL17" s="413"/>
      <c r="CSM17" s="413"/>
      <c r="CSN17" s="413"/>
      <c r="CSO17" s="413"/>
      <c r="CSP17" s="413"/>
      <c r="CSQ17" s="413"/>
      <c r="CSR17" s="413"/>
      <c r="CSS17" s="413"/>
      <c r="CST17" s="413"/>
      <c r="CSU17" s="413"/>
      <c r="CSV17" s="413"/>
      <c r="CSW17" s="413"/>
      <c r="CSX17" s="413"/>
      <c r="CSY17" s="413"/>
      <c r="CSZ17" s="413"/>
      <c r="CTA17" s="413"/>
      <c r="CTB17" s="413"/>
      <c r="CTC17" s="413"/>
      <c r="CTD17" s="413"/>
      <c r="CTE17" s="413"/>
      <c r="CTF17" s="413"/>
      <c r="CTG17" s="413"/>
      <c r="CTH17" s="413"/>
      <c r="CTI17" s="413"/>
      <c r="CTJ17" s="413"/>
      <c r="CTK17" s="413"/>
      <c r="CTL17" s="413"/>
      <c r="CTM17" s="413"/>
      <c r="CTN17" s="413"/>
      <c r="CTO17" s="413"/>
      <c r="CTP17" s="413"/>
      <c r="CTQ17" s="413"/>
      <c r="CTR17" s="413"/>
      <c r="CTS17" s="413"/>
      <c r="CTT17" s="413"/>
      <c r="CTU17" s="413"/>
      <c r="CTV17" s="413"/>
      <c r="CTW17" s="413"/>
      <c r="CTX17" s="413"/>
      <c r="CTY17" s="413"/>
      <c r="CTZ17" s="413"/>
      <c r="CUA17" s="413"/>
      <c r="CUB17" s="413"/>
      <c r="CUC17" s="413"/>
      <c r="CUD17" s="413"/>
      <c r="CUE17" s="413"/>
      <c r="CUF17" s="413"/>
      <c r="CUG17" s="413"/>
      <c r="CUH17" s="413"/>
      <c r="CUI17" s="413"/>
      <c r="CUJ17" s="413"/>
      <c r="CUK17" s="413"/>
      <c r="CUL17" s="413"/>
      <c r="CUM17" s="413"/>
      <c r="CUN17" s="413"/>
      <c r="CUO17" s="413"/>
      <c r="CUP17" s="413"/>
      <c r="CUQ17" s="413"/>
      <c r="CUR17" s="413"/>
      <c r="CUS17" s="413"/>
      <c r="CUT17" s="413"/>
      <c r="CUU17" s="413"/>
      <c r="CUV17" s="413"/>
      <c r="CUW17" s="413"/>
      <c r="CUX17" s="413"/>
      <c r="CUY17" s="413"/>
      <c r="CUZ17" s="413"/>
      <c r="CVA17" s="413"/>
      <c r="CVB17" s="413"/>
      <c r="CVC17" s="413"/>
      <c r="CVD17" s="413"/>
      <c r="CVE17" s="413"/>
      <c r="CVF17" s="413"/>
      <c r="CVG17" s="413"/>
      <c r="CVH17" s="413"/>
      <c r="CVI17" s="413"/>
      <c r="CVJ17" s="413"/>
      <c r="CVK17" s="413"/>
      <c r="CVL17" s="413"/>
      <c r="CVM17" s="413"/>
      <c r="CVN17" s="413"/>
      <c r="CVO17" s="413"/>
      <c r="CVP17" s="413"/>
      <c r="CVQ17" s="413"/>
      <c r="CVR17" s="413"/>
      <c r="CVS17" s="413"/>
      <c r="CVT17" s="413"/>
      <c r="CVU17" s="413"/>
      <c r="CVV17" s="413"/>
      <c r="CVW17" s="413"/>
      <c r="CVX17" s="413"/>
      <c r="CVY17" s="413"/>
      <c r="CVZ17" s="413"/>
      <c r="CWA17" s="413"/>
      <c r="CWB17" s="413"/>
      <c r="CWC17" s="413"/>
      <c r="CWD17" s="413"/>
      <c r="CWE17" s="413"/>
      <c r="CWF17" s="413"/>
      <c r="CWG17" s="413"/>
      <c r="CWH17" s="413"/>
      <c r="CWI17" s="413"/>
      <c r="CWJ17" s="413"/>
      <c r="CWK17" s="413"/>
      <c r="CWL17" s="413"/>
      <c r="CWM17" s="413"/>
      <c r="CWN17" s="413"/>
      <c r="CWO17" s="413"/>
      <c r="CWP17" s="413"/>
      <c r="CWQ17" s="413"/>
      <c r="CWR17" s="413"/>
      <c r="CWS17" s="413"/>
      <c r="CWT17" s="413"/>
      <c r="CWU17" s="413"/>
      <c r="CWV17" s="413"/>
      <c r="CWW17" s="413"/>
      <c r="CWX17" s="413"/>
      <c r="CWY17" s="413"/>
      <c r="CWZ17" s="413"/>
      <c r="CXA17" s="413"/>
      <c r="CXB17" s="413"/>
      <c r="CXC17" s="413"/>
      <c r="CXD17" s="413"/>
      <c r="CXE17" s="413"/>
      <c r="CXF17" s="413"/>
      <c r="CXG17" s="413"/>
      <c r="CXH17" s="413"/>
      <c r="CXI17" s="413"/>
      <c r="CXJ17" s="413"/>
      <c r="CXK17" s="413"/>
      <c r="CXL17" s="413"/>
      <c r="CXM17" s="413"/>
      <c r="CXN17" s="413"/>
      <c r="CXO17" s="413"/>
      <c r="CXP17" s="413"/>
      <c r="CXQ17" s="413"/>
      <c r="CXR17" s="413"/>
      <c r="CXS17" s="413"/>
      <c r="CXT17" s="413"/>
      <c r="CXU17" s="413"/>
      <c r="CXV17" s="413"/>
      <c r="CXW17" s="413"/>
      <c r="CXX17" s="413"/>
      <c r="CXY17" s="413"/>
      <c r="CXZ17" s="413"/>
      <c r="CYA17" s="413"/>
      <c r="CYB17" s="413"/>
      <c r="CYC17" s="413"/>
      <c r="CYD17" s="413"/>
      <c r="CYE17" s="413"/>
      <c r="CYF17" s="413"/>
      <c r="CYG17" s="413"/>
      <c r="CYH17" s="413"/>
      <c r="CYI17" s="413"/>
      <c r="CYJ17" s="413"/>
      <c r="CYK17" s="413"/>
      <c r="CYL17" s="413"/>
      <c r="CYM17" s="413"/>
      <c r="CYN17" s="413"/>
      <c r="CYO17" s="413"/>
      <c r="CYP17" s="413"/>
      <c r="CYQ17" s="413"/>
      <c r="CYR17" s="413"/>
      <c r="CYS17" s="413"/>
      <c r="CYT17" s="413"/>
      <c r="CYU17" s="413"/>
      <c r="CYV17" s="413"/>
      <c r="CYW17" s="413"/>
      <c r="CYX17" s="413"/>
      <c r="CYY17" s="413"/>
      <c r="CYZ17" s="413"/>
      <c r="CZA17" s="413"/>
      <c r="CZB17" s="413"/>
      <c r="CZC17" s="413"/>
      <c r="CZD17" s="413"/>
      <c r="CZE17" s="413"/>
      <c r="CZF17" s="413"/>
      <c r="CZG17" s="413"/>
      <c r="CZH17" s="413"/>
      <c r="CZI17" s="413"/>
      <c r="CZJ17" s="413"/>
      <c r="CZK17" s="413"/>
      <c r="CZL17" s="413"/>
      <c r="CZM17" s="413"/>
      <c r="CZN17" s="413"/>
      <c r="CZO17" s="413"/>
      <c r="CZP17" s="413"/>
      <c r="CZQ17" s="413"/>
      <c r="CZR17" s="413"/>
      <c r="CZS17" s="413"/>
      <c r="CZT17" s="413"/>
      <c r="CZU17" s="413"/>
      <c r="CZV17" s="413"/>
      <c r="CZW17" s="413"/>
      <c r="CZX17" s="413"/>
      <c r="CZY17" s="413"/>
      <c r="CZZ17" s="413"/>
      <c r="DAA17" s="413"/>
      <c r="DAB17" s="413"/>
      <c r="DAC17" s="413"/>
      <c r="DAD17" s="413"/>
      <c r="DAE17" s="413"/>
      <c r="DAF17" s="413"/>
      <c r="DAG17" s="413"/>
      <c r="DAH17" s="413"/>
      <c r="DAI17" s="413"/>
      <c r="DAJ17" s="413"/>
      <c r="DAK17" s="413"/>
      <c r="DAL17" s="413"/>
      <c r="DAM17" s="413"/>
      <c r="DAN17" s="413"/>
      <c r="DAO17" s="413"/>
      <c r="DAP17" s="413"/>
      <c r="DAQ17" s="413"/>
      <c r="DAR17" s="413"/>
      <c r="DAS17" s="413"/>
      <c r="DAT17" s="413"/>
      <c r="DAU17" s="413"/>
      <c r="DAV17" s="413"/>
      <c r="DAW17" s="413"/>
      <c r="DAX17" s="413"/>
      <c r="DAY17" s="413"/>
      <c r="DAZ17" s="413"/>
      <c r="DBA17" s="413"/>
      <c r="DBB17" s="413"/>
      <c r="DBC17" s="413"/>
      <c r="DBD17" s="413"/>
      <c r="DBE17" s="413"/>
      <c r="DBF17" s="413"/>
      <c r="DBG17" s="413"/>
      <c r="DBH17" s="413"/>
      <c r="DBI17" s="413"/>
      <c r="DBJ17" s="413"/>
      <c r="DBK17" s="413"/>
      <c r="DBL17" s="413"/>
      <c r="DBM17" s="413"/>
      <c r="DBN17" s="413"/>
      <c r="DBO17" s="413"/>
      <c r="DBP17" s="413"/>
      <c r="DBQ17" s="413"/>
      <c r="DBR17" s="413"/>
      <c r="DBS17" s="413"/>
      <c r="DBT17" s="413"/>
      <c r="DBU17" s="413"/>
      <c r="DBV17" s="413"/>
      <c r="DBW17" s="413"/>
      <c r="DBX17" s="413"/>
      <c r="DBY17" s="413"/>
      <c r="DBZ17" s="413"/>
      <c r="DCA17" s="413"/>
      <c r="DCB17" s="413"/>
      <c r="DCC17" s="413"/>
      <c r="DCD17" s="413"/>
      <c r="DCE17" s="413"/>
      <c r="DCF17" s="413"/>
      <c r="DCG17" s="413"/>
      <c r="DCH17" s="413"/>
      <c r="DCI17" s="413"/>
      <c r="DCJ17" s="413"/>
      <c r="DCK17" s="413"/>
      <c r="DCL17" s="413"/>
      <c r="DCM17" s="413"/>
      <c r="DCN17" s="413"/>
      <c r="DCO17" s="413"/>
      <c r="DCP17" s="413"/>
      <c r="DCQ17" s="413"/>
      <c r="DCR17" s="413"/>
      <c r="DCS17" s="413"/>
      <c r="DCT17" s="413"/>
      <c r="DCU17" s="413"/>
      <c r="DCV17" s="413"/>
      <c r="DCW17" s="413"/>
      <c r="DCX17" s="413"/>
      <c r="DCY17" s="413"/>
      <c r="DCZ17" s="413"/>
      <c r="DDA17" s="413"/>
      <c r="DDB17" s="413"/>
      <c r="DDC17" s="413"/>
      <c r="DDD17" s="413"/>
      <c r="DDE17" s="413"/>
      <c r="DDF17" s="413"/>
      <c r="DDG17" s="413"/>
      <c r="DDH17" s="413"/>
      <c r="DDI17" s="413"/>
      <c r="DDJ17" s="413"/>
      <c r="DDK17" s="413"/>
      <c r="DDL17" s="413"/>
      <c r="DDM17" s="413"/>
      <c r="DDN17" s="413"/>
      <c r="DDO17" s="413"/>
      <c r="DDP17" s="413"/>
      <c r="DDQ17" s="413"/>
      <c r="DDR17" s="413"/>
      <c r="DDS17" s="413"/>
      <c r="DDT17" s="413"/>
      <c r="DDU17" s="413"/>
      <c r="DDV17" s="413"/>
      <c r="DDW17" s="413"/>
      <c r="DDX17" s="413"/>
      <c r="DDY17" s="413"/>
      <c r="DDZ17" s="413"/>
      <c r="DEA17" s="413"/>
      <c r="DEB17" s="413"/>
      <c r="DEC17" s="413"/>
      <c r="DED17" s="413"/>
      <c r="DEE17" s="413"/>
      <c r="DEF17" s="413"/>
      <c r="DEG17" s="413"/>
      <c r="DEH17" s="413"/>
      <c r="DEI17" s="413"/>
      <c r="DEJ17" s="413"/>
      <c r="DEK17" s="413"/>
      <c r="DEL17" s="413"/>
      <c r="DEM17" s="413"/>
      <c r="DEN17" s="413"/>
      <c r="DEO17" s="413"/>
      <c r="DEP17" s="413"/>
      <c r="DEQ17" s="413"/>
      <c r="DER17" s="413"/>
      <c r="DES17" s="413"/>
      <c r="DET17" s="413"/>
      <c r="DEU17" s="413"/>
      <c r="DEV17" s="413"/>
      <c r="DEW17" s="413"/>
      <c r="DEX17" s="413"/>
      <c r="DEY17" s="413"/>
      <c r="DEZ17" s="413"/>
      <c r="DFA17" s="413"/>
      <c r="DFB17" s="413"/>
      <c r="DFC17" s="413"/>
      <c r="DFD17" s="413"/>
      <c r="DFE17" s="413"/>
      <c r="DFF17" s="413"/>
      <c r="DFG17" s="413"/>
      <c r="DFH17" s="413"/>
      <c r="DFI17" s="413"/>
      <c r="DFJ17" s="413"/>
      <c r="DFK17" s="413"/>
      <c r="DFL17" s="413"/>
      <c r="DFM17" s="413"/>
      <c r="DFN17" s="413"/>
      <c r="DFO17" s="413"/>
      <c r="DFP17" s="413"/>
      <c r="DFQ17" s="413"/>
      <c r="DFR17" s="413"/>
      <c r="DFS17" s="413"/>
      <c r="DFT17" s="413"/>
      <c r="DFU17" s="413"/>
      <c r="DFV17" s="413"/>
      <c r="DFW17" s="413"/>
      <c r="DFX17" s="413"/>
      <c r="DFY17" s="413"/>
      <c r="DFZ17" s="413"/>
      <c r="DGA17" s="413"/>
      <c r="DGB17" s="413"/>
      <c r="DGC17" s="413"/>
      <c r="DGD17" s="413"/>
      <c r="DGE17" s="413"/>
      <c r="DGF17" s="413"/>
      <c r="DGG17" s="413"/>
      <c r="DGH17" s="413"/>
      <c r="DGI17" s="413"/>
      <c r="DGJ17" s="413"/>
      <c r="DGK17" s="413"/>
      <c r="DGL17" s="413"/>
      <c r="DGM17" s="413"/>
      <c r="DGN17" s="413"/>
      <c r="DGO17" s="413"/>
      <c r="DGP17" s="413"/>
      <c r="DGQ17" s="413"/>
      <c r="DGR17" s="413"/>
      <c r="DGS17" s="413"/>
      <c r="DGT17" s="413"/>
      <c r="DGU17" s="413"/>
      <c r="DGV17" s="413"/>
      <c r="DGW17" s="413"/>
      <c r="DGX17" s="413"/>
      <c r="DGY17" s="413"/>
      <c r="DGZ17" s="413"/>
      <c r="DHA17" s="413"/>
      <c r="DHB17" s="413"/>
      <c r="DHC17" s="413"/>
      <c r="DHD17" s="413"/>
      <c r="DHE17" s="413"/>
      <c r="DHF17" s="413"/>
      <c r="DHG17" s="413"/>
      <c r="DHH17" s="413"/>
      <c r="DHI17" s="413"/>
      <c r="DHJ17" s="413"/>
      <c r="DHK17" s="413"/>
      <c r="DHL17" s="413"/>
      <c r="DHM17" s="413"/>
      <c r="DHN17" s="413"/>
      <c r="DHO17" s="413"/>
      <c r="DHP17" s="413"/>
      <c r="DHQ17" s="413"/>
      <c r="DHR17" s="413"/>
      <c r="DHS17" s="413"/>
      <c r="DHT17" s="413"/>
      <c r="DHU17" s="413"/>
      <c r="DHV17" s="413"/>
      <c r="DHW17" s="413"/>
      <c r="DHX17" s="413"/>
      <c r="DHY17" s="413"/>
      <c r="DHZ17" s="413"/>
      <c r="DIA17" s="413"/>
      <c r="DIB17" s="413"/>
      <c r="DIC17" s="413"/>
      <c r="DID17" s="413"/>
      <c r="DIE17" s="413"/>
      <c r="DIF17" s="413"/>
      <c r="DIG17" s="413"/>
      <c r="DIH17" s="413"/>
      <c r="DII17" s="413"/>
      <c r="DIJ17" s="413"/>
      <c r="DIK17" s="413"/>
      <c r="DIL17" s="413"/>
      <c r="DIM17" s="413"/>
      <c r="DIN17" s="413"/>
      <c r="DIO17" s="413"/>
      <c r="DIP17" s="413"/>
      <c r="DIQ17" s="413"/>
      <c r="DIR17" s="413"/>
      <c r="DIS17" s="413"/>
      <c r="DIT17" s="413"/>
      <c r="DIU17" s="413"/>
      <c r="DIV17" s="413"/>
      <c r="DIW17" s="413"/>
      <c r="DIX17" s="413"/>
      <c r="DIY17" s="413"/>
      <c r="DIZ17" s="413"/>
      <c r="DJA17" s="413"/>
      <c r="DJB17" s="413"/>
      <c r="DJC17" s="413"/>
      <c r="DJD17" s="413"/>
      <c r="DJE17" s="413"/>
      <c r="DJF17" s="413"/>
      <c r="DJG17" s="413"/>
      <c r="DJH17" s="413"/>
      <c r="DJI17" s="413"/>
      <c r="DJJ17" s="413"/>
      <c r="DJK17" s="413"/>
      <c r="DJL17" s="413"/>
      <c r="DJM17" s="413"/>
      <c r="DJN17" s="413"/>
      <c r="DJO17" s="413"/>
      <c r="DJP17" s="413"/>
      <c r="DJQ17" s="413"/>
      <c r="DJR17" s="413"/>
      <c r="DJS17" s="413"/>
      <c r="DJT17" s="413"/>
      <c r="DJU17" s="413"/>
      <c r="DJV17" s="413"/>
      <c r="DJW17" s="413"/>
      <c r="DJX17" s="413"/>
      <c r="DJY17" s="413"/>
      <c r="DJZ17" s="413"/>
      <c r="DKA17" s="413"/>
      <c r="DKB17" s="413"/>
      <c r="DKC17" s="413"/>
      <c r="DKD17" s="413"/>
      <c r="DKE17" s="413"/>
      <c r="DKF17" s="413"/>
      <c r="DKG17" s="413"/>
      <c r="DKH17" s="413"/>
      <c r="DKI17" s="413"/>
      <c r="DKJ17" s="413"/>
      <c r="DKK17" s="413"/>
      <c r="DKL17" s="413"/>
      <c r="DKM17" s="413"/>
      <c r="DKN17" s="413"/>
      <c r="DKO17" s="413"/>
      <c r="DKP17" s="413"/>
      <c r="DKQ17" s="413"/>
      <c r="DKR17" s="413"/>
      <c r="DKS17" s="413"/>
      <c r="DKT17" s="413"/>
      <c r="DKU17" s="413"/>
      <c r="DKV17" s="413"/>
      <c r="DKW17" s="413"/>
      <c r="DKX17" s="413"/>
      <c r="DKY17" s="413"/>
      <c r="DKZ17" s="413"/>
      <c r="DLA17" s="413"/>
      <c r="DLB17" s="413"/>
      <c r="DLC17" s="413"/>
      <c r="DLD17" s="413"/>
      <c r="DLE17" s="413"/>
      <c r="DLF17" s="413"/>
      <c r="DLG17" s="413"/>
      <c r="DLH17" s="413"/>
      <c r="DLI17" s="413"/>
      <c r="DLJ17" s="413"/>
      <c r="DLK17" s="413"/>
      <c r="DLL17" s="413"/>
      <c r="DLM17" s="413"/>
      <c r="DLN17" s="413"/>
      <c r="DLO17" s="413"/>
      <c r="DLP17" s="413"/>
      <c r="DLQ17" s="413"/>
      <c r="DLR17" s="413"/>
      <c r="DLS17" s="413"/>
      <c r="DLT17" s="413"/>
      <c r="DLU17" s="413"/>
      <c r="DLV17" s="413"/>
      <c r="DLW17" s="413"/>
      <c r="DLX17" s="413"/>
      <c r="DLY17" s="413"/>
      <c r="DLZ17" s="413"/>
      <c r="DMA17" s="413"/>
      <c r="DMB17" s="413"/>
      <c r="DMC17" s="413"/>
      <c r="DMD17" s="413"/>
      <c r="DME17" s="413"/>
      <c r="DMF17" s="413"/>
      <c r="DMG17" s="413"/>
      <c r="DMH17" s="413"/>
      <c r="DMI17" s="413"/>
      <c r="DMJ17" s="413"/>
      <c r="DMK17" s="413"/>
      <c r="DML17" s="413"/>
      <c r="DMM17" s="413"/>
      <c r="DMN17" s="413"/>
      <c r="DMO17" s="413"/>
      <c r="DMP17" s="413"/>
      <c r="DMQ17" s="413"/>
      <c r="DMR17" s="413"/>
      <c r="DMS17" s="413"/>
      <c r="DMT17" s="413"/>
      <c r="DMU17" s="413"/>
      <c r="DMV17" s="413"/>
      <c r="DMW17" s="413"/>
      <c r="DMX17" s="413"/>
      <c r="DMY17" s="413"/>
      <c r="DMZ17" s="413"/>
      <c r="DNA17" s="413"/>
      <c r="DNB17" s="413"/>
      <c r="DNC17" s="413"/>
      <c r="DND17" s="413"/>
      <c r="DNE17" s="413"/>
      <c r="DNF17" s="413"/>
      <c r="DNG17" s="413"/>
      <c r="DNH17" s="413"/>
      <c r="DNI17" s="413"/>
      <c r="DNJ17" s="413"/>
      <c r="DNK17" s="413"/>
      <c r="DNL17" s="413"/>
      <c r="DNM17" s="413"/>
      <c r="DNN17" s="413"/>
      <c r="DNO17" s="413"/>
      <c r="DNP17" s="413"/>
      <c r="DNQ17" s="413"/>
      <c r="DNR17" s="413"/>
      <c r="DNS17" s="413"/>
      <c r="DNT17" s="413"/>
      <c r="DNU17" s="413"/>
      <c r="DNV17" s="413"/>
      <c r="DNW17" s="413"/>
      <c r="DNX17" s="413"/>
      <c r="DNY17" s="413"/>
      <c r="DNZ17" s="413"/>
      <c r="DOA17" s="413"/>
      <c r="DOB17" s="413"/>
      <c r="DOC17" s="413"/>
      <c r="DOD17" s="413"/>
      <c r="DOE17" s="413"/>
      <c r="DOF17" s="413"/>
      <c r="DOG17" s="413"/>
      <c r="DOH17" s="413"/>
      <c r="DOI17" s="413"/>
      <c r="DOJ17" s="413"/>
      <c r="DOK17" s="413"/>
      <c r="DOL17" s="413"/>
      <c r="DOM17" s="413"/>
      <c r="DON17" s="413"/>
      <c r="DOO17" s="413"/>
      <c r="DOP17" s="413"/>
      <c r="DOQ17" s="413"/>
      <c r="DOR17" s="413"/>
      <c r="DOS17" s="413"/>
      <c r="DOT17" s="413"/>
      <c r="DOU17" s="413"/>
      <c r="DOV17" s="413"/>
      <c r="DOW17" s="413"/>
      <c r="DOX17" s="413"/>
      <c r="DOY17" s="413"/>
      <c r="DOZ17" s="413"/>
      <c r="DPA17" s="413"/>
      <c r="DPB17" s="413"/>
      <c r="DPC17" s="413"/>
      <c r="DPD17" s="413"/>
      <c r="DPE17" s="413"/>
      <c r="DPF17" s="413"/>
      <c r="DPG17" s="413"/>
      <c r="DPH17" s="413"/>
      <c r="DPI17" s="413"/>
      <c r="DPJ17" s="413"/>
      <c r="DPK17" s="413"/>
      <c r="DPL17" s="413"/>
      <c r="DPM17" s="413"/>
      <c r="DPN17" s="413"/>
      <c r="DPO17" s="413"/>
      <c r="DPP17" s="413"/>
      <c r="DPQ17" s="413"/>
      <c r="DPR17" s="413"/>
      <c r="DPS17" s="413"/>
      <c r="DPT17" s="413"/>
      <c r="DPU17" s="413"/>
      <c r="DPV17" s="413"/>
      <c r="DPW17" s="413"/>
      <c r="DPX17" s="413"/>
      <c r="DPY17" s="413"/>
      <c r="DPZ17" s="413"/>
      <c r="DQA17" s="413"/>
      <c r="DQB17" s="413"/>
      <c r="DQC17" s="413"/>
      <c r="DQD17" s="413"/>
      <c r="DQE17" s="413"/>
      <c r="DQF17" s="413"/>
      <c r="DQG17" s="413"/>
      <c r="DQH17" s="413"/>
      <c r="DQI17" s="413"/>
      <c r="DQJ17" s="413"/>
      <c r="DQK17" s="413"/>
      <c r="DQL17" s="413"/>
      <c r="DQM17" s="413"/>
      <c r="DQN17" s="413"/>
      <c r="DQO17" s="413"/>
      <c r="DQP17" s="413"/>
      <c r="DQQ17" s="413"/>
      <c r="DQR17" s="413"/>
      <c r="DQS17" s="413"/>
      <c r="DQT17" s="413"/>
      <c r="DQU17" s="413"/>
      <c r="DQV17" s="413"/>
      <c r="DQW17" s="413"/>
      <c r="DQX17" s="413"/>
      <c r="DQY17" s="413"/>
      <c r="DQZ17" s="413"/>
      <c r="DRA17" s="413"/>
      <c r="DRB17" s="413"/>
      <c r="DRC17" s="413"/>
      <c r="DRD17" s="413"/>
      <c r="DRE17" s="413"/>
      <c r="DRF17" s="413"/>
      <c r="DRG17" s="413"/>
      <c r="DRH17" s="413"/>
      <c r="DRI17" s="413"/>
      <c r="DRJ17" s="413"/>
      <c r="DRK17" s="413"/>
      <c r="DRL17" s="413"/>
      <c r="DRM17" s="413"/>
      <c r="DRN17" s="413"/>
      <c r="DRO17" s="413"/>
      <c r="DRP17" s="413"/>
      <c r="DRQ17" s="413"/>
      <c r="DRR17" s="413"/>
      <c r="DRS17" s="413"/>
      <c r="DRT17" s="413"/>
      <c r="DRU17" s="413"/>
      <c r="DRV17" s="413"/>
      <c r="DRW17" s="413"/>
      <c r="DRX17" s="413"/>
      <c r="DRY17" s="413"/>
      <c r="DRZ17" s="413"/>
      <c r="DSA17" s="413"/>
      <c r="DSB17" s="413"/>
      <c r="DSC17" s="413"/>
      <c r="DSD17" s="413"/>
      <c r="DSE17" s="413"/>
      <c r="DSF17" s="413"/>
      <c r="DSG17" s="413"/>
      <c r="DSH17" s="413"/>
      <c r="DSI17" s="413"/>
      <c r="DSJ17" s="413"/>
      <c r="DSK17" s="413"/>
      <c r="DSL17" s="413"/>
      <c r="DSM17" s="413"/>
      <c r="DSN17" s="413"/>
      <c r="DSO17" s="413"/>
      <c r="DSP17" s="413"/>
      <c r="DSQ17" s="413"/>
      <c r="DSR17" s="413"/>
      <c r="DSS17" s="413"/>
      <c r="DST17" s="413"/>
      <c r="DSU17" s="413"/>
      <c r="DSV17" s="413"/>
      <c r="DSW17" s="413"/>
      <c r="DSX17" s="413"/>
      <c r="DSY17" s="413"/>
      <c r="DSZ17" s="413"/>
      <c r="DTA17" s="413"/>
      <c r="DTB17" s="413"/>
      <c r="DTC17" s="413"/>
      <c r="DTD17" s="413"/>
      <c r="DTE17" s="413"/>
      <c r="DTF17" s="413"/>
      <c r="DTG17" s="413"/>
      <c r="DTH17" s="413"/>
      <c r="DTI17" s="413"/>
      <c r="DTJ17" s="413"/>
      <c r="DTK17" s="413"/>
      <c r="DTL17" s="413"/>
      <c r="DTM17" s="413"/>
      <c r="DTN17" s="413"/>
      <c r="DTO17" s="413"/>
      <c r="DTP17" s="413"/>
      <c r="DTQ17" s="413"/>
      <c r="DTR17" s="413"/>
      <c r="DTS17" s="413"/>
      <c r="DTT17" s="413"/>
      <c r="DTU17" s="413"/>
      <c r="DTV17" s="413"/>
      <c r="DTW17" s="413"/>
      <c r="DTX17" s="413"/>
      <c r="DTY17" s="413"/>
      <c r="DTZ17" s="413"/>
      <c r="DUA17" s="413"/>
      <c r="DUB17" s="413"/>
      <c r="DUC17" s="413"/>
      <c r="DUD17" s="413"/>
      <c r="DUE17" s="413"/>
      <c r="DUF17" s="413"/>
      <c r="DUG17" s="413"/>
      <c r="DUH17" s="413"/>
      <c r="DUI17" s="413"/>
      <c r="DUJ17" s="413"/>
      <c r="DUK17" s="413"/>
      <c r="DUL17" s="413"/>
      <c r="DUM17" s="413"/>
      <c r="DUN17" s="413"/>
      <c r="DUO17" s="413"/>
      <c r="DUP17" s="413"/>
      <c r="DUQ17" s="413"/>
      <c r="DUR17" s="413"/>
      <c r="DUS17" s="413"/>
      <c r="DUT17" s="413"/>
      <c r="DUU17" s="413"/>
      <c r="DUV17" s="413"/>
      <c r="DUW17" s="413"/>
      <c r="DUX17" s="413"/>
      <c r="DUY17" s="413"/>
      <c r="DUZ17" s="413"/>
      <c r="DVA17" s="413"/>
      <c r="DVB17" s="413"/>
      <c r="DVC17" s="413"/>
      <c r="DVD17" s="413"/>
      <c r="DVE17" s="413"/>
      <c r="DVF17" s="413"/>
      <c r="DVG17" s="413"/>
      <c r="DVH17" s="413"/>
      <c r="DVI17" s="413"/>
      <c r="DVJ17" s="413"/>
      <c r="DVK17" s="413"/>
      <c r="DVL17" s="413"/>
      <c r="DVM17" s="413"/>
      <c r="DVN17" s="413"/>
      <c r="DVO17" s="413"/>
      <c r="DVP17" s="413"/>
      <c r="DVQ17" s="413"/>
      <c r="DVR17" s="413"/>
      <c r="DVS17" s="413"/>
      <c r="DVT17" s="413"/>
      <c r="DVU17" s="413"/>
      <c r="DVV17" s="413"/>
      <c r="DVW17" s="413"/>
      <c r="DVX17" s="413"/>
      <c r="DVY17" s="413"/>
      <c r="DVZ17" s="413"/>
      <c r="DWA17" s="413"/>
      <c r="DWB17" s="413"/>
      <c r="DWC17" s="413"/>
      <c r="DWD17" s="413"/>
      <c r="DWE17" s="413"/>
      <c r="DWF17" s="413"/>
      <c r="DWG17" s="413"/>
      <c r="DWH17" s="413"/>
      <c r="DWI17" s="413"/>
      <c r="DWJ17" s="413"/>
      <c r="DWK17" s="413"/>
      <c r="DWL17" s="413"/>
      <c r="DWM17" s="413"/>
      <c r="DWN17" s="413"/>
      <c r="DWO17" s="413"/>
      <c r="DWP17" s="413"/>
      <c r="DWQ17" s="413"/>
      <c r="DWR17" s="413"/>
      <c r="DWS17" s="413"/>
      <c r="DWT17" s="413"/>
      <c r="DWU17" s="413"/>
      <c r="DWV17" s="413"/>
      <c r="DWW17" s="413"/>
      <c r="DWX17" s="413"/>
      <c r="DWY17" s="413"/>
      <c r="DWZ17" s="413"/>
      <c r="DXA17" s="413"/>
      <c r="DXB17" s="413"/>
      <c r="DXC17" s="413"/>
      <c r="DXD17" s="413"/>
      <c r="DXE17" s="413"/>
      <c r="DXF17" s="413"/>
      <c r="DXG17" s="413"/>
      <c r="DXH17" s="413"/>
      <c r="DXI17" s="413"/>
      <c r="DXJ17" s="413"/>
      <c r="DXK17" s="413"/>
      <c r="DXL17" s="413"/>
      <c r="DXM17" s="413"/>
      <c r="DXN17" s="413"/>
      <c r="DXO17" s="413"/>
      <c r="DXP17" s="413"/>
      <c r="DXQ17" s="413"/>
      <c r="DXR17" s="413"/>
      <c r="DXS17" s="413"/>
      <c r="DXT17" s="413"/>
      <c r="DXU17" s="413"/>
      <c r="DXV17" s="413"/>
      <c r="DXW17" s="413"/>
      <c r="DXX17" s="413"/>
      <c r="DXY17" s="413"/>
      <c r="DXZ17" s="413"/>
      <c r="DYA17" s="413"/>
      <c r="DYB17" s="413"/>
      <c r="DYC17" s="413"/>
      <c r="DYD17" s="413"/>
      <c r="DYE17" s="413"/>
      <c r="DYF17" s="413"/>
      <c r="DYG17" s="413"/>
      <c r="DYH17" s="413"/>
      <c r="DYI17" s="413"/>
      <c r="DYJ17" s="413"/>
      <c r="DYK17" s="413"/>
      <c r="DYL17" s="413"/>
      <c r="DYM17" s="413"/>
      <c r="DYN17" s="413"/>
      <c r="DYO17" s="413"/>
      <c r="DYP17" s="413"/>
      <c r="DYQ17" s="413"/>
      <c r="DYR17" s="413"/>
      <c r="DYS17" s="413"/>
      <c r="DYT17" s="413"/>
      <c r="DYU17" s="413"/>
      <c r="DYV17" s="413"/>
      <c r="DYW17" s="413"/>
      <c r="DYX17" s="413"/>
      <c r="DYY17" s="413"/>
      <c r="DYZ17" s="413"/>
      <c r="DZA17" s="413"/>
      <c r="DZB17" s="413"/>
      <c r="DZC17" s="413"/>
      <c r="DZD17" s="413"/>
      <c r="DZE17" s="413"/>
      <c r="DZF17" s="413"/>
      <c r="DZG17" s="413"/>
      <c r="DZH17" s="413"/>
      <c r="DZI17" s="413"/>
      <c r="DZJ17" s="413"/>
      <c r="DZK17" s="413"/>
      <c r="DZL17" s="413"/>
      <c r="DZM17" s="413"/>
      <c r="DZN17" s="413"/>
      <c r="DZO17" s="413"/>
      <c r="DZP17" s="413"/>
      <c r="DZQ17" s="413"/>
      <c r="DZR17" s="413"/>
      <c r="DZS17" s="413"/>
      <c r="DZT17" s="413"/>
      <c r="DZU17" s="413"/>
      <c r="DZV17" s="413"/>
      <c r="DZW17" s="413"/>
      <c r="DZX17" s="413"/>
      <c r="DZY17" s="413"/>
      <c r="DZZ17" s="413"/>
      <c r="EAA17" s="413"/>
      <c r="EAB17" s="413"/>
      <c r="EAC17" s="413"/>
      <c r="EAD17" s="413"/>
      <c r="EAE17" s="413"/>
      <c r="EAF17" s="413"/>
      <c r="EAG17" s="413"/>
      <c r="EAH17" s="413"/>
      <c r="EAI17" s="413"/>
      <c r="EAJ17" s="413"/>
      <c r="EAK17" s="413"/>
      <c r="EAL17" s="413"/>
      <c r="EAM17" s="413"/>
      <c r="EAN17" s="413"/>
      <c r="EAO17" s="413"/>
      <c r="EAP17" s="413"/>
      <c r="EAQ17" s="413"/>
      <c r="EAR17" s="413"/>
      <c r="EAS17" s="413"/>
      <c r="EAT17" s="413"/>
      <c r="EAU17" s="413"/>
      <c r="EAV17" s="413"/>
      <c r="EAW17" s="413"/>
      <c r="EAX17" s="413"/>
      <c r="EAY17" s="413"/>
      <c r="EAZ17" s="413"/>
      <c r="EBA17" s="413"/>
      <c r="EBB17" s="413"/>
      <c r="EBC17" s="413"/>
      <c r="EBD17" s="413"/>
      <c r="EBE17" s="413"/>
      <c r="EBF17" s="413"/>
      <c r="EBG17" s="413"/>
      <c r="EBH17" s="413"/>
      <c r="EBI17" s="413"/>
      <c r="EBJ17" s="413"/>
      <c r="EBK17" s="413"/>
      <c r="EBL17" s="413"/>
      <c r="EBM17" s="413"/>
      <c r="EBN17" s="413"/>
      <c r="EBO17" s="413"/>
      <c r="EBP17" s="413"/>
      <c r="EBQ17" s="413"/>
      <c r="EBR17" s="413"/>
      <c r="EBS17" s="413"/>
      <c r="EBT17" s="413"/>
      <c r="EBU17" s="413"/>
      <c r="EBV17" s="413"/>
      <c r="EBW17" s="413"/>
      <c r="EBX17" s="413"/>
      <c r="EBY17" s="413"/>
      <c r="EBZ17" s="413"/>
      <c r="ECA17" s="413"/>
      <c r="ECB17" s="413"/>
      <c r="ECC17" s="413"/>
      <c r="ECD17" s="413"/>
      <c r="ECE17" s="413"/>
      <c r="ECF17" s="413"/>
      <c r="ECG17" s="413"/>
      <c r="ECH17" s="413"/>
      <c r="ECI17" s="413"/>
      <c r="ECJ17" s="413"/>
      <c r="ECK17" s="413"/>
      <c r="ECL17" s="413"/>
      <c r="ECM17" s="413"/>
      <c r="ECN17" s="413"/>
      <c r="ECO17" s="413"/>
      <c r="ECP17" s="413"/>
      <c r="ECQ17" s="413"/>
      <c r="ECR17" s="413"/>
      <c r="ECS17" s="413"/>
      <c r="ECT17" s="413"/>
      <c r="ECU17" s="413"/>
      <c r="ECV17" s="413"/>
      <c r="ECW17" s="413"/>
      <c r="ECX17" s="413"/>
      <c r="ECY17" s="413"/>
      <c r="ECZ17" s="413"/>
      <c r="EDA17" s="413"/>
      <c r="EDB17" s="413"/>
      <c r="EDC17" s="413"/>
      <c r="EDD17" s="413"/>
      <c r="EDE17" s="413"/>
      <c r="EDF17" s="413"/>
      <c r="EDG17" s="413"/>
      <c r="EDH17" s="413"/>
      <c r="EDI17" s="413"/>
      <c r="EDJ17" s="413"/>
      <c r="EDK17" s="413"/>
      <c r="EDL17" s="413"/>
      <c r="EDM17" s="413"/>
      <c r="EDN17" s="413"/>
      <c r="EDO17" s="413"/>
      <c r="EDP17" s="413"/>
      <c r="EDQ17" s="413"/>
      <c r="EDR17" s="413"/>
      <c r="EDS17" s="413"/>
      <c r="EDT17" s="413"/>
      <c r="EDU17" s="413"/>
      <c r="EDV17" s="413"/>
      <c r="EDW17" s="413"/>
      <c r="EDX17" s="413"/>
      <c r="EDY17" s="413"/>
      <c r="EDZ17" s="413"/>
      <c r="EEA17" s="413"/>
      <c r="EEB17" s="413"/>
      <c r="EEC17" s="413"/>
      <c r="EED17" s="413"/>
      <c r="EEE17" s="413"/>
      <c r="EEF17" s="413"/>
      <c r="EEG17" s="413"/>
      <c r="EEH17" s="413"/>
      <c r="EEI17" s="413"/>
      <c r="EEJ17" s="413"/>
      <c r="EEK17" s="413"/>
      <c r="EEL17" s="413"/>
      <c r="EEM17" s="413"/>
      <c r="EEN17" s="413"/>
      <c r="EEO17" s="413"/>
      <c r="EEP17" s="413"/>
      <c r="EEQ17" s="413"/>
      <c r="EER17" s="413"/>
      <c r="EES17" s="413"/>
      <c r="EET17" s="413"/>
      <c r="EEU17" s="413"/>
      <c r="EEV17" s="413"/>
      <c r="EEW17" s="413"/>
      <c r="EEX17" s="413"/>
      <c r="EEY17" s="413"/>
      <c r="EEZ17" s="413"/>
      <c r="EFA17" s="413"/>
      <c r="EFB17" s="413"/>
      <c r="EFC17" s="413"/>
      <c r="EFD17" s="413"/>
      <c r="EFE17" s="413"/>
      <c r="EFF17" s="413"/>
      <c r="EFG17" s="413"/>
      <c r="EFH17" s="413"/>
      <c r="EFI17" s="413"/>
      <c r="EFJ17" s="413"/>
      <c r="EFK17" s="413"/>
      <c r="EFL17" s="413"/>
      <c r="EFM17" s="413"/>
      <c r="EFN17" s="413"/>
      <c r="EFO17" s="413"/>
      <c r="EFP17" s="413"/>
      <c r="EFQ17" s="413"/>
      <c r="EFR17" s="413"/>
      <c r="EFS17" s="413"/>
      <c r="EFT17" s="413"/>
      <c r="EFU17" s="413"/>
      <c r="EFV17" s="413"/>
      <c r="EFW17" s="413"/>
      <c r="EFX17" s="413"/>
      <c r="EFY17" s="413"/>
      <c r="EFZ17" s="413"/>
      <c r="EGA17" s="413"/>
      <c r="EGB17" s="413"/>
      <c r="EGC17" s="413"/>
      <c r="EGD17" s="413"/>
      <c r="EGE17" s="413"/>
      <c r="EGF17" s="413"/>
      <c r="EGG17" s="413"/>
      <c r="EGH17" s="413"/>
      <c r="EGI17" s="413"/>
      <c r="EGJ17" s="413"/>
      <c r="EGK17" s="413"/>
      <c r="EGL17" s="413"/>
      <c r="EGM17" s="413"/>
      <c r="EGN17" s="413"/>
      <c r="EGO17" s="413"/>
      <c r="EGP17" s="413"/>
      <c r="EGQ17" s="413"/>
      <c r="EGR17" s="413"/>
      <c r="EGS17" s="413"/>
      <c r="EGT17" s="413"/>
      <c r="EGU17" s="413"/>
      <c r="EGV17" s="413"/>
      <c r="EGW17" s="413"/>
      <c r="EGX17" s="413"/>
      <c r="EGY17" s="413"/>
      <c r="EGZ17" s="413"/>
      <c r="EHA17" s="413"/>
      <c r="EHB17" s="413"/>
      <c r="EHC17" s="413"/>
      <c r="EHD17" s="413"/>
      <c r="EHE17" s="413"/>
      <c r="EHF17" s="413"/>
      <c r="EHG17" s="413"/>
      <c r="EHH17" s="413"/>
      <c r="EHI17" s="413"/>
      <c r="EHJ17" s="413"/>
      <c r="EHK17" s="413"/>
      <c r="EHL17" s="413"/>
      <c r="EHM17" s="413"/>
      <c r="EHN17" s="413"/>
      <c r="EHO17" s="413"/>
      <c r="EHP17" s="413"/>
      <c r="EHQ17" s="413"/>
      <c r="EHR17" s="413"/>
      <c r="EHS17" s="413"/>
      <c r="EHT17" s="413"/>
      <c r="EHU17" s="413"/>
      <c r="EHV17" s="413"/>
      <c r="EHW17" s="413"/>
      <c r="EHX17" s="413"/>
      <c r="EHY17" s="413"/>
      <c r="EHZ17" s="413"/>
      <c r="EIA17" s="413"/>
      <c r="EIB17" s="413"/>
      <c r="EIC17" s="413"/>
      <c r="EID17" s="413"/>
      <c r="EIE17" s="413"/>
      <c r="EIF17" s="413"/>
      <c r="EIG17" s="413"/>
      <c r="EIH17" s="413"/>
      <c r="EII17" s="413"/>
      <c r="EIJ17" s="413"/>
      <c r="EIK17" s="413"/>
      <c r="EIL17" s="413"/>
      <c r="EIM17" s="413"/>
      <c r="EIN17" s="413"/>
      <c r="EIO17" s="413"/>
      <c r="EIP17" s="413"/>
      <c r="EIQ17" s="413"/>
      <c r="EIR17" s="413"/>
      <c r="EIS17" s="413"/>
      <c r="EIT17" s="413"/>
      <c r="EIU17" s="413"/>
      <c r="EIV17" s="413"/>
      <c r="EIW17" s="413"/>
      <c r="EIX17" s="413"/>
      <c r="EIY17" s="413"/>
      <c r="EIZ17" s="413"/>
      <c r="EJA17" s="413"/>
      <c r="EJB17" s="413"/>
      <c r="EJC17" s="413"/>
      <c r="EJD17" s="413"/>
      <c r="EJE17" s="413"/>
      <c r="EJF17" s="413"/>
      <c r="EJG17" s="413"/>
      <c r="EJH17" s="413"/>
      <c r="EJI17" s="413"/>
      <c r="EJJ17" s="413"/>
      <c r="EJK17" s="413"/>
      <c r="EJL17" s="413"/>
      <c r="EJM17" s="413"/>
      <c r="EJN17" s="413"/>
      <c r="EJO17" s="413"/>
      <c r="EJP17" s="413"/>
      <c r="EJQ17" s="413"/>
      <c r="EJR17" s="413"/>
      <c r="EJS17" s="413"/>
      <c r="EJT17" s="413"/>
      <c r="EJU17" s="413"/>
      <c r="EJV17" s="413"/>
      <c r="EJW17" s="413"/>
      <c r="EJX17" s="413"/>
      <c r="EJY17" s="413"/>
      <c r="EJZ17" s="413"/>
      <c r="EKA17" s="413"/>
      <c r="EKB17" s="413"/>
      <c r="EKC17" s="413"/>
      <c r="EKD17" s="413"/>
      <c r="EKE17" s="413"/>
      <c r="EKF17" s="413"/>
      <c r="EKG17" s="413"/>
      <c r="EKH17" s="413"/>
      <c r="EKI17" s="413"/>
      <c r="EKJ17" s="413"/>
      <c r="EKK17" s="413"/>
      <c r="EKL17" s="413"/>
      <c r="EKM17" s="413"/>
      <c r="EKN17" s="413"/>
      <c r="EKO17" s="413"/>
      <c r="EKP17" s="413"/>
      <c r="EKQ17" s="413"/>
      <c r="EKR17" s="413"/>
      <c r="EKS17" s="413"/>
      <c r="EKT17" s="413"/>
      <c r="EKU17" s="413"/>
      <c r="EKV17" s="413"/>
      <c r="EKW17" s="413"/>
      <c r="EKX17" s="413"/>
      <c r="EKY17" s="413"/>
      <c r="EKZ17" s="413"/>
      <c r="ELA17" s="413"/>
      <c r="ELB17" s="413"/>
      <c r="ELC17" s="413"/>
      <c r="ELD17" s="413"/>
      <c r="ELE17" s="413"/>
      <c r="ELF17" s="413"/>
      <c r="ELG17" s="413"/>
      <c r="ELH17" s="413"/>
      <c r="ELI17" s="413"/>
      <c r="ELJ17" s="413"/>
      <c r="ELK17" s="413"/>
      <c r="ELL17" s="413"/>
      <c r="ELM17" s="413"/>
      <c r="ELN17" s="413"/>
      <c r="ELO17" s="413"/>
      <c r="ELP17" s="413"/>
      <c r="ELQ17" s="413"/>
      <c r="ELR17" s="413"/>
      <c r="ELS17" s="413"/>
      <c r="ELT17" s="413"/>
      <c r="ELU17" s="413"/>
      <c r="ELV17" s="413"/>
      <c r="ELW17" s="413"/>
      <c r="ELX17" s="413"/>
      <c r="ELY17" s="413"/>
      <c r="ELZ17" s="413"/>
      <c r="EMA17" s="413"/>
      <c r="EMB17" s="413"/>
      <c r="EMC17" s="413"/>
      <c r="EMD17" s="413"/>
      <c r="EME17" s="413"/>
      <c r="EMF17" s="413"/>
      <c r="EMG17" s="413"/>
      <c r="EMH17" s="413"/>
      <c r="EMI17" s="413"/>
      <c r="EMJ17" s="413"/>
      <c r="EMK17" s="413"/>
      <c r="EML17" s="413"/>
      <c r="EMM17" s="413"/>
      <c r="EMN17" s="413"/>
      <c r="EMO17" s="413"/>
      <c r="EMP17" s="413"/>
      <c r="EMQ17" s="413"/>
      <c r="EMR17" s="413"/>
      <c r="EMS17" s="413"/>
      <c r="EMT17" s="413"/>
      <c r="EMU17" s="413"/>
      <c r="EMV17" s="413"/>
      <c r="EMW17" s="413"/>
      <c r="EMX17" s="413"/>
      <c r="EMY17" s="413"/>
      <c r="EMZ17" s="413"/>
      <c r="ENA17" s="413"/>
      <c r="ENB17" s="413"/>
      <c r="ENC17" s="413"/>
      <c r="END17" s="413"/>
      <c r="ENE17" s="413"/>
      <c r="ENF17" s="413"/>
      <c r="ENG17" s="413"/>
      <c r="ENH17" s="413"/>
      <c r="ENI17" s="413"/>
      <c r="ENJ17" s="413"/>
      <c r="ENK17" s="413"/>
      <c r="ENL17" s="413"/>
      <c r="ENM17" s="413"/>
      <c r="ENN17" s="413"/>
      <c r="ENO17" s="413"/>
      <c r="ENP17" s="413"/>
      <c r="ENQ17" s="413"/>
      <c r="ENR17" s="413"/>
      <c r="ENS17" s="413"/>
      <c r="ENT17" s="413"/>
      <c r="ENU17" s="413"/>
      <c r="ENV17" s="413"/>
      <c r="ENW17" s="413"/>
      <c r="ENX17" s="413"/>
      <c r="ENY17" s="413"/>
      <c r="ENZ17" s="413"/>
      <c r="EOA17" s="413"/>
      <c r="EOB17" s="413"/>
      <c r="EOC17" s="413"/>
      <c r="EOD17" s="413"/>
      <c r="EOE17" s="413"/>
      <c r="EOF17" s="413"/>
      <c r="EOG17" s="413"/>
      <c r="EOH17" s="413"/>
      <c r="EOI17" s="413"/>
      <c r="EOJ17" s="413"/>
      <c r="EOK17" s="413"/>
      <c r="EOL17" s="413"/>
      <c r="EOM17" s="413"/>
      <c r="EON17" s="413"/>
      <c r="EOO17" s="413"/>
      <c r="EOP17" s="413"/>
      <c r="EOQ17" s="413"/>
      <c r="EOR17" s="413"/>
      <c r="EOS17" s="413"/>
      <c r="EOT17" s="413"/>
      <c r="EOU17" s="413"/>
      <c r="EOV17" s="413"/>
      <c r="EOW17" s="413"/>
      <c r="EOX17" s="413"/>
      <c r="EOY17" s="413"/>
      <c r="EOZ17" s="413"/>
      <c r="EPA17" s="413"/>
      <c r="EPB17" s="413"/>
      <c r="EPC17" s="413"/>
      <c r="EPD17" s="413"/>
      <c r="EPE17" s="413"/>
      <c r="EPF17" s="413"/>
      <c r="EPG17" s="413"/>
      <c r="EPH17" s="413"/>
      <c r="EPI17" s="413"/>
      <c r="EPJ17" s="413"/>
      <c r="EPK17" s="413"/>
      <c r="EPL17" s="413"/>
      <c r="EPM17" s="413"/>
      <c r="EPN17" s="413"/>
      <c r="EPO17" s="413"/>
      <c r="EPP17" s="413"/>
      <c r="EPQ17" s="413"/>
      <c r="EPR17" s="413"/>
      <c r="EPS17" s="413"/>
      <c r="EPT17" s="413"/>
      <c r="EPU17" s="413"/>
      <c r="EPV17" s="413"/>
      <c r="EPW17" s="413"/>
      <c r="EPX17" s="413"/>
      <c r="EPY17" s="413"/>
      <c r="EPZ17" s="413"/>
      <c r="EQA17" s="413"/>
      <c r="EQB17" s="413"/>
      <c r="EQC17" s="413"/>
      <c r="EQD17" s="413"/>
      <c r="EQE17" s="413"/>
      <c r="EQF17" s="413"/>
      <c r="EQG17" s="413"/>
      <c r="EQH17" s="413"/>
      <c r="EQI17" s="413"/>
      <c r="EQJ17" s="413"/>
      <c r="EQK17" s="413"/>
      <c r="EQL17" s="413"/>
      <c r="EQM17" s="413"/>
      <c r="EQN17" s="413"/>
      <c r="EQO17" s="413"/>
      <c r="EQP17" s="413"/>
      <c r="EQQ17" s="413"/>
      <c r="EQR17" s="413"/>
      <c r="EQS17" s="413"/>
      <c r="EQT17" s="413"/>
      <c r="EQU17" s="413"/>
      <c r="EQV17" s="413"/>
      <c r="EQW17" s="413"/>
      <c r="EQX17" s="413"/>
      <c r="EQY17" s="413"/>
      <c r="EQZ17" s="413"/>
      <c r="ERA17" s="413"/>
      <c r="ERB17" s="413"/>
      <c r="ERC17" s="413"/>
      <c r="ERD17" s="413"/>
      <c r="ERE17" s="413"/>
      <c r="ERF17" s="413"/>
      <c r="ERG17" s="413"/>
      <c r="ERH17" s="413"/>
      <c r="ERI17" s="413"/>
      <c r="ERJ17" s="413"/>
      <c r="ERK17" s="413"/>
      <c r="ERL17" s="413"/>
      <c r="ERM17" s="413"/>
      <c r="ERN17" s="413"/>
      <c r="ERO17" s="413"/>
      <c r="ERP17" s="413"/>
      <c r="ERQ17" s="413"/>
      <c r="ERR17" s="413"/>
      <c r="ERS17" s="413"/>
      <c r="ERT17" s="413"/>
      <c r="ERU17" s="413"/>
      <c r="ERV17" s="413"/>
      <c r="ERW17" s="413"/>
      <c r="ERX17" s="413"/>
      <c r="ERY17" s="413"/>
      <c r="ERZ17" s="413"/>
      <c r="ESA17" s="413"/>
      <c r="ESB17" s="413"/>
      <c r="ESC17" s="413"/>
      <c r="ESD17" s="413"/>
      <c r="ESE17" s="413"/>
      <c r="ESF17" s="413"/>
      <c r="ESG17" s="413"/>
      <c r="ESH17" s="413"/>
      <c r="ESI17" s="413"/>
      <c r="ESJ17" s="413"/>
      <c r="ESK17" s="413"/>
      <c r="ESL17" s="413"/>
      <c r="ESM17" s="413"/>
      <c r="ESN17" s="413"/>
      <c r="ESO17" s="413"/>
      <c r="ESP17" s="413"/>
      <c r="ESQ17" s="413"/>
      <c r="ESR17" s="413"/>
      <c r="ESS17" s="413"/>
      <c r="EST17" s="413"/>
      <c r="ESU17" s="413"/>
      <c r="ESV17" s="413"/>
      <c r="ESW17" s="413"/>
      <c r="ESX17" s="413"/>
      <c r="ESY17" s="413"/>
      <c r="ESZ17" s="413"/>
      <c r="ETA17" s="413"/>
      <c r="ETB17" s="413"/>
      <c r="ETC17" s="413"/>
      <c r="ETD17" s="413"/>
      <c r="ETE17" s="413"/>
      <c r="ETF17" s="413"/>
      <c r="ETG17" s="413"/>
      <c r="ETH17" s="413"/>
      <c r="ETI17" s="413"/>
      <c r="ETJ17" s="413"/>
      <c r="ETK17" s="413"/>
      <c r="ETL17" s="413"/>
      <c r="ETM17" s="413"/>
      <c r="ETN17" s="413"/>
      <c r="ETO17" s="413"/>
      <c r="ETP17" s="413"/>
      <c r="ETQ17" s="413"/>
      <c r="ETR17" s="413"/>
      <c r="ETS17" s="413"/>
      <c r="ETT17" s="413"/>
      <c r="ETU17" s="413"/>
      <c r="ETV17" s="413"/>
      <c r="ETW17" s="413"/>
      <c r="ETX17" s="413"/>
      <c r="ETY17" s="413"/>
      <c r="ETZ17" s="413"/>
      <c r="EUA17" s="413"/>
      <c r="EUB17" s="413"/>
      <c r="EUC17" s="413"/>
      <c r="EUD17" s="413"/>
      <c r="EUE17" s="413"/>
      <c r="EUF17" s="413"/>
      <c r="EUG17" s="413"/>
      <c r="EUH17" s="413"/>
      <c r="EUI17" s="413"/>
      <c r="EUJ17" s="413"/>
      <c r="EUK17" s="413"/>
      <c r="EUL17" s="413"/>
      <c r="EUM17" s="413"/>
      <c r="EUN17" s="413"/>
      <c r="EUO17" s="413"/>
      <c r="EUP17" s="413"/>
      <c r="EUQ17" s="413"/>
      <c r="EUR17" s="413"/>
      <c r="EUS17" s="413"/>
      <c r="EUT17" s="413"/>
      <c r="EUU17" s="413"/>
      <c r="EUV17" s="413"/>
      <c r="EUW17" s="413"/>
      <c r="EUX17" s="413"/>
      <c r="EUY17" s="413"/>
      <c r="EUZ17" s="413"/>
      <c r="EVA17" s="413"/>
      <c r="EVB17" s="413"/>
      <c r="EVC17" s="413"/>
      <c r="EVD17" s="413"/>
      <c r="EVE17" s="413"/>
      <c r="EVF17" s="413"/>
      <c r="EVG17" s="413"/>
      <c r="EVH17" s="413"/>
      <c r="EVI17" s="413"/>
      <c r="EVJ17" s="413"/>
      <c r="EVK17" s="413"/>
      <c r="EVL17" s="413"/>
      <c r="EVM17" s="413"/>
      <c r="EVN17" s="413"/>
      <c r="EVO17" s="413"/>
      <c r="EVP17" s="413"/>
      <c r="EVQ17" s="413"/>
      <c r="EVR17" s="413"/>
      <c r="EVS17" s="413"/>
      <c r="EVT17" s="413"/>
      <c r="EVU17" s="413"/>
      <c r="EVV17" s="413"/>
      <c r="EVW17" s="413"/>
      <c r="EVX17" s="413"/>
      <c r="EVY17" s="413"/>
      <c r="EVZ17" s="413"/>
      <c r="EWA17" s="413"/>
      <c r="EWB17" s="413"/>
      <c r="EWC17" s="413"/>
      <c r="EWD17" s="413"/>
      <c r="EWE17" s="413"/>
      <c r="EWF17" s="413"/>
      <c r="EWG17" s="413"/>
      <c r="EWH17" s="413"/>
      <c r="EWI17" s="413"/>
      <c r="EWJ17" s="413"/>
      <c r="EWK17" s="413"/>
      <c r="EWL17" s="413"/>
      <c r="EWM17" s="413"/>
      <c r="EWN17" s="413"/>
      <c r="EWO17" s="413"/>
      <c r="EWP17" s="413"/>
      <c r="EWQ17" s="413"/>
      <c r="EWR17" s="413"/>
      <c r="EWS17" s="413"/>
      <c r="EWT17" s="413"/>
      <c r="EWU17" s="413"/>
      <c r="EWV17" s="413"/>
      <c r="EWW17" s="413"/>
      <c r="EWX17" s="413"/>
      <c r="EWY17" s="413"/>
      <c r="EWZ17" s="413"/>
      <c r="EXA17" s="413"/>
      <c r="EXB17" s="413"/>
      <c r="EXC17" s="413"/>
      <c r="EXD17" s="413"/>
      <c r="EXE17" s="413"/>
      <c r="EXF17" s="413"/>
      <c r="EXG17" s="413"/>
      <c r="EXH17" s="413"/>
      <c r="EXI17" s="413"/>
      <c r="EXJ17" s="413"/>
      <c r="EXK17" s="413"/>
      <c r="EXL17" s="413"/>
      <c r="EXM17" s="413"/>
      <c r="EXN17" s="413"/>
      <c r="EXO17" s="413"/>
      <c r="EXP17" s="413"/>
      <c r="EXQ17" s="413"/>
      <c r="EXR17" s="413"/>
      <c r="EXS17" s="413"/>
      <c r="EXT17" s="413"/>
      <c r="EXU17" s="413"/>
      <c r="EXV17" s="413"/>
      <c r="EXW17" s="413"/>
      <c r="EXX17" s="413"/>
      <c r="EXY17" s="413"/>
      <c r="EXZ17" s="413"/>
      <c r="EYA17" s="413"/>
      <c r="EYB17" s="413"/>
      <c r="EYC17" s="413"/>
      <c r="EYD17" s="413"/>
      <c r="EYE17" s="413"/>
      <c r="EYF17" s="413"/>
      <c r="EYG17" s="413"/>
      <c r="EYH17" s="413"/>
      <c r="EYI17" s="413"/>
      <c r="EYJ17" s="413"/>
      <c r="EYK17" s="413"/>
      <c r="EYL17" s="413"/>
      <c r="EYM17" s="413"/>
      <c r="EYN17" s="413"/>
      <c r="EYO17" s="413"/>
      <c r="EYP17" s="413"/>
      <c r="EYQ17" s="413"/>
      <c r="EYR17" s="413"/>
      <c r="EYS17" s="413"/>
      <c r="EYT17" s="413"/>
      <c r="EYU17" s="413"/>
      <c r="EYV17" s="413"/>
      <c r="EYW17" s="413"/>
      <c r="EYX17" s="413"/>
      <c r="EYY17" s="413"/>
      <c r="EYZ17" s="413"/>
      <c r="EZA17" s="413"/>
      <c r="EZB17" s="413"/>
      <c r="EZC17" s="413"/>
      <c r="EZD17" s="413"/>
      <c r="EZE17" s="413"/>
      <c r="EZF17" s="413"/>
      <c r="EZG17" s="413"/>
      <c r="EZH17" s="413"/>
      <c r="EZI17" s="413"/>
      <c r="EZJ17" s="413"/>
      <c r="EZK17" s="413"/>
      <c r="EZL17" s="413"/>
      <c r="EZM17" s="413"/>
      <c r="EZN17" s="413"/>
      <c r="EZO17" s="413"/>
      <c r="EZP17" s="413"/>
      <c r="EZQ17" s="413"/>
      <c r="EZR17" s="413"/>
      <c r="EZS17" s="413"/>
      <c r="EZT17" s="413"/>
      <c r="EZU17" s="413"/>
      <c r="EZV17" s="413"/>
      <c r="EZW17" s="413"/>
      <c r="EZX17" s="413"/>
      <c r="EZY17" s="413"/>
      <c r="EZZ17" s="413"/>
      <c r="FAA17" s="413"/>
      <c r="FAB17" s="413"/>
      <c r="FAC17" s="413"/>
      <c r="FAD17" s="413"/>
      <c r="FAE17" s="413"/>
      <c r="FAF17" s="413"/>
      <c r="FAG17" s="413"/>
      <c r="FAH17" s="413"/>
      <c r="FAI17" s="413"/>
      <c r="FAJ17" s="413"/>
      <c r="FAK17" s="413"/>
      <c r="FAL17" s="413"/>
      <c r="FAM17" s="413"/>
      <c r="FAN17" s="413"/>
      <c r="FAO17" s="413"/>
      <c r="FAP17" s="413"/>
      <c r="FAQ17" s="413"/>
      <c r="FAR17" s="413"/>
      <c r="FAS17" s="413"/>
      <c r="FAT17" s="413"/>
      <c r="FAU17" s="413"/>
      <c r="FAV17" s="413"/>
      <c r="FAW17" s="413"/>
      <c r="FAX17" s="413"/>
      <c r="FAY17" s="413"/>
      <c r="FAZ17" s="413"/>
      <c r="FBA17" s="413"/>
      <c r="FBB17" s="413"/>
      <c r="FBC17" s="413"/>
      <c r="FBD17" s="413"/>
      <c r="FBE17" s="413"/>
      <c r="FBF17" s="413"/>
      <c r="FBG17" s="413"/>
      <c r="FBH17" s="413"/>
      <c r="FBI17" s="413"/>
      <c r="FBJ17" s="413"/>
      <c r="FBK17" s="413"/>
      <c r="FBL17" s="413"/>
      <c r="FBM17" s="413"/>
      <c r="FBN17" s="413"/>
      <c r="FBO17" s="413"/>
      <c r="FBP17" s="413"/>
      <c r="FBQ17" s="413"/>
      <c r="FBR17" s="413"/>
      <c r="FBS17" s="413"/>
      <c r="FBT17" s="413"/>
      <c r="FBU17" s="413"/>
      <c r="FBV17" s="413"/>
      <c r="FBW17" s="413"/>
      <c r="FBX17" s="413"/>
      <c r="FBY17" s="413"/>
      <c r="FBZ17" s="413"/>
      <c r="FCA17" s="413"/>
      <c r="FCB17" s="413"/>
      <c r="FCC17" s="413"/>
      <c r="FCD17" s="413"/>
      <c r="FCE17" s="413"/>
      <c r="FCF17" s="413"/>
      <c r="FCG17" s="413"/>
      <c r="FCH17" s="413"/>
      <c r="FCI17" s="413"/>
      <c r="FCJ17" s="413"/>
      <c r="FCK17" s="413"/>
      <c r="FCL17" s="413"/>
      <c r="FCM17" s="413"/>
      <c r="FCN17" s="413"/>
      <c r="FCO17" s="413"/>
      <c r="FCP17" s="413"/>
      <c r="FCQ17" s="413"/>
      <c r="FCR17" s="413"/>
      <c r="FCS17" s="413"/>
      <c r="FCT17" s="413"/>
      <c r="FCU17" s="413"/>
      <c r="FCV17" s="413"/>
      <c r="FCW17" s="413"/>
      <c r="FCX17" s="413"/>
      <c r="FCY17" s="413"/>
      <c r="FCZ17" s="413"/>
      <c r="FDA17" s="413"/>
      <c r="FDB17" s="413"/>
      <c r="FDC17" s="413"/>
      <c r="FDD17" s="413"/>
      <c r="FDE17" s="413"/>
      <c r="FDF17" s="413"/>
      <c r="FDG17" s="413"/>
      <c r="FDH17" s="413"/>
      <c r="FDI17" s="413"/>
      <c r="FDJ17" s="413"/>
      <c r="FDK17" s="413"/>
      <c r="FDL17" s="413"/>
      <c r="FDM17" s="413"/>
      <c r="FDN17" s="413"/>
      <c r="FDO17" s="413"/>
      <c r="FDP17" s="413"/>
      <c r="FDQ17" s="413"/>
      <c r="FDR17" s="413"/>
      <c r="FDS17" s="413"/>
      <c r="FDT17" s="413"/>
      <c r="FDU17" s="413"/>
      <c r="FDV17" s="413"/>
      <c r="FDW17" s="413"/>
      <c r="FDX17" s="413"/>
      <c r="FDY17" s="413"/>
      <c r="FDZ17" s="413"/>
      <c r="FEA17" s="413"/>
      <c r="FEB17" s="413"/>
      <c r="FEC17" s="413"/>
      <c r="FED17" s="413"/>
      <c r="FEE17" s="413"/>
      <c r="FEF17" s="413"/>
      <c r="FEG17" s="413"/>
      <c r="FEH17" s="413"/>
      <c r="FEI17" s="413"/>
      <c r="FEJ17" s="413"/>
      <c r="FEK17" s="413"/>
      <c r="FEL17" s="413"/>
      <c r="FEM17" s="413"/>
      <c r="FEN17" s="413"/>
      <c r="FEO17" s="413"/>
      <c r="FEP17" s="413"/>
      <c r="FEQ17" s="413"/>
      <c r="FER17" s="413"/>
      <c r="FES17" s="413"/>
      <c r="FET17" s="413"/>
      <c r="FEU17" s="413"/>
      <c r="FEV17" s="413"/>
      <c r="FEW17" s="413"/>
      <c r="FEX17" s="413"/>
      <c r="FEY17" s="413"/>
      <c r="FEZ17" s="413"/>
      <c r="FFA17" s="413"/>
      <c r="FFB17" s="413"/>
      <c r="FFC17" s="413"/>
      <c r="FFD17" s="413"/>
      <c r="FFE17" s="413"/>
      <c r="FFF17" s="413"/>
      <c r="FFG17" s="413"/>
      <c r="FFH17" s="413"/>
      <c r="FFI17" s="413"/>
      <c r="FFJ17" s="413"/>
      <c r="FFK17" s="413"/>
      <c r="FFL17" s="413"/>
      <c r="FFM17" s="413"/>
      <c r="FFN17" s="413"/>
      <c r="FFO17" s="413"/>
      <c r="FFP17" s="413"/>
      <c r="FFQ17" s="413"/>
      <c r="FFR17" s="413"/>
      <c r="FFS17" s="413"/>
      <c r="FFT17" s="413"/>
      <c r="FFU17" s="413"/>
      <c r="FFV17" s="413"/>
      <c r="FFW17" s="413"/>
      <c r="FFX17" s="413"/>
      <c r="FFY17" s="413"/>
      <c r="FFZ17" s="413"/>
      <c r="FGA17" s="413"/>
      <c r="FGB17" s="413"/>
      <c r="FGC17" s="413"/>
      <c r="FGD17" s="413"/>
      <c r="FGE17" s="413"/>
      <c r="FGF17" s="413"/>
      <c r="FGG17" s="413"/>
      <c r="FGH17" s="413"/>
      <c r="FGI17" s="413"/>
      <c r="FGJ17" s="413"/>
      <c r="FGK17" s="413"/>
      <c r="FGL17" s="413"/>
      <c r="FGM17" s="413"/>
      <c r="FGN17" s="413"/>
      <c r="FGO17" s="413"/>
      <c r="FGP17" s="413"/>
      <c r="FGQ17" s="413"/>
      <c r="FGR17" s="413"/>
      <c r="FGS17" s="413"/>
      <c r="FGT17" s="413"/>
      <c r="FGU17" s="413"/>
      <c r="FGV17" s="413"/>
      <c r="FGW17" s="413"/>
      <c r="FGX17" s="413"/>
      <c r="FGY17" s="413"/>
      <c r="FGZ17" s="413"/>
      <c r="FHA17" s="413"/>
      <c r="FHB17" s="413"/>
      <c r="FHC17" s="413"/>
      <c r="FHD17" s="413"/>
      <c r="FHE17" s="413"/>
      <c r="FHF17" s="413"/>
      <c r="FHG17" s="413"/>
      <c r="FHH17" s="413"/>
      <c r="FHI17" s="413"/>
      <c r="FHJ17" s="413"/>
      <c r="FHK17" s="413"/>
      <c r="FHL17" s="413"/>
      <c r="FHM17" s="413"/>
      <c r="FHN17" s="413"/>
      <c r="FHO17" s="413"/>
      <c r="FHP17" s="413"/>
      <c r="FHQ17" s="413"/>
      <c r="FHR17" s="413"/>
      <c r="FHS17" s="413"/>
      <c r="FHT17" s="413"/>
      <c r="FHU17" s="413"/>
      <c r="FHV17" s="413"/>
      <c r="FHW17" s="413"/>
      <c r="FHX17" s="413"/>
      <c r="FHY17" s="413"/>
      <c r="FHZ17" s="413"/>
      <c r="FIA17" s="413"/>
      <c r="FIB17" s="413"/>
      <c r="FIC17" s="413"/>
      <c r="FID17" s="413"/>
      <c r="FIE17" s="413"/>
      <c r="FIF17" s="413"/>
      <c r="FIG17" s="413"/>
      <c r="FIH17" s="413"/>
      <c r="FII17" s="413"/>
      <c r="FIJ17" s="413"/>
      <c r="FIK17" s="413"/>
      <c r="FIL17" s="413"/>
      <c r="FIM17" s="413"/>
      <c r="FIN17" s="413"/>
      <c r="FIO17" s="413"/>
      <c r="FIP17" s="413"/>
      <c r="FIQ17" s="413"/>
      <c r="FIR17" s="413"/>
      <c r="FIS17" s="413"/>
      <c r="FIT17" s="413"/>
      <c r="FIU17" s="413"/>
      <c r="FIV17" s="413"/>
      <c r="FIW17" s="413"/>
      <c r="FIX17" s="413"/>
      <c r="FIY17" s="413"/>
      <c r="FIZ17" s="413"/>
      <c r="FJA17" s="413"/>
      <c r="FJB17" s="413"/>
      <c r="FJC17" s="413"/>
      <c r="FJD17" s="413"/>
      <c r="FJE17" s="413"/>
      <c r="FJF17" s="413"/>
      <c r="FJG17" s="413"/>
      <c r="FJH17" s="413"/>
      <c r="FJI17" s="413"/>
      <c r="FJJ17" s="413"/>
      <c r="FJK17" s="413"/>
      <c r="FJL17" s="413"/>
      <c r="FJM17" s="413"/>
      <c r="FJN17" s="413"/>
      <c r="FJO17" s="413"/>
      <c r="FJP17" s="413"/>
      <c r="FJQ17" s="413"/>
      <c r="FJR17" s="413"/>
      <c r="FJS17" s="413"/>
      <c r="FJT17" s="413"/>
      <c r="FJU17" s="413"/>
      <c r="FJV17" s="413"/>
      <c r="FJW17" s="413"/>
      <c r="FJX17" s="413"/>
      <c r="FJY17" s="413"/>
      <c r="FJZ17" s="413"/>
      <c r="FKA17" s="413"/>
      <c r="FKB17" s="413"/>
      <c r="FKC17" s="413"/>
      <c r="FKD17" s="413"/>
      <c r="FKE17" s="413"/>
      <c r="FKF17" s="413"/>
      <c r="FKG17" s="413"/>
      <c r="FKH17" s="413"/>
      <c r="FKI17" s="413"/>
      <c r="FKJ17" s="413"/>
      <c r="FKK17" s="413"/>
      <c r="FKL17" s="413"/>
      <c r="FKM17" s="413"/>
      <c r="FKN17" s="413"/>
      <c r="FKO17" s="413"/>
      <c r="FKP17" s="413"/>
      <c r="FKQ17" s="413"/>
      <c r="FKR17" s="413"/>
      <c r="FKS17" s="413"/>
      <c r="FKT17" s="413"/>
      <c r="FKU17" s="413"/>
      <c r="FKV17" s="413"/>
      <c r="FKW17" s="413"/>
      <c r="FKX17" s="413"/>
      <c r="FKY17" s="413"/>
      <c r="FKZ17" s="413"/>
      <c r="FLA17" s="413"/>
      <c r="FLB17" s="413"/>
      <c r="FLC17" s="413"/>
      <c r="FLD17" s="413"/>
      <c r="FLE17" s="413"/>
      <c r="FLF17" s="413"/>
      <c r="FLG17" s="413"/>
      <c r="FLH17" s="413"/>
      <c r="FLI17" s="413"/>
      <c r="FLJ17" s="413"/>
      <c r="FLK17" s="413"/>
      <c r="FLL17" s="413"/>
      <c r="FLM17" s="413"/>
      <c r="FLN17" s="413"/>
      <c r="FLO17" s="413"/>
      <c r="FLP17" s="413"/>
      <c r="FLQ17" s="413"/>
      <c r="FLR17" s="413"/>
      <c r="FLS17" s="413"/>
      <c r="FLT17" s="413"/>
      <c r="FLU17" s="413"/>
      <c r="FLV17" s="413"/>
      <c r="FLW17" s="413"/>
      <c r="FLX17" s="413"/>
      <c r="FLY17" s="413"/>
      <c r="FLZ17" s="413"/>
      <c r="FMA17" s="413"/>
      <c r="FMB17" s="413"/>
      <c r="FMC17" s="413"/>
      <c r="FMD17" s="413"/>
      <c r="FME17" s="413"/>
      <c r="FMF17" s="413"/>
      <c r="FMG17" s="413"/>
      <c r="FMH17" s="413"/>
      <c r="FMI17" s="413"/>
      <c r="FMJ17" s="413"/>
      <c r="FMK17" s="413"/>
      <c r="FML17" s="413"/>
      <c r="FMM17" s="413"/>
      <c r="FMN17" s="413"/>
      <c r="FMO17" s="413"/>
      <c r="FMP17" s="413"/>
      <c r="FMQ17" s="413"/>
      <c r="FMR17" s="413"/>
      <c r="FMS17" s="413"/>
      <c r="FMT17" s="413"/>
      <c r="FMU17" s="413"/>
      <c r="FMV17" s="413"/>
      <c r="FMW17" s="413"/>
      <c r="FMX17" s="413"/>
      <c r="FMY17" s="413"/>
      <c r="FMZ17" s="413"/>
      <c r="FNA17" s="413"/>
      <c r="FNB17" s="413"/>
      <c r="FNC17" s="413"/>
      <c r="FND17" s="413"/>
      <c r="FNE17" s="413"/>
      <c r="FNF17" s="413"/>
      <c r="FNG17" s="413"/>
      <c r="FNH17" s="413"/>
      <c r="FNI17" s="413"/>
      <c r="FNJ17" s="413"/>
      <c r="FNK17" s="413"/>
      <c r="FNL17" s="413"/>
      <c r="FNM17" s="413"/>
      <c r="FNN17" s="413"/>
      <c r="FNO17" s="413"/>
      <c r="FNP17" s="413"/>
      <c r="FNQ17" s="413"/>
      <c r="FNR17" s="413"/>
      <c r="FNS17" s="413"/>
      <c r="FNT17" s="413"/>
      <c r="FNU17" s="413"/>
      <c r="FNV17" s="413"/>
      <c r="FNW17" s="413"/>
      <c r="FNX17" s="413"/>
      <c r="FNY17" s="413"/>
      <c r="FNZ17" s="413"/>
      <c r="FOA17" s="413"/>
      <c r="FOB17" s="413"/>
      <c r="FOC17" s="413"/>
      <c r="FOD17" s="413"/>
      <c r="FOE17" s="413"/>
      <c r="FOF17" s="413"/>
      <c r="FOG17" s="413"/>
      <c r="FOH17" s="413"/>
      <c r="FOI17" s="413"/>
      <c r="FOJ17" s="413"/>
      <c r="FOK17" s="413"/>
      <c r="FOL17" s="413"/>
      <c r="FOM17" s="413"/>
      <c r="FON17" s="413"/>
      <c r="FOO17" s="413"/>
      <c r="FOP17" s="413"/>
      <c r="FOQ17" s="413"/>
      <c r="FOR17" s="413"/>
      <c r="FOS17" s="413"/>
      <c r="FOT17" s="413"/>
      <c r="FOU17" s="413"/>
      <c r="FOV17" s="413"/>
      <c r="FOW17" s="413"/>
      <c r="FOX17" s="413"/>
      <c r="FOY17" s="413"/>
      <c r="FOZ17" s="413"/>
      <c r="FPA17" s="413"/>
      <c r="FPB17" s="413"/>
      <c r="FPC17" s="413"/>
      <c r="FPD17" s="413"/>
      <c r="FPE17" s="413"/>
      <c r="FPF17" s="413"/>
      <c r="FPG17" s="413"/>
      <c r="FPH17" s="413"/>
      <c r="FPI17" s="413"/>
      <c r="FPJ17" s="413"/>
      <c r="FPK17" s="413"/>
      <c r="FPL17" s="413"/>
      <c r="FPM17" s="413"/>
      <c r="FPN17" s="413"/>
      <c r="FPO17" s="413"/>
      <c r="FPP17" s="413"/>
      <c r="FPQ17" s="413"/>
      <c r="FPR17" s="413"/>
      <c r="FPS17" s="413"/>
      <c r="FPT17" s="413"/>
      <c r="FPU17" s="413"/>
      <c r="FPV17" s="413"/>
      <c r="FPW17" s="413"/>
      <c r="FPX17" s="413"/>
      <c r="FPY17" s="413"/>
      <c r="FPZ17" s="413"/>
      <c r="FQA17" s="413"/>
      <c r="FQB17" s="413"/>
      <c r="FQC17" s="413"/>
      <c r="FQD17" s="413"/>
      <c r="FQE17" s="413"/>
      <c r="FQF17" s="413"/>
      <c r="FQG17" s="413"/>
      <c r="FQH17" s="413"/>
      <c r="FQI17" s="413"/>
      <c r="FQJ17" s="413"/>
      <c r="FQK17" s="413"/>
      <c r="FQL17" s="413"/>
      <c r="FQM17" s="413"/>
      <c r="FQN17" s="413"/>
      <c r="FQO17" s="413"/>
      <c r="FQP17" s="413"/>
      <c r="FQQ17" s="413"/>
      <c r="FQR17" s="413"/>
      <c r="FQS17" s="413"/>
      <c r="FQT17" s="413"/>
      <c r="FQU17" s="413"/>
      <c r="FQV17" s="413"/>
      <c r="FQW17" s="413"/>
      <c r="FQX17" s="413"/>
      <c r="FQY17" s="413"/>
      <c r="FQZ17" s="413"/>
      <c r="FRA17" s="413"/>
      <c r="FRB17" s="413"/>
      <c r="FRC17" s="413"/>
      <c r="FRD17" s="413"/>
      <c r="FRE17" s="413"/>
      <c r="FRF17" s="413"/>
      <c r="FRG17" s="413"/>
      <c r="FRH17" s="413"/>
      <c r="FRI17" s="413"/>
      <c r="FRJ17" s="413"/>
      <c r="FRK17" s="413"/>
      <c r="FRL17" s="413"/>
      <c r="FRM17" s="413"/>
      <c r="FRN17" s="413"/>
      <c r="FRO17" s="413"/>
      <c r="FRP17" s="413"/>
      <c r="FRQ17" s="413"/>
      <c r="FRR17" s="413"/>
      <c r="FRS17" s="413"/>
      <c r="FRT17" s="413"/>
      <c r="FRU17" s="413"/>
      <c r="FRV17" s="413"/>
      <c r="FRW17" s="413"/>
      <c r="FRX17" s="413"/>
      <c r="FRY17" s="413"/>
      <c r="FRZ17" s="413"/>
      <c r="FSA17" s="413"/>
      <c r="FSB17" s="413"/>
      <c r="FSC17" s="413"/>
      <c r="FSD17" s="413"/>
      <c r="FSE17" s="413"/>
      <c r="FSF17" s="413"/>
      <c r="FSG17" s="413"/>
      <c r="FSH17" s="413"/>
      <c r="FSI17" s="413"/>
      <c r="FSJ17" s="413"/>
      <c r="FSK17" s="413"/>
      <c r="FSL17" s="413"/>
      <c r="FSM17" s="413"/>
      <c r="FSN17" s="413"/>
      <c r="FSO17" s="413"/>
      <c r="FSP17" s="413"/>
      <c r="FSQ17" s="413"/>
      <c r="FSR17" s="413"/>
      <c r="FSS17" s="413"/>
      <c r="FST17" s="413"/>
      <c r="FSU17" s="413"/>
      <c r="FSV17" s="413"/>
      <c r="FSW17" s="413"/>
      <c r="FSX17" s="413"/>
      <c r="FSY17" s="413"/>
      <c r="FSZ17" s="413"/>
      <c r="FTA17" s="413"/>
      <c r="FTB17" s="413"/>
      <c r="FTC17" s="413"/>
      <c r="FTD17" s="413"/>
      <c r="FTE17" s="413"/>
      <c r="FTF17" s="413"/>
      <c r="FTG17" s="413"/>
      <c r="FTH17" s="413"/>
      <c r="FTI17" s="413"/>
      <c r="FTJ17" s="413"/>
      <c r="FTK17" s="413"/>
      <c r="FTL17" s="413"/>
      <c r="FTM17" s="413"/>
      <c r="FTN17" s="413"/>
      <c r="FTO17" s="413"/>
      <c r="FTP17" s="413"/>
      <c r="FTQ17" s="413"/>
      <c r="FTR17" s="413"/>
      <c r="FTS17" s="413"/>
      <c r="FTT17" s="413"/>
      <c r="FTU17" s="413"/>
      <c r="FTV17" s="413"/>
      <c r="FTW17" s="413"/>
      <c r="FTX17" s="413"/>
      <c r="FTY17" s="413"/>
      <c r="FTZ17" s="413"/>
      <c r="FUA17" s="413"/>
      <c r="FUB17" s="413"/>
      <c r="FUC17" s="413"/>
      <c r="FUD17" s="413"/>
      <c r="FUE17" s="413"/>
      <c r="FUF17" s="413"/>
      <c r="FUG17" s="413"/>
      <c r="FUH17" s="413"/>
      <c r="FUI17" s="413"/>
      <c r="FUJ17" s="413"/>
      <c r="FUK17" s="413"/>
      <c r="FUL17" s="413"/>
      <c r="FUM17" s="413"/>
      <c r="FUN17" s="413"/>
      <c r="FUO17" s="413"/>
      <c r="FUP17" s="413"/>
      <c r="FUQ17" s="413"/>
      <c r="FUR17" s="413"/>
      <c r="FUS17" s="413"/>
      <c r="FUT17" s="413"/>
      <c r="FUU17" s="413"/>
      <c r="FUV17" s="413"/>
      <c r="FUW17" s="413"/>
      <c r="FUX17" s="413"/>
      <c r="FUY17" s="413"/>
      <c r="FUZ17" s="413"/>
      <c r="FVA17" s="413"/>
      <c r="FVB17" s="413"/>
      <c r="FVC17" s="413"/>
      <c r="FVD17" s="413"/>
      <c r="FVE17" s="413"/>
      <c r="FVF17" s="413"/>
      <c r="FVG17" s="413"/>
      <c r="FVH17" s="413"/>
      <c r="FVI17" s="413"/>
      <c r="FVJ17" s="413"/>
      <c r="FVK17" s="413"/>
      <c r="FVL17" s="413"/>
      <c r="FVM17" s="413"/>
      <c r="FVN17" s="413"/>
      <c r="FVO17" s="413"/>
      <c r="FVP17" s="413"/>
      <c r="FVQ17" s="413"/>
      <c r="FVR17" s="413"/>
      <c r="FVS17" s="413"/>
      <c r="FVT17" s="413"/>
      <c r="FVU17" s="413"/>
      <c r="FVV17" s="413"/>
      <c r="FVW17" s="413"/>
      <c r="FVX17" s="413"/>
      <c r="FVY17" s="413"/>
      <c r="FVZ17" s="413"/>
      <c r="FWA17" s="413"/>
      <c r="FWB17" s="413"/>
      <c r="FWC17" s="413"/>
      <c r="FWD17" s="413"/>
      <c r="FWE17" s="413"/>
      <c r="FWF17" s="413"/>
      <c r="FWG17" s="413"/>
      <c r="FWH17" s="413"/>
      <c r="FWI17" s="413"/>
      <c r="FWJ17" s="413"/>
      <c r="FWK17" s="413"/>
      <c r="FWL17" s="413"/>
      <c r="FWM17" s="413"/>
      <c r="FWN17" s="413"/>
      <c r="FWO17" s="413"/>
      <c r="FWP17" s="413"/>
      <c r="FWQ17" s="413"/>
      <c r="FWR17" s="413"/>
      <c r="FWS17" s="413"/>
      <c r="FWT17" s="413"/>
      <c r="FWU17" s="413"/>
      <c r="FWV17" s="413"/>
      <c r="FWW17" s="413"/>
      <c r="FWX17" s="413"/>
      <c r="FWY17" s="413"/>
      <c r="FWZ17" s="413"/>
      <c r="FXA17" s="413"/>
      <c r="FXB17" s="413"/>
      <c r="FXC17" s="413"/>
      <c r="FXD17" s="413"/>
      <c r="FXE17" s="413"/>
      <c r="FXF17" s="413"/>
      <c r="FXG17" s="413"/>
      <c r="FXH17" s="413"/>
      <c r="FXI17" s="413"/>
      <c r="FXJ17" s="413"/>
      <c r="FXK17" s="413"/>
      <c r="FXL17" s="413"/>
      <c r="FXM17" s="413"/>
      <c r="FXN17" s="413"/>
      <c r="FXO17" s="413"/>
      <c r="FXP17" s="413"/>
      <c r="FXQ17" s="413"/>
      <c r="FXR17" s="413"/>
      <c r="FXS17" s="413"/>
      <c r="FXT17" s="413"/>
      <c r="FXU17" s="413"/>
      <c r="FXV17" s="413"/>
      <c r="FXW17" s="413"/>
      <c r="FXX17" s="413"/>
      <c r="FXY17" s="413"/>
      <c r="FXZ17" s="413"/>
      <c r="FYA17" s="413"/>
      <c r="FYB17" s="413"/>
      <c r="FYC17" s="413"/>
      <c r="FYD17" s="413"/>
      <c r="FYE17" s="413"/>
      <c r="FYF17" s="413"/>
      <c r="FYG17" s="413"/>
      <c r="FYH17" s="413"/>
      <c r="FYI17" s="413"/>
      <c r="FYJ17" s="413"/>
      <c r="FYK17" s="413"/>
      <c r="FYL17" s="413"/>
      <c r="FYM17" s="413"/>
      <c r="FYN17" s="413"/>
      <c r="FYO17" s="413"/>
      <c r="FYP17" s="413"/>
      <c r="FYQ17" s="413"/>
      <c r="FYR17" s="413"/>
      <c r="FYS17" s="413"/>
      <c r="FYT17" s="413"/>
      <c r="FYU17" s="413"/>
      <c r="FYV17" s="413"/>
      <c r="FYW17" s="413"/>
      <c r="FYX17" s="413"/>
      <c r="FYY17" s="413"/>
      <c r="FYZ17" s="413"/>
      <c r="FZA17" s="413"/>
      <c r="FZB17" s="413"/>
      <c r="FZC17" s="413"/>
      <c r="FZD17" s="413"/>
      <c r="FZE17" s="413"/>
      <c r="FZF17" s="413"/>
      <c r="FZG17" s="413"/>
      <c r="FZH17" s="413"/>
      <c r="FZI17" s="413"/>
      <c r="FZJ17" s="413"/>
      <c r="FZK17" s="413"/>
      <c r="FZL17" s="413"/>
      <c r="FZM17" s="413"/>
      <c r="FZN17" s="413"/>
      <c r="FZO17" s="413"/>
      <c r="FZP17" s="413"/>
      <c r="FZQ17" s="413"/>
      <c r="FZR17" s="413"/>
      <c r="FZS17" s="413"/>
      <c r="FZT17" s="413"/>
      <c r="FZU17" s="413"/>
      <c r="FZV17" s="413"/>
      <c r="FZW17" s="413"/>
      <c r="FZX17" s="413"/>
      <c r="FZY17" s="413"/>
      <c r="FZZ17" s="413"/>
      <c r="GAA17" s="413"/>
      <c r="GAB17" s="413"/>
      <c r="GAC17" s="413"/>
      <c r="GAD17" s="413"/>
      <c r="GAE17" s="413"/>
      <c r="GAF17" s="413"/>
      <c r="GAG17" s="413"/>
      <c r="GAH17" s="413"/>
      <c r="GAI17" s="413"/>
      <c r="GAJ17" s="413"/>
      <c r="GAK17" s="413"/>
      <c r="GAL17" s="413"/>
      <c r="GAM17" s="413"/>
      <c r="GAN17" s="413"/>
      <c r="GAO17" s="413"/>
      <c r="GAP17" s="413"/>
      <c r="GAQ17" s="413"/>
      <c r="GAR17" s="413"/>
      <c r="GAS17" s="413"/>
      <c r="GAT17" s="413"/>
      <c r="GAU17" s="413"/>
      <c r="GAV17" s="413"/>
      <c r="GAW17" s="413"/>
      <c r="GAX17" s="413"/>
      <c r="GAY17" s="413"/>
      <c r="GAZ17" s="413"/>
      <c r="GBA17" s="413"/>
      <c r="GBB17" s="413"/>
      <c r="GBC17" s="413"/>
      <c r="GBD17" s="413"/>
      <c r="GBE17" s="413"/>
      <c r="GBF17" s="413"/>
      <c r="GBG17" s="413"/>
      <c r="GBH17" s="413"/>
      <c r="GBI17" s="413"/>
      <c r="GBJ17" s="413"/>
      <c r="GBK17" s="413"/>
      <c r="GBL17" s="413"/>
      <c r="GBM17" s="413"/>
      <c r="GBN17" s="413"/>
      <c r="GBO17" s="413"/>
      <c r="GBP17" s="413"/>
      <c r="GBQ17" s="413"/>
      <c r="GBR17" s="413"/>
      <c r="GBS17" s="413"/>
      <c r="GBT17" s="413"/>
      <c r="GBU17" s="413"/>
      <c r="GBV17" s="413"/>
      <c r="GBW17" s="413"/>
      <c r="GBX17" s="413"/>
      <c r="GBY17" s="413"/>
      <c r="GBZ17" s="413"/>
      <c r="GCA17" s="413"/>
      <c r="GCB17" s="413"/>
      <c r="GCC17" s="413"/>
      <c r="GCD17" s="413"/>
      <c r="GCE17" s="413"/>
      <c r="GCF17" s="413"/>
      <c r="GCG17" s="413"/>
      <c r="GCH17" s="413"/>
      <c r="GCI17" s="413"/>
      <c r="GCJ17" s="413"/>
      <c r="GCK17" s="413"/>
      <c r="GCL17" s="413"/>
      <c r="GCM17" s="413"/>
      <c r="GCN17" s="413"/>
      <c r="GCO17" s="413"/>
      <c r="GCP17" s="413"/>
      <c r="GCQ17" s="413"/>
      <c r="GCR17" s="413"/>
      <c r="GCS17" s="413"/>
      <c r="GCT17" s="413"/>
      <c r="GCU17" s="413"/>
      <c r="GCV17" s="413"/>
      <c r="GCW17" s="413"/>
      <c r="GCX17" s="413"/>
      <c r="GCY17" s="413"/>
      <c r="GCZ17" s="413"/>
      <c r="GDA17" s="413"/>
      <c r="GDB17" s="413"/>
      <c r="GDC17" s="413"/>
      <c r="GDD17" s="413"/>
      <c r="GDE17" s="413"/>
      <c r="GDF17" s="413"/>
      <c r="GDG17" s="413"/>
      <c r="GDH17" s="413"/>
      <c r="GDI17" s="413"/>
      <c r="GDJ17" s="413"/>
      <c r="GDK17" s="413"/>
      <c r="GDL17" s="413"/>
      <c r="GDM17" s="413"/>
      <c r="GDN17" s="413"/>
      <c r="GDO17" s="413"/>
      <c r="GDP17" s="413"/>
      <c r="GDQ17" s="413"/>
      <c r="GDR17" s="413"/>
      <c r="GDS17" s="413"/>
      <c r="GDT17" s="413"/>
      <c r="GDU17" s="413"/>
      <c r="GDV17" s="413"/>
      <c r="GDW17" s="413"/>
      <c r="GDX17" s="413"/>
      <c r="GDY17" s="413"/>
      <c r="GDZ17" s="413"/>
      <c r="GEA17" s="413"/>
      <c r="GEB17" s="413"/>
      <c r="GEC17" s="413"/>
      <c r="GED17" s="413"/>
      <c r="GEE17" s="413"/>
      <c r="GEF17" s="413"/>
      <c r="GEG17" s="413"/>
      <c r="GEH17" s="413"/>
      <c r="GEI17" s="413"/>
      <c r="GEJ17" s="413"/>
      <c r="GEK17" s="413"/>
      <c r="GEL17" s="413"/>
      <c r="GEM17" s="413"/>
      <c r="GEN17" s="413"/>
      <c r="GEO17" s="413"/>
      <c r="GEP17" s="413"/>
      <c r="GEQ17" s="413"/>
      <c r="GER17" s="413"/>
      <c r="GES17" s="413"/>
      <c r="GET17" s="413"/>
      <c r="GEU17" s="413"/>
      <c r="GEV17" s="413"/>
      <c r="GEW17" s="413"/>
      <c r="GEX17" s="413"/>
      <c r="GEY17" s="413"/>
      <c r="GEZ17" s="413"/>
      <c r="GFA17" s="413"/>
      <c r="GFB17" s="413"/>
      <c r="GFC17" s="413"/>
      <c r="GFD17" s="413"/>
      <c r="GFE17" s="413"/>
      <c r="GFF17" s="413"/>
      <c r="GFG17" s="413"/>
      <c r="GFH17" s="413"/>
      <c r="GFI17" s="413"/>
      <c r="GFJ17" s="413"/>
      <c r="GFK17" s="413"/>
      <c r="GFL17" s="413"/>
      <c r="GFM17" s="413"/>
      <c r="GFN17" s="413"/>
      <c r="GFO17" s="413"/>
      <c r="GFP17" s="413"/>
      <c r="GFQ17" s="413"/>
      <c r="GFR17" s="413"/>
      <c r="GFS17" s="413"/>
      <c r="GFT17" s="413"/>
      <c r="GFU17" s="413"/>
      <c r="GFV17" s="413"/>
      <c r="GFW17" s="413"/>
      <c r="GFX17" s="413"/>
      <c r="GFY17" s="413"/>
      <c r="GFZ17" s="413"/>
      <c r="GGA17" s="413"/>
      <c r="GGB17" s="413"/>
      <c r="GGC17" s="413"/>
      <c r="GGD17" s="413"/>
      <c r="GGE17" s="413"/>
      <c r="GGF17" s="413"/>
      <c r="GGG17" s="413"/>
      <c r="GGH17" s="413"/>
      <c r="GGI17" s="413"/>
      <c r="GGJ17" s="413"/>
      <c r="GGK17" s="413"/>
      <c r="GGL17" s="413"/>
      <c r="GGM17" s="413"/>
      <c r="GGN17" s="413"/>
      <c r="GGO17" s="413"/>
      <c r="GGP17" s="413"/>
      <c r="GGQ17" s="413"/>
      <c r="GGR17" s="413"/>
      <c r="GGS17" s="413"/>
      <c r="GGT17" s="413"/>
      <c r="GGU17" s="413"/>
      <c r="GGV17" s="413"/>
      <c r="GGW17" s="413"/>
      <c r="GGX17" s="413"/>
      <c r="GGY17" s="413"/>
      <c r="GGZ17" s="413"/>
      <c r="GHA17" s="413"/>
      <c r="GHB17" s="413"/>
      <c r="GHC17" s="413"/>
      <c r="GHD17" s="413"/>
      <c r="GHE17" s="413"/>
      <c r="GHF17" s="413"/>
      <c r="GHG17" s="413"/>
      <c r="GHH17" s="413"/>
      <c r="GHI17" s="413"/>
      <c r="GHJ17" s="413"/>
      <c r="GHK17" s="413"/>
      <c r="GHL17" s="413"/>
      <c r="GHM17" s="413"/>
      <c r="GHN17" s="413"/>
      <c r="GHO17" s="413"/>
      <c r="GHP17" s="413"/>
      <c r="GHQ17" s="413"/>
      <c r="GHR17" s="413"/>
      <c r="GHS17" s="413"/>
      <c r="GHT17" s="413"/>
      <c r="GHU17" s="413"/>
      <c r="GHV17" s="413"/>
      <c r="GHW17" s="413"/>
      <c r="GHX17" s="413"/>
      <c r="GHY17" s="413"/>
      <c r="GHZ17" s="413"/>
      <c r="GIA17" s="413"/>
      <c r="GIB17" s="413"/>
      <c r="GIC17" s="413"/>
      <c r="GID17" s="413"/>
      <c r="GIE17" s="413"/>
      <c r="GIF17" s="413"/>
      <c r="GIG17" s="413"/>
      <c r="GIH17" s="413"/>
      <c r="GII17" s="413"/>
      <c r="GIJ17" s="413"/>
      <c r="GIK17" s="413"/>
      <c r="GIL17" s="413"/>
      <c r="GIM17" s="413"/>
      <c r="GIN17" s="413"/>
      <c r="GIO17" s="413"/>
      <c r="GIP17" s="413"/>
      <c r="GIQ17" s="413"/>
      <c r="GIR17" s="413"/>
      <c r="GIS17" s="413"/>
      <c r="GIT17" s="413"/>
      <c r="GIU17" s="413"/>
      <c r="GIV17" s="413"/>
      <c r="GIW17" s="413"/>
      <c r="GIX17" s="413"/>
      <c r="GIY17" s="413"/>
      <c r="GIZ17" s="413"/>
      <c r="GJA17" s="413"/>
      <c r="GJB17" s="413"/>
      <c r="GJC17" s="413"/>
      <c r="GJD17" s="413"/>
      <c r="GJE17" s="413"/>
      <c r="GJF17" s="413"/>
      <c r="GJG17" s="413"/>
      <c r="GJH17" s="413"/>
      <c r="GJI17" s="413"/>
      <c r="GJJ17" s="413"/>
      <c r="GJK17" s="413"/>
      <c r="GJL17" s="413"/>
      <c r="GJM17" s="413"/>
      <c r="GJN17" s="413"/>
      <c r="GJO17" s="413"/>
      <c r="GJP17" s="413"/>
      <c r="GJQ17" s="413"/>
      <c r="GJR17" s="413"/>
      <c r="GJS17" s="413"/>
      <c r="GJT17" s="413"/>
      <c r="GJU17" s="413"/>
      <c r="GJV17" s="413"/>
      <c r="GJW17" s="413"/>
      <c r="GJX17" s="413"/>
      <c r="GJY17" s="413"/>
      <c r="GJZ17" s="413"/>
      <c r="GKA17" s="413"/>
      <c r="GKB17" s="413"/>
      <c r="GKC17" s="413"/>
      <c r="GKD17" s="413"/>
      <c r="GKE17" s="413"/>
      <c r="GKF17" s="413"/>
      <c r="GKG17" s="413"/>
      <c r="GKH17" s="413"/>
      <c r="GKI17" s="413"/>
      <c r="GKJ17" s="413"/>
      <c r="GKK17" s="413"/>
      <c r="GKL17" s="413"/>
      <c r="GKM17" s="413"/>
      <c r="GKN17" s="413"/>
      <c r="GKO17" s="413"/>
      <c r="GKP17" s="413"/>
      <c r="GKQ17" s="413"/>
      <c r="GKR17" s="413"/>
      <c r="GKS17" s="413"/>
      <c r="GKT17" s="413"/>
      <c r="GKU17" s="413"/>
      <c r="GKV17" s="413"/>
      <c r="GKW17" s="413"/>
      <c r="GKX17" s="413"/>
      <c r="GKY17" s="413"/>
      <c r="GKZ17" s="413"/>
      <c r="GLA17" s="413"/>
      <c r="GLB17" s="413"/>
      <c r="GLC17" s="413"/>
      <c r="GLD17" s="413"/>
      <c r="GLE17" s="413"/>
      <c r="GLF17" s="413"/>
      <c r="GLG17" s="413"/>
      <c r="GLH17" s="413"/>
      <c r="GLI17" s="413"/>
      <c r="GLJ17" s="413"/>
      <c r="GLK17" s="413"/>
      <c r="GLL17" s="413"/>
      <c r="GLM17" s="413"/>
      <c r="GLN17" s="413"/>
      <c r="GLO17" s="413"/>
      <c r="GLP17" s="413"/>
      <c r="GLQ17" s="413"/>
      <c r="GLR17" s="413"/>
      <c r="GLS17" s="413"/>
      <c r="GLT17" s="413"/>
      <c r="GLU17" s="413"/>
      <c r="GLV17" s="413"/>
      <c r="GLW17" s="413"/>
      <c r="GLX17" s="413"/>
      <c r="GLY17" s="413"/>
      <c r="GLZ17" s="413"/>
      <c r="GMA17" s="413"/>
      <c r="GMB17" s="413"/>
      <c r="GMC17" s="413"/>
      <c r="GMD17" s="413"/>
      <c r="GME17" s="413"/>
      <c r="GMF17" s="413"/>
      <c r="GMG17" s="413"/>
      <c r="GMH17" s="413"/>
      <c r="GMI17" s="413"/>
      <c r="GMJ17" s="413"/>
      <c r="GMK17" s="413"/>
      <c r="GML17" s="413"/>
      <c r="GMM17" s="413"/>
      <c r="GMN17" s="413"/>
      <c r="GMO17" s="413"/>
      <c r="GMP17" s="413"/>
      <c r="GMQ17" s="413"/>
      <c r="GMR17" s="413"/>
      <c r="GMS17" s="413"/>
      <c r="GMT17" s="413"/>
      <c r="GMU17" s="413"/>
      <c r="GMV17" s="413"/>
      <c r="GMW17" s="413"/>
      <c r="GMX17" s="413"/>
      <c r="GMY17" s="413"/>
      <c r="GMZ17" s="413"/>
      <c r="GNA17" s="413"/>
      <c r="GNB17" s="413"/>
      <c r="GNC17" s="413"/>
      <c r="GND17" s="413"/>
      <c r="GNE17" s="413"/>
      <c r="GNF17" s="413"/>
      <c r="GNG17" s="413"/>
      <c r="GNH17" s="413"/>
      <c r="GNI17" s="413"/>
      <c r="GNJ17" s="413"/>
      <c r="GNK17" s="413"/>
      <c r="GNL17" s="413"/>
      <c r="GNM17" s="413"/>
      <c r="GNN17" s="413"/>
      <c r="GNO17" s="413"/>
      <c r="GNP17" s="413"/>
      <c r="GNQ17" s="413"/>
      <c r="GNR17" s="413"/>
      <c r="GNS17" s="413"/>
      <c r="GNT17" s="413"/>
      <c r="GNU17" s="413"/>
      <c r="GNV17" s="413"/>
      <c r="GNW17" s="413"/>
      <c r="GNX17" s="413"/>
      <c r="GNY17" s="413"/>
      <c r="GNZ17" s="413"/>
      <c r="GOA17" s="413"/>
      <c r="GOB17" s="413"/>
      <c r="GOC17" s="413"/>
      <c r="GOD17" s="413"/>
      <c r="GOE17" s="413"/>
      <c r="GOF17" s="413"/>
      <c r="GOG17" s="413"/>
      <c r="GOH17" s="413"/>
      <c r="GOI17" s="413"/>
      <c r="GOJ17" s="413"/>
      <c r="GOK17" s="413"/>
      <c r="GOL17" s="413"/>
      <c r="GOM17" s="413"/>
      <c r="GON17" s="413"/>
      <c r="GOO17" s="413"/>
      <c r="GOP17" s="413"/>
      <c r="GOQ17" s="413"/>
      <c r="GOR17" s="413"/>
      <c r="GOS17" s="413"/>
      <c r="GOT17" s="413"/>
      <c r="GOU17" s="413"/>
      <c r="GOV17" s="413"/>
      <c r="GOW17" s="413"/>
      <c r="GOX17" s="413"/>
      <c r="GOY17" s="413"/>
      <c r="GOZ17" s="413"/>
      <c r="GPA17" s="413"/>
      <c r="GPB17" s="413"/>
      <c r="GPC17" s="413"/>
      <c r="GPD17" s="413"/>
      <c r="GPE17" s="413"/>
      <c r="GPF17" s="413"/>
      <c r="GPG17" s="413"/>
      <c r="GPH17" s="413"/>
      <c r="GPI17" s="413"/>
      <c r="GPJ17" s="413"/>
      <c r="GPK17" s="413"/>
      <c r="GPL17" s="413"/>
      <c r="GPM17" s="413"/>
      <c r="GPN17" s="413"/>
      <c r="GPO17" s="413"/>
      <c r="GPP17" s="413"/>
      <c r="GPQ17" s="413"/>
      <c r="GPR17" s="413"/>
      <c r="GPS17" s="413"/>
      <c r="GPT17" s="413"/>
      <c r="GPU17" s="413"/>
      <c r="GPV17" s="413"/>
      <c r="GPW17" s="413"/>
      <c r="GPX17" s="413"/>
      <c r="GPY17" s="413"/>
      <c r="GPZ17" s="413"/>
      <c r="GQA17" s="413"/>
      <c r="GQB17" s="413"/>
      <c r="GQC17" s="413"/>
      <c r="GQD17" s="413"/>
      <c r="GQE17" s="413"/>
      <c r="GQF17" s="413"/>
      <c r="GQG17" s="413"/>
      <c r="GQH17" s="413"/>
      <c r="GQI17" s="413"/>
      <c r="GQJ17" s="413"/>
      <c r="GQK17" s="413"/>
      <c r="GQL17" s="413"/>
      <c r="GQM17" s="413"/>
      <c r="GQN17" s="413"/>
      <c r="GQO17" s="413"/>
      <c r="GQP17" s="413"/>
      <c r="GQQ17" s="413"/>
      <c r="GQR17" s="413"/>
      <c r="GQS17" s="413"/>
      <c r="GQT17" s="413"/>
      <c r="GQU17" s="413"/>
      <c r="GQV17" s="413"/>
      <c r="GQW17" s="413"/>
      <c r="GQX17" s="413"/>
      <c r="GQY17" s="413"/>
      <c r="GQZ17" s="413"/>
      <c r="GRA17" s="413"/>
      <c r="GRB17" s="413"/>
      <c r="GRC17" s="413"/>
      <c r="GRD17" s="413"/>
      <c r="GRE17" s="413"/>
      <c r="GRF17" s="413"/>
      <c r="GRG17" s="413"/>
      <c r="GRH17" s="413"/>
      <c r="GRI17" s="413"/>
      <c r="GRJ17" s="413"/>
      <c r="GRK17" s="413"/>
      <c r="GRL17" s="413"/>
      <c r="GRM17" s="413"/>
      <c r="GRN17" s="413"/>
      <c r="GRO17" s="413"/>
      <c r="GRP17" s="413"/>
      <c r="GRQ17" s="413"/>
      <c r="GRR17" s="413"/>
      <c r="GRS17" s="413"/>
      <c r="GRT17" s="413"/>
      <c r="GRU17" s="413"/>
      <c r="GRV17" s="413"/>
      <c r="GRW17" s="413"/>
      <c r="GRX17" s="413"/>
      <c r="GRY17" s="413"/>
      <c r="GRZ17" s="413"/>
      <c r="GSA17" s="413"/>
      <c r="GSB17" s="413"/>
      <c r="GSC17" s="413"/>
      <c r="GSD17" s="413"/>
      <c r="GSE17" s="413"/>
      <c r="GSF17" s="413"/>
      <c r="GSG17" s="413"/>
      <c r="GSH17" s="413"/>
      <c r="GSI17" s="413"/>
      <c r="GSJ17" s="413"/>
      <c r="GSK17" s="413"/>
      <c r="GSL17" s="413"/>
      <c r="GSM17" s="413"/>
      <c r="GSN17" s="413"/>
      <c r="GSO17" s="413"/>
      <c r="GSP17" s="413"/>
      <c r="GSQ17" s="413"/>
      <c r="GSR17" s="413"/>
      <c r="GSS17" s="413"/>
      <c r="GST17" s="413"/>
      <c r="GSU17" s="413"/>
      <c r="GSV17" s="413"/>
      <c r="GSW17" s="413"/>
      <c r="GSX17" s="413"/>
      <c r="GSY17" s="413"/>
      <c r="GSZ17" s="413"/>
      <c r="GTA17" s="413"/>
      <c r="GTB17" s="413"/>
      <c r="GTC17" s="413"/>
      <c r="GTD17" s="413"/>
      <c r="GTE17" s="413"/>
      <c r="GTF17" s="413"/>
      <c r="GTG17" s="413"/>
      <c r="GTH17" s="413"/>
      <c r="GTI17" s="413"/>
      <c r="GTJ17" s="413"/>
      <c r="GTK17" s="413"/>
      <c r="GTL17" s="413"/>
      <c r="GTM17" s="413"/>
      <c r="GTN17" s="413"/>
      <c r="GTO17" s="413"/>
      <c r="GTP17" s="413"/>
      <c r="GTQ17" s="413"/>
      <c r="GTR17" s="413"/>
      <c r="GTS17" s="413"/>
      <c r="GTT17" s="413"/>
      <c r="GTU17" s="413"/>
      <c r="GTV17" s="413"/>
      <c r="GTW17" s="413"/>
      <c r="GTX17" s="413"/>
      <c r="GTY17" s="413"/>
      <c r="GTZ17" s="413"/>
      <c r="GUA17" s="413"/>
      <c r="GUB17" s="413"/>
      <c r="GUC17" s="413"/>
      <c r="GUD17" s="413"/>
      <c r="GUE17" s="413"/>
      <c r="GUF17" s="413"/>
      <c r="GUG17" s="413"/>
      <c r="GUH17" s="413"/>
      <c r="GUI17" s="413"/>
      <c r="GUJ17" s="413"/>
      <c r="GUK17" s="413"/>
      <c r="GUL17" s="413"/>
      <c r="GUM17" s="413"/>
      <c r="GUN17" s="413"/>
      <c r="GUO17" s="413"/>
      <c r="GUP17" s="413"/>
      <c r="GUQ17" s="413"/>
      <c r="GUR17" s="413"/>
      <c r="GUS17" s="413"/>
      <c r="GUT17" s="413"/>
      <c r="GUU17" s="413"/>
      <c r="GUV17" s="413"/>
      <c r="GUW17" s="413"/>
      <c r="GUX17" s="413"/>
      <c r="GUY17" s="413"/>
      <c r="GUZ17" s="413"/>
      <c r="GVA17" s="413"/>
      <c r="GVB17" s="413"/>
      <c r="GVC17" s="413"/>
      <c r="GVD17" s="413"/>
      <c r="GVE17" s="413"/>
      <c r="GVF17" s="413"/>
      <c r="GVG17" s="413"/>
      <c r="GVH17" s="413"/>
      <c r="GVI17" s="413"/>
      <c r="GVJ17" s="413"/>
      <c r="GVK17" s="413"/>
      <c r="GVL17" s="413"/>
      <c r="GVM17" s="413"/>
      <c r="GVN17" s="413"/>
      <c r="GVO17" s="413"/>
      <c r="GVP17" s="413"/>
      <c r="GVQ17" s="413"/>
      <c r="GVR17" s="413"/>
      <c r="GVS17" s="413"/>
      <c r="GVT17" s="413"/>
      <c r="GVU17" s="413"/>
      <c r="GVV17" s="413"/>
      <c r="GVW17" s="413"/>
      <c r="GVX17" s="413"/>
      <c r="GVY17" s="413"/>
      <c r="GVZ17" s="413"/>
      <c r="GWA17" s="413"/>
      <c r="GWB17" s="413"/>
      <c r="GWC17" s="413"/>
      <c r="GWD17" s="413"/>
      <c r="GWE17" s="413"/>
      <c r="GWF17" s="413"/>
      <c r="GWG17" s="413"/>
      <c r="GWH17" s="413"/>
      <c r="GWI17" s="413"/>
      <c r="GWJ17" s="413"/>
      <c r="GWK17" s="413"/>
      <c r="GWL17" s="413"/>
      <c r="GWM17" s="413"/>
      <c r="GWN17" s="413"/>
      <c r="GWO17" s="413"/>
      <c r="GWP17" s="413"/>
      <c r="GWQ17" s="413"/>
      <c r="GWR17" s="413"/>
      <c r="GWS17" s="413"/>
      <c r="GWT17" s="413"/>
      <c r="GWU17" s="413"/>
      <c r="GWV17" s="413"/>
      <c r="GWW17" s="413"/>
      <c r="GWX17" s="413"/>
      <c r="GWY17" s="413"/>
      <c r="GWZ17" s="413"/>
      <c r="GXA17" s="413"/>
      <c r="GXB17" s="413"/>
      <c r="GXC17" s="413"/>
      <c r="GXD17" s="413"/>
      <c r="GXE17" s="413"/>
      <c r="GXF17" s="413"/>
      <c r="GXG17" s="413"/>
      <c r="GXH17" s="413"/>
      <c r="GXI17" s="413"/>
      <c r="GXJ17" s="413"/>
      <c r="GXK17" s="413"/>
      <c r="GXL17" s="413"/>
      <c r="GXM17" s="413"/>
      <c r="GXN17" s="413"/>
      <c r="GXO17" s="413"/>
      <c r="GXP17" s="413"/>
      <c r="GXQ17" s="413"/>
      <c r="GXR17" s="413"/>
      <c r="GXS17" s="413"/>
      <c r="GXT17" s="413"/>
      <c r="GXU17" s="413"/>
      <c r="GXV17" s="413"/>
      <c r="GXW17" s="413"/>
      <c r="GXX17" s="413"/>
      <c r="GXY17" s="413"/>
      <c r="GXZ17" s="413"/>
      <c r="GYA17" s="413"/>
      <c r="GYB17" s="413"/>
      <c r="GYC17" s="413"/>
      <c r="GYD17" s="413"/>
      <c r="GYE17" s="413"/>
      <c r="GYF17" s="413"/>
      <c r="GYG17" s="413"/>
      <c r="GYH17" s="413"/>
      <c r="GYI17" s="413"/>
      <c r="GYJ17" s="413"/>
      <c r="GYK17" s="413"/>
      <c r="GYL17" s="413"/>
      <c r="GYM17" s="413"/>
      <c r="GYN17" s="413"/>
      <c r="GYO17" s="413"/>
      <c r="GYP17" s="413"/>
      <c r="GYQ17" s="413"/>
      <c r="GYR17" s="413"/>
      <c r="GYS17" s="413"/>
      <c r="GYT17" s="413"/>
      <c r="GYU17" s="413"/>
      <c r="GYV17" s="413"/>
      <c r="GYW17" s="413"/>
      <c r="GYX17" s="413"/>
      <c r="GYY17" s="413"/>
      <c r="GYZ17" s="413"/>
      <c r="GZA17" s="413"/>
      <c r="GZB17" s="413"/>
      <c r="GZC17" s="413"/>
      <c r="GZD17" s="413"/>
      <c r="GZE17" s="413"/>
      <c r="GZF17" s="413"/>
      <c r="GZG17" s="413"/>
      <c r="GZH17" s="413"/>
      <c r="GZI17" s="413"/>
      <c r="GZJ17" s="413"/>
      <c r="GZK17" s="413"/>
      <c r="GZL17" s="413"/>
      <c r="GZM17" s="413"/>
      <c r="GZN17" s="413"/>
      <c r="GZO17" s="413"/>
      <c r="GZP17" s="413"/>
      <c r="GZQ17" s="413"/>
      <c r="GZR17" s="413"/>
      <c r="GZS17" s="413"/>
      <c r="GZT17" s="413"/>
      <c r="GZU17" s="413"/>
      <c r="GZV17" s="413"/>
      <c r="GZW17" s="413"/>
      <c r="GZX17" s="413"/>
      <c r="GZY17" s="413"/>
      <c r="GZZ17" s="413"/>
      <c r="HAA17" s="413"/>
      <c r="HAB17" s="413"/>
      <c r="HAC17" s="413"/>
      <c r="HAD17" s="413"/>
      <c r="HAE17" s="413"/>
      <c r="HAF17" s="413"/>
      <c r="HAG17" s="413"/>
      <c r="HAH17" s="413"/>
      <c r="HAI17" s="413"/>
      <c r="HAJ17" s="413"/>
      <c r="HAK17" s="413"/>
      <c r="HAL17" s="413"/>
      <c r="HAM17" s="413"/>
      <c r="HAN17" s="413"/>
      <c r="HAO17" s="413"/>
      <c r="HAP17" s="413"/>
      <c r="HAQ17" s="413"/>
      <c r="HAR17" s="413"/>
      <c r="HAS17" s="413"/>
      <c r="HAT17" s="413"/>
      <c r="HAU17" s="413"/>
      <c r="HAV17" s="413"/>
      <c r="HAW17" s="413"/>
      <c r="HAX17" s="413"/>
      <c r="HAY17" s="413"/>
      <c r="HAZ17" s="413"/>
      <c r="HBA17" s="413"/>
      <c r="HBB17" s="413"/>
      <c r="HBC17" s="413"/>
      <c r="HBD17" s="413"/>
      <c r="HBE17" s="413"/>
      <c r="HBF17" s="413"/>
      <c r="HBG17" s="413"/>
      <c r="HBH17" s="413"/>
      <c r="HBI17" s="413"/>
      <c r="HBJ17" s="413"/>
      <c r="HBK17" s="413"/>
      <c r="HBL17" s="413"/>
      <c r="HBM17" s="413"/>
      <c r="HBN17" s="413"/>
      <c r="HBO17" s="413"/>
      <c r="HBP17" s="413"/>
      <c r="HBQ17" s="413"/>
      <c r="HBR17" s="413"/>
      <c r="HBS17" s="413"/>
      <c r="HBT17" s="413"/>
      <c r="HBU17" s="413"/>
      <c r="HBV17" s="413"/>
      <c r="HBW17" s="413"/>
      <c r="HBX17" s="413"/>
      <c r="HBY17" s="413"/>
      <c r="HBZ17" s="413"/>
      <c r="HCA17" s="413"/>
      <c r="HCB17" s="413"/>
      <c r="HCC17" s="413"/>
      <c r="HCD17" s="413"/>
      <c r="HCE17" s="413"/>
      <c r="HCF17" s="413"/>
      <c r="HCG17" s="413"/>
      <c r="HCH17" s="413"/>
      <c r="HCI17" s="413"/>
      <c r="HCJ17" s="413"/>
      <c r="HCK17" s="413"/>
      <c r="HCL17" s="413"/>
      <c r="HCM17" s="413"/>
      <c r="HCN17" s="413"/>
      <c r="HCO17" s="413"/>
      <c r="HCP17" s="413"/>
      <c r="HCQ17" s="413"/>
      <c r="HCR17" s="413"/>
      <c r="HCS17" s="413"/>
      <c r="HCT17" s="413"/>
      <c r="HCU17" s="413"/>
      <c r="HCV17" s="413"/>
      <c r="HCW17" s="413"/>
      <c r="HCX17" s="413"/>
      <c r="HCY17" s="413"/>
      <c r="HCZ17" s="413"/>
      <c r="HDA17" s="413"/>
      <c r="HDB17" s="413"/>
      <c r="HDC17" s="413"/>
      <c r="HDD17" s="413"/>
      <c r="HDE17" s="413"/>
      <c r="HDF17" s="413"/>
      <c r="HDG17" s="413"/>
      <c r="HDH17" s="413"/>
      <c r="HDI17" s="413"/>
      <c r="HDJ17" s="413"/>
      <c r="HDK17" s="413"/>
      <c r="HDL17" s="413"/>
      <c r="HDM17" s="413"/>
      <c r="HDN17" s="413"/>
      <c r="HDO17" s="413"/>
      <c r="HDP17" s="413"/>
      <c r="HDQ17" s="413"/>
      <c r="HDR17" s="413"/>
      <c r="HDS17" s="413"/>
      <c r="HDT17" s="413"/>
      <c r="HDU17" s="413"/>
      <c r="HDV17" s="413"/>
      <c r="HDW17" s="413"/>
      <c r="HDX17" s="413"/>
      <c r="HDY17" s="413"/>
      <c r="HDZ17" s="413"/>
      <c r="HEA17" s="413"/>
      <c r="HEB17" s="413"/>
      <c r="HEC17" s="413"/>
      <c r="HED17" s="413"/>
      <c r="HEE17" s="413"/>
      <c r="HEF17" s="413"/>
      <c r="HEG17" s="413"/>
      <c r="HEH17" s="413"/>
      <c r="HEI17" s="413"/>
      <c r="HEJ17" s="413"/>
      <c r="HEK17" s="413"/>
      <c r="HEL17" s="413"/>
      <c r="HEM17" s="413"/>
      <c r="HEN17" s="413"/>
      <c r="HEO17" s="413"/>
      <c r="HEP17" s="413"/>
      <c r="HEQ17" s="413"/>
      <c r="HER17" s="413"/>
      <c r="HES17" s="413"/>
      <c r="HET17" s="413"/>
      <c r="HEU17" s="413"/>
      <c r="HEV17" s="413"/>
      <c r="HEW17" s="413"/>
      <c r="HEX17" s="413"/>
      <c r="HEY17" s="413"/>
      <c r="HEZ17" s="413"/>
      <c r="HFA17" s="413"/>
      <c r="HFB17" s="413"/>
      <c r="HFC17" s="413"/>
      <c r="HFD17" s="413"/>
      <c r="HFE17" s="413"/>
      <c r="HFF17" s="413"/>
      <c r="HFG17" s="413"/>
      <c r="HFH17" s="413"/>
      <c r="HFI17" s="413"/>
      <c r="HFJ17" s="413"/>
      <c r="HFK17" s="413"/>
      <c r="HFL17" s="413"/>
      <c r="HFM17" s="413"/>
      <c r="HFN17" s="413"/>
      <c r="HFO17" s="413"/>
      <c r="HFP17" s="413"/>
      <c r="HFQ17" s="413"/>
      <c r="HFR17" s="413"/>
      <c r="HFS17" s="413"/>
      <c r="HFT17" s="413"/>
      <c r="HFU17" s="413"/>
      <c r="HFV17" s="413"/>
      <c r="HFW17" s="413"/>
      <c r="HFX17" s="413"/>
      <c r="HFY17" s="413"/>
      <c r="HFZ17" s="413"/>
      <c r="HGA17" s="413"/>
      <c r="HGB17" s="413"/>
      <c r="HGC17" s="413"/>
      <c r="HGD17" s="413"/>
      <c r="HGE17" s="413"/>
      <c r="HGF17" s="413"/>
      <c r="HGG17" s="413"/>
      <c r="HGH17" s="413"/>
      <c r="HGI17" s="413"/>
      <c r="HGJ17" s="413"/>
      <c r="HGK17" s="413"/>
      <c r="HGL17" s="413"/>
      <c r="HGM17" s="413"/>
      <c r="HGN17" s="413"/>
      <c r="HGO17" s="413"/>
      <c r="HGP17" s="413"/>
      <c r="HGQ17" s="413"/>
      <c r="HGR17" s="413"/>
      <c r="HGS17" s="413"/>
      <c r="HGT17" s="413"/>
      <c r="HGU17" s="413"/>
      <c r="HGV17" s="413"/>
      <c r="HGW17" s="413"/>
      <c r="HGX17" s="413"/>
      <c r="HGY17" s="413"/>
      <c r="HGZ17" s="413"/>
      <c r="HHA17" s="413"/>
      <c r="HHB17" s="413"/>
      <c r="HHC17" s="413"/>
      <c r="HHD17" s="413"/>
      <c r="HHE17" s="413"/>
      <c r="HHF17" s="413"/>
      <c r="HHG17" s="413"/>
      <c r="HHH17" s="413"/>
      <c r="HHI17" s="413"/>
      <c r="HHJ17" s="413"/>
      <c r="HHK17" s="413"/>
      <c r="HHL17" s="413"/>
      <c r="HHM17" s="413"/>
      <c r="HHN17" s="413"/>
      <c r="HHO17" s="413"/>
      <c r="HHP17" s="413"/>
      <c r="HHQ17" s="413"/>
      <c r="HHR17" s="413"/>
      <c r="HHS17" s="413"/>
      <c r="HHT17" s="413"/>
      <c r="HHU17" s="413"/>
      <c r="HHV17" s="413"/>
      <c r="HHW17" s="413"/>
      <c r="HHX17" s="413"/>
      <c r="HHY17" s="413"/>
      <c r="HHZ17" s="413"/>
      <c r="HIA17" s="413"/>
      <c r="HIB17" s="413"/>
      <c r="HIC17" s="413"/>
      <c r="HID17" s="413"/>
      <c r="HIE17" s="413"/>
      <c r="HIF17" s="413"/>
      <c r="HIG17" s="413"/>
      <c r="HIH17" s="413"/>
      <c r="HII17" s="413"/>
      <c r="HIJ17" s="413"/>
      <c r="HIK17" s="413"/>
      <c r="HIL17" s="413"/>
      <c r="HIM17" s="413"/>
      <c r="HIN17" s="413"/>
      <c r="HIO17" s="413"/>
      <c r="HIP17" s="413"/>
      <c r="HIQ17" s="413"/>
      <c r="HIR17" s="413"/>
      <c r="HIS17" s="413"/>
      <c r="HIT17" s="413"/>
      <c r="HIU17" s="413"/>
      <c r="HIV17" s="413"/>
      <c r="HIW17" s="413"/>
      <c r="HIX17" s="413"/>
      <c r="HIY17" s="413"/>
      <c r="HIZ17" s="413"/>
      <c r="HJA17" s="413"/>
      <c r="HJB17" s="413"/>
      <c r="HJC17" s="413"/>
      <c r="HJD17" s="413"/>
      <c r="HJE17" s="413"/>
      <c r="HJF17" s="413"/>
      <c r="HJG17" s="413"/>
      <c r="HJH17" s="413"/>
      <c r="HJI17" s="413"/>
      <c r="HJJ17" s="413"/>
      <c r="HJK17" s="413"/>
      <c r="HJL17" s="413"/>
      <c r="HJM17" s="413"/>
      <c r="HJN17" s="413"/>
      <c r="HJO17" s="413"/>
      <c r="HJP17" s="413"/>
      <c r="HJQ17" s="413"/>
      <c r="HJR17" s="413"/>
      <c r="HJS17" s="413"/>
      <c r="HJT17" s="413"/>
      <c r="HJU17" s="413"/>
      <c r="HJV17" s="413"/>
      <c r="HJW17" s="413"/>
      <c r="HJX17" s="413"/>
      <c r="HJY17" s="413"/>
      <c r="HJZ17" s="413"/>
      <c r="HKA17" s="413"/>
      <c r="HKB17" s="413"/>
      <c r="HKC17" s="413"/>
      <c r="HKD17" s="413"/>
      <c r="HKE17" s="413"/>
      <c r="HKF17" s="413"/>
      <c r="HKG17" s="413"/>
      <c r="HKH17" s="413"/>
      <c r="HKI17" s="413"/>
      <c r="HKJ17" s="413"/>
      <c r="HKK17" s="413"/>
      <c r="HKL17" s="413"/>
      <c r="HKM17" s="413"/>
      <c r="HKN17" s="413"/>
      <c r="HKO17" s="413"/>
      <c r="HKP17" s="413"/>
      <c r="HKQ17" s="413"/>
      <c r="HKR17" s="413"/>
      <c r="HKS17" s="413"/>
      <c r="HKT17" s="413"/>
      <c r="HKU17" s="413"/>
      <c r="HKV17" s="413"/>
      <c r="HKW17" s="413"/>
      <c r="HKX17" s="413"/>
      <c r="HKY17" s="413"/>
      <c r="HKZ17" s="413"/>
      <c r="HLA17" s="413"/>
      <c r="HLB17" s="413"/>
      <c r="HLC17" s="413"/>
      <c r="HLD17" s="413"/>
      <c r="HLE17" s="413"/>
      <c r="HLF17" s="413"/>
      <c r="HLG17" s="413"/>
      <c r="HLH17" s="413"/>
      <c r="HLI17" s="413"/>
      <c r="HLJ17" s="413"/>
      <c r="HLK17" s="413"/>
      <c r="HLL17" s="413"/>
      <c r="HLM17" s="413"/>
      <c r="HLN17" s="413"/>
      <c r="HLO17" s="413"/>
      <c r="HLP17" s="413"/>
      <c r="HLQ17" s="413"/>
      <c r="HLR17" s="413"/>
      <c r="HLS17" s="413"/>
      <c r="HLT17" s="413"/>
      <c r="HLU17" s="413"/>
      <c r="HLV17" s="413"/>
      <c r="HLW17" s="413"/>
      <c r="HLX17" s="413"/>
      <c r="HLY17" s="413"/>
      <c r="HLZ17" s="413"/>
      <c r="HMA17" s="413"/>
      <c r="HMB17" s="413"/>
      <c r="HMC17" s="413"/>
      <c r="HMD17" s="413"/>
      <c r="HME17" s="413"/>
      <c r="HMF17" s="413"/>
      <c r="HMG17" s="413"/>
      <c r="HMH17" s="413"/>
      <c r="HMI17" s="413"/>
      <c r="HMJ17" s="413"/>
      <c r="HMK17" s="413"/>
      <c r="HML17" s="413"/>
      <c r="HMM17" s="413"/>
      <c r="HMN17" s="413"/>
      <c r="HMO17" s="413"/>
      <c r="HMP17" s="413"/>
      <c r="HMQ17" s="413"/>
      <c r="HMR17" s="413"/>
      <c r="HMS17" s="413"/>
      <c r="HMT17" s="413"/>
      <c r="HMU17" s="413"/>
      <c r="HMV17" s="413"/>
      <c r="HMW17" s="413"/>
      <c r="HMX17" s="413"/>
      <c r="HMY17" s="413"/>
      <c r="HMZ17" s="413"/>
      <c r="HNA17" s="413"/>
      <c r="HNB17" s="413"/>
      <c r="HNC17" s="413"/>
      <c r="HND17" s="413"/>
      <c r="HNE17" s="413"/>
      <c r="HNF17" s="413"/>
      <c r="HNG17" s="413"/>
      <c r="HNH17" s="413"/>
      <c r="HNI17" s="413"/>
      <c r="HNJ17" s="413"/>
      <c r="HNK17" s="413"/>
      <c r="HNL17" s="413"/>
      <c r="HNM17" s="413"/>
      <c r="HNN17" s="413"/>
      <c r="HNO17" s="413"/>
      <c r="HNP17" s="413"/>
      <c r="HNQ17" s="413"/>
      <c r="HNR17" s="413"/>
      <c r="HNS17" s="413"/>
      <c r="HNT17" s="413"/>
      <c r="HNU17" s="413"/>
      <c r="HNV17" s="413"/>
      <c r="HNW17" s="413"/>
      <c r="HNX17" s="413"/>
      <c r="HNY17" s="413"/>
      <c r="HNZ17" s="413"/>
      <c r="HOA17" s="413"/>
      <c r="HOB17" s="413"/>
      <c r="HOC17" s="413"/>
      <c r="HOD17" s="413"/>
      <c r="HOE17" s="413"/>
      <c r="HOF17" s="413"/>
      <c r="HOG17" s="413"/>
      <c r="HOH17" s="413"/>
      <c r="HOI17" s="413"/>
      <c r="HOJ17" s="413"/>
      <c r="HOK17" s="413"/>
      <c r="HOL17" s="413"/>
      <c r="HOM17" s="413"/>
      <c r="HON17" s="413"/>
      <c r="HOO17" s="413"/>
      <c r="HOP17" s="413"/>
      <c r="HOQ17" s="413"/>
      <c r="HOR17" s="413"/>
      <c r="HOS17" s="413"/>
      <c r="HOT17" s="413"/>
      <c r="HOU17" s="413"/>
      <c r="HOV17" s="413"/>
      <c r="HOW17" s="413"/>
      <c r="HOX17" s="413"/>
      <c r="HOY17" s="413"/>
      <c r="HOZ17" s="413"/>
      <c r="HPA17" s="413"/>
      <c r="HPB17" s="413"/>
      <c r="HPC17" s="413"/>
      <c r="HPD17" s="413"/>
      <c r="HPE17" s="413"/>
      <c r="HPF17" s="413"/>
      <c r="HPG17" s="413"/>
      <c r="HPH17" s="413"/>
      <c r="HPI17" s="413"/>
      <c r="HPJ17" s="413"/>
      <c r="HPK17" s="413"/>
      <c r="HPL17" s="413"/>
      <c r="HPM17" s="413"/>
      <c r="HPN17" s="413"/>
      <c r="HPO17" s="413"/>
      <c r="HPP17" s="413"/>
      <c r="HPQ17" s="413"/>
      <c r="HPR17" s="413"/>
      <c r="HPS17" s="413"/>
      <c r="HPT17" s="413"/>
      <c r="HPU17" s="413"/>
      <c r="HPV17" s="413"/>
      <c r="HPW17" s="413"/>
      <c r="HPX17" s="413"/>
      <c r="HPY17" s="413"/>
      <c r="HPZ17" s="413"/>
      <c r="HQA17" s="413"/>
      <c r="HQB17" s="413"/>
      <c r="HQC17" s="413"/>
      <c r="HQD17" s="413"/>
      <c r="HQE17" s="413"/>
      <c r="HQF17" s="413"/>
      <c r="HQG17" s="413"/>
      <c r="HQH17" s="413"/>
      <c r="HQI17" s="413"/>
      <c r="HQJ17" s="413"/>
      <c r="HQK17" s="413"/>
      <c r="HQL17" s="413"/>
      <c r="HQM17" s="413"/>
      <c r="HQN17" s="413"/>
      <c r="HQO17" s="413"/>
      <c r="HQP17" s="413"/>
      <c r="HQQ17" s="413"/>
      <c r="HQR17" s="413"/>
      <c r="HQS17" s="413"/>
      <c r="HQT17" s="413"/>
      <c r="HQU17" s="413"/>
      <c r="HQV17" s="413"/>
      <c r="HQW17" s="413"/>
      <c r="HQX17" s="413"/>
      <c r="HQY17" s="413"/>
      <c r="HQZ17" s="413"/>
      <c r="HRA17" s="413"/>
      <c r="HRB17" s="413"/>
      <c r="HRC17" s="413"/>
      <c r="HRD17" s="413"/>
      <c r="HRE17" s="413"/>
      <c r="HRF17" s="413"/>
      <c r="HRG17" s="413"/>
      <c r="HRH17" s="413"/>
      <c r="HRI17" s="413"/>
      <c r="HRJ17" s="413"/>
      <c r="HRK17" s="413"/>
      <c r="HRL17" s="413"/>
      <c r="HRM17" s="413"/>
      <c r="HRN17" s="413"/>
      <c r="HRO17" s="413"/>
      <c r="HRP17" s="413"/>
      <c r="HRQ17" s="413"/>
      <c r="HRR17" s="413"/>
      <c r="HRS17" s="413"/>
      <c r="HRT17" s="413"/>
      <c r="HRU17" s="413"/>
      <c r="HRV17" s="413"/>
      <c r="HRW17" s="413"/>
      <c r="HRX17" s="413"/>
      <c r="HRY17" s="413"/>
      <c r="HRZ17" s="413"/>
      <c r="HSA17" s="413"/>
      <c r="HSB17" s="413"/>
      <c r="HSC17" s="413"/>
      <c r="HSD17" s="413"/>
      <c r="HSE17" s="413"/>
      <c r="HSF17" s="413"/>
      <c r="HSG17" s="413"/>
      <c r="HSH17" s="413"/>
      <c r="HSI17" s="413"/>
      <c r="HSJ17" s="413"/>
      <c r="HSK17" s="413"/>
      <c r="HSL17" s="413"/>
      <c r="HSM17" s="413"/>
      <c r="HSN17" s="413"/>
      <c r="HSO17" s="413"/>
      <c r="HSP17" s="413"/>
      <c r="HSQ17" s="413"/>
      <c r="HSR17" s="413"/>
      <c r="HSS17" s="413"/>
      <c r="HST17" s="413"/>
      <c r="HSU17" s="413"/>
      <c r="HSV17" s="413"/>
      <c r="HSW17" s="413"/>
      <c r="HSX17" s="413"/>
      <c r="HSY17" s="413"/>
      <c r="HSZ17" s="413"/>
      <c r="HTA17" s="413"/>
      <c r="HTB17" s="413"/>
      <c r="HTC17" s="413"/>
      <c r="HTD17" s="413"/>
      <c r="HTE17" s="413"/>
      <c r="HTF17" s="413"/>
      <c r="HTG17" s="413"/>
      <c r="HTH17" s="413"/>
      <c r="HTI17" s="413"/>
      <c r="HTJ17" s="413"/>
      <c r="HTK17" s="413"/>
      <c r="HTL17" s="413"/>
      <c r="HTM17" s="413"/>
      <c r="HTN17" s="413"/>
      <c r="HTO17" s="413"/>
      <c r="HTP17" s="413"/>
      <c r="HTQ17" s="413"/>
      <c r="HTR17" s="413"/>
      <c r="HTS17" s="413"/>
      <c r="HTT17" s="413"/>
      <c r="HTU17" s="413"/>
      <c r="HTV17" s="413"/>
      <c r="HTW17" s="413"/>
      <c r="HTX17" s="413"/>
      <c r="HTY17" s="413"/>
      <c r="HTZ17" s="413"/>
      <c r="HUA17" s="413"/>
      <c r="HUB17" s="413"/>
      <c r="HUC17" s="413"/>
      <c r="HUD17" s="413"/>
      <c r="HUE17" s="413"/>
      <c r="HUF17" s="413"/>
      <c r="HUG17" s="413"/>
      <c r="HUH17" s="413"/>
      <c r="HUI17" s="413"/>
      <c r="HUJ17" s="413"/>
      <c r="HUK17" s="413"/>
      <c r="HUL17" s="413"/>
      <c r="HUM17" s="413"/>
      <c r="HUN17" s="413"/>
      <c r="HUO17" s="413"/>
      <c r="HUP17" s="413"/>
      <c r="HUQ17" s="413"/>
      <c r="HUR17" s="413"/>
      <c r="HUS17" s="413"/>
      <c r="HUT17" s="413"/>
      <c r="HUU17" s="413"/>
      <c r="HUV17" s="413"/>
      <c r="HUW17" s="413"/>
      <c r="HUX17" s="413"/>
      <c r="HUY17" s="413"/>
      <c r="HUZ17" s="413"/>
      <c r="HVA17" s="413"/>
      <c r="HVB17" s="413"/>
      <c r="HVC17" s="413"/>
      <c r="HVD17" s="413"/>
      <c r="HVE17" s="413"/>
      <c r="HVF17" s="413"/>
      <c r="HVG17" s="413"/>
      <c r="HVH17" s="413"/>
      <c r="HVI17" s="413"/>
      <c r="HVJ17" s="413"/>
      <c r="HVK17" s="413"/>
      <c r="HVL17" s="413"/>
      <c r="HVM17" s="413"/>
      <c r="HVN17" s="413"/>
      <c r="HVO17" s="413"/>
      <c r="HVP17" s="413"/>
      <c r="HVQ17" s="413"/>
      <c r="HVR17" s="413"/>
      <c r="HVS17" s="413"/>
      <c r="HVT17" s="413"/>
      <c r="HVU17" s="413"/>
      <c r="HVV17" s="413"/>
      <c r="HVW17" s="413"/>
      <c r="HVX17" s="413"/>
      <c r="HVY17" s="413"/>
      <c r="HVZ17" s="413"/>
      <c r="HWA17" s="413"/>
      <c r="HWB17" s="413"/>
      <c r="HWC17" s="413"/>
      <c r="HWD17" s="413"/>
      <c r="HWE17" s="413"/>
      <c r="HWF17" s="413"/>
      <c r="HWG17" s="413"/>
      <c r="HWH17" s="413"/>
      <c r="HWI17" s="413"/>
      <c r="HWJ17" s="413"/>
      <c r="HWK17" s="413"/>
      <c r="HWL17" s="413"/>
      <c r="HWM17" s="413"/>
      <c r="HWN17" s="413"/>
      <c r="HWO17" s="413"/>
      <c r="HWP17" s="413"/>
      <c r="HWQ17" s="413"/>
      <c r="HWR17" s="413"/>
      <c r="HWS17" s="413"/>
      <c r="HWT17" s="413"/>
      <c r="HWU17" s="413"/>
      <c r="HWV17" s="413"/>
      <c r="HWW17" s="413"/>
      <c r="HWX17" s="413"/>
      <c r="HWY17" s="413"/>
      <c r="HWZ17" s="413"/>
      <c r="HXA17" s="413"/>
      <c r="HXB17" s="413"/>
      <c r="HXC17" s="413"/>
      <c r="HXD17" s="413"/>
      <c r="HXE17" s="413"/>
      <c r="HXF17" s="413"/>
      <c r="HXG17" s="413"/>
      <c r="HXH17" s="413"/>
      <c r="HXI17" s="413"/>
      <c r="HXJ17" s="413"/>
      <c r="HXK17" s="413"/>
      <c r="HXL17" s="413"/>
      <c r="HXM17" s="413"/>
      <c r="HXN17" s="413"/>
      <c r="HXO17" s="413"/>
      <c r="HXP17" s="413"/>
      <c r="HXQ17" s="413"/>
      <c r="HXR17" s="413"/>
      <c r="HXS17" s="413"/>
      <c r="HXT17" s="413"/>
      <c r="HXU17" s="413"/>
      <c r="HXV17" s="413"/>
      <c r="HXW17" s="413"/>
      <c r="HXX17" s="413"/>
      <c r="HXY17" s="413"/>
      <c r="HXZ17" s="413"/>
      <c r="HYA17" s="413"/>
      <c r="HYB17" s="413"/>
      <c r="HYC17" s="413"/>
      <c r="HYD17" s="413"/>
      <c r="HYE17" s="413"/>
      <c r="HYF17" s="413"/>
      <c r="HYG17" s="413"/>
      <c r="HYH17" s="413"/>
      <c r="HYI17" s="413"/>
      <c r="HYJ17" s="413"/>
      <c r="HYK17" s="413"/>
      <c r="HYL17" s="413"/>
      <c r="HYM17" s="413"/>
      <c r="HYN17" s="413"/>
      <c r="HYO17" s="413"/>
      <c r="HYP17" s="413"/>
      <c r="HYQ17" s="413"/>
      <c r="HYR17" s="413"/>
      <c r="HYS17" s="413"/>
      <c r="HYT17" s="413"/>
      <c r="HYU17" s="413"/>
      <c r="HYV17" s="413"/>
      <c r="HYW17" s="413"/>
      <c r="HYX17" s="413"/>
      <c r="HYY17" s="413"/>
      <c r="HYZ17" s="413"/>
      <c r="HZA17" s="413"/>
      <c r="HZB17" s="413"/>
      <c r="HZC17" s="413"/>
      <c r="HZD17" s="413"/>
      <c r="HZE17" s="413"/>
      <c r="HZF17" s="413"/>
      <c r="HZG17" s="413"/>
      <c r="HZH17" s="413"/>
      <c r="HZI17" s="413"/>
      <c r="HZJ17" s="413"/>
      <c r="HZK17" s="413"/>
      <c r="HZL17" s="413"/>
      <c r="HZM17" s="413"/>
      <c r="HZN17" s="413"/>
      <c r="HZO17" s="413"/>
      <c r="HZP17" s="413"/>
      <c r="HZQ17" s="413"/>
      <c r="HZR17" s="413"/>
      <c r="HZS17" s="413"/>
      <c r="HZT17" s="413"/>
      <c r="HZU17" s="413"/>
      <c r="HZV17" s="413"/>
      <c r="HZW17" s="413"/>
      <c r="HZX17" s="413"/>
      <c r="HZY17" s="413"/>
      <c r="HZZ17" s="413"/>
      <c r="IAA17" s="413"/>
      <c r="IAB17" s="413"/>
      <c r="IAC17" s="413"/>
      <c r="IAD17" s="413"/>
      <c r="IAE17" s="413"/>
      <c r="IAF17" s="413"/>
      <c r="IAG17" s="413"/>
      <c r="IAH17" s="413"/>
      <c r="IAI17" s="413"/>
      <c r="IAJ17" s="413"/>
      <c r="IAK17" s="413"/>
      <c r="IAL17" s="413"/>
      <c r="IAM17" s="413"/>
      <c r="IAN17" s="413"/>
      <c r="IAO17" s="413"/>
      <c r="IAP17" s="413"/>
      <c r="IAQ17" s="413"/>
      <c r="IAR17" s="413"/>
      <c r="IAS17" s="413"/>
      <c r="IAT17" s="413"/>
      <c r="IAU17" s="413"/>
      <c r="IAV17" s="413"/>
      <c r="IAW17" s="413"/>
      <c r="IAX17" s="413"/>
      <c r="IAY17" s="413"/>
      <c r="IAZ17" s="413"/>
      <c r="IBA17" s="413"/>
      <c r="IBB17" s="413"/>
      <c r="IBC17" s="413"/>
      <c r="IBD17" s="413"/>
      <c r="IBE17" s="413"/>
      <c r="IBF17" s="413"/>
      <c r="IBG17" s="413"/>
      <c r="IBH17" s="413"/>
      <c r="IBI17" s="413"/>
      <c r="IBJ17" s="413"/>
      <c r="IBK17" s="413"/>
      <c r="IBL17" s="413"/>
      <c r="IBM17" s="413"/>
      <c r="IBN17" s="413"/>
      <c r="IBO17" s="413"/>
      <c r="IBP17" s="413"/>
      <c r="IBQ17" s="413"/>
      <c r="IBR17" s="413"/>
      <c r="IBS17" s="413"/>
      <c r="IBT17" s="413"/>
      <c r="IBU17" s="413"/>
      <c r="IBV17" s="413"/>
      <c r="IBW17" s="413"/>
      <c r="IBX17" s="413"/>
      <c r="IBY17" s="413"/>
      <c r="IBZ17" s="413"/>
      <c r="ICA17" s="413"/>
      <c r="ICB17" s="413"/>
      <c r="ICC17" s="413"/>
      <c r="ICD17" s="413"/>
      <c r="ICE17" s="413"/>
      <c r="ICF17" s="413"/>
      <c r="ICG17" s="413"/>
      <c r="ICH17" s="413"/>
      <c r="ICI17" s="413"/>
      <c r="ICJ17" s="413"/>
      <c r="ICK17" s="413"/>
      <c r="ICL17" s="413"/>
      <c r="ICM17" s="413"/>
      <c r="ICN17" s="413"/>
      <c r="ICO17" s="413"/>
      <c r="ICP17" s="413"/>
      <c r="ICQ17" s="413"/>
      <c r="ICR17" s="413"/>
      <c r="ICS17" s="413"/>
      <c r="ICT17" s="413"/>
      <c r="ICU17" s="413"/>
      <c r="ICV17" s="413"/>
      <c r="ICW17" s="413"/>
      <c r="ICX17" s="413"/>
      <c r="ICY17" s="413"/>
      <c r="ICZ17" s="413"/>
      <c r="IDA17" s="413"/>
      <c r="IDB17" s="413"/>
      <c r="IDC17" s="413"/>
      <c r="IDD17" s="413"/>
      <c r="IDE17" s="413"/>
      <c r="IDF17" s="413"/>
      <c r="IDG17" s="413"/>
      <c r="IDH17" s="413"/>
      <c r="IDI17" s="413"/>
      <c r="IDJ17" s="413"/>
      <c r="IDK17" s="413"/>
      <c r="IDL17" s="413"/>
      <c r="IDM17" s="413"/>
      <c r="IDN17" s="413"/>
      <c r="IDO17" s="413"/>
      <c r="IDP17" s="413"/>
      <c r="IDQ17" s="413"/>
      <c r="IDR17" s="413"/>
      <c r="IDS17" s="413"/>
      <c r="IDT17" s="413"/>
      <c r="IDU17" s="413"/>
      <c r="IDV17" s="413"/>
      <c r="IDW17" s="413"/>
      <c r="IDX17" s="413"/>
      <c r="IDY17" s="413"/>
      <c r="IDZ17" s="413"/>
      <c r="IEA17" s="413"/>
      <c r="IEB17" s="413"/>
      <c r="IEC17" s="413"/>
      <c r="IED17" s="413"/>
      <c r="IEE17" s="413"/>
      <c r="IEF17" s="413"/>
      <c r="IEG17" s="413"/>
      <c r="IEH17" s="413"/>
      <c r="IEI17" s="413"/>
      <c r="IEJ17" s="413"/>
      <c r="IEK17" s="413"/>
      <c r="IEL17" s="413"/>
      <c r="IEM17" s="413"/>
      <c r="IEN17" s="413"/>
      <c r="IEO17" s="413"/>
      <c r="IEP17" s="413"/>
      <c r="IEQ17" s="413"/>
      <c r="IER17" s="413"/>
      <c r="IES17" s="413"/>
      <c r="IET17" s="413"/>
      <c r="IEU17" s="413"/>
      <c r="IEV17" s="413"/>
      <c r="IEW17" s="413"/>
      <c r="IEX17" s="413"/>
      <c r="IEY17" s="413"/>
      <c r="IEZ17" s="413"/>
      <c r="IFA17" s="413"/>
      <c r="IFB17" s="413"/>
      <c r="IFC17" s="413"/>
      <c r="IFD17" s="413"/>
      <c r="IFE17" s="413"/>
      <c r="IFF17" s="413"/>
      <c r="IFG17" s="413"/>
      <c r="IFH17" s="413"/>
      <c r="IFI17" s="413"/>
      <c r="IFJ17" s="413"/>
      <c r="IFK17" s="413"/>
      <c r="IFL17" s="413"/>
      <c r="IFM17" s="413"/>
      <c r="IFN17" s="413"/>
      <c r="IFO17" s="413"/>
      <c r="IFP17" s="413"/>
      <c r="IFQ17" s="413"/>
      <c r="IFR17" s="413"/>
      <c r="IFS17" s="413"/>
      <c r="IFT17" s="413"/>
      <c r="IFU17" s="413"/>
      <c r="IFV17" s="413"/>
      <c r="IFW17" s="413"/>
      <c r="IFX17" s="413"/>
      <c r="IFY17" s="413"/>
      <c r="IFZ17" s="413"/>
      <c r="IGA17" s="413"/>
      <c r="IGB17" s="413"/>
      <c r="IGC17" s="413"/>
      <c r="IGD17" s="413"/>
      <c r="IGE17" s="413"/>
      <c r="IGF17" s="413"/>
      <c r="IGG17" s="413"/>
      <c r="IGH17" s="413"/>
      <c r="IGI17" s="413"/>
      <c r="IGJ17" s="413"/>
      <c r="IGK17" s="413"/>
      <c r="IGL17" s="413"/>
      <c r="IGM17" s="413"/>
      <c r="IGN17" s="413"/>
      <c r="IGO17" s="413"/>
      <c r="IGP17" s="413"/>
      <c r="IGQ17" s="413"/>
      <c r="IGR17" s="413"/>
      <c r="IGS17" s="413"/>
      <c r="IGT17" s="413"/>
      <c r="IGU17" s="413"/>
      <c r="IGV17" s="413"/>
      <c r="IGW17" s="413"/>
      <c r="IGX17" s="413"/>
      <c r="IGY17" s="413"/>
      <c r="IGZ17" s="413"/>
      <c r="IHA17" s="413"/>
      <c r="IHB17" s="413"/>
      <c r="IHC17" s="413"/>
      <c r="IHD17" s="413"/>
      <c r="IHE17" s="413"/>
      <c r="IHF17" s="413"/>
      <c r="IHG17" s="413"/>
      <c r="IHH17" s="413"/>
      <c r="IHI17" s="413"/>
      <c r="IHJ17" s="413"/>
      <c r="IHK17" s="413"/>
      <c r="IHL17" s="413"/>
      <c r="IHM17" s="413"/>
      <c r="IHN17" s="413"/>
      <c r="IHO17" s="413"/>
      <c r="IHP17" s="413"/>
      <c r="IHQ17" s="413"/>
      <c r="IHR17" s="413"/>
      <c r="IHS17" s="413"/>
      <c r="IHT17" s="413"/>
      <c r="IHU17" s="413"/>
      <c r="IHV17" s="413"/>
      <c r="IHW17" s="413"/>
      <c r="IHX17" s="413"/>
      <c r="IHY17" s="413"/>
      <c r="IHZ17" s="413"/>
      <c r="IIA17" s="413"/>
      <c r="IIB17" s="413"/>
      <c r="IIC17" s="413"/>
      <c r="IID17" s="413"/>
      <c r="IIE17" s="413"/>
      <c r="IIF17" s="413"/>
      <c r="IIG17" s="413"/>
      <c r="IIH17" s="413"/>
      <c r="III17" s="413"/>
      <c r="IIJ17" s="413"/>
      <c r="IIK17" s="413"/>
      <c r="IIL17" s="413"/>
      <c r="IIM17" s="413"/>
      <c r="IIN17" s="413"/>
      <c r="IIO17" s="413"/>
      <c r="IIP17" s="413"/>
      <c r="IIQ17" s="413"/>
      <c r="IIR17" s="413"/>
      <c r="IIS17" s="413"/>
      <c r="IIT17" s="413"/>
      <c r="IIU17" s="413"/>
      <c r="IIV17" s="413"/>
      <c r="IIW17" s="413"/>
      <c r="IIX17" s="413"/>
      <c r="IIY17" s="413"/>
      <c r="IIZ17" s="413"/>
      <c r="IJA17" s="413"/>
      <c r="IJB17" s="413"/>
      <c r="IJC17" s="413"/>
      <c r="IJD17" s="413"/>
      <c r="IJE17" s="413"/>
      <c r="IJF17" s="413"/>
      <c r="IJG17" s="413"/>
      <c r="IJH17" s="413"/>
      <c r="IJI17" s="413"/>
      <c r="IJJ17" s="413"/>
      <c r="IJK17" s="413"/>
      <c r="IJL17" s="413"/>
      <c r="IJM17" s="413"/>
      <c r="IJN17" s="413"/>
      <c r="IJO17" s="413"/>
      <c r="IJP17" s="413"/>
      <c r="IJQ17" s="413"/>
      <c r="IJR17" s="413"/>
      <c r="IJS17" s="413"/>
      <c r="IJT17" s="413"/>
      <c r="IJU17" s="413"/>
      <c r="IJV17" s="413"/>
      <c r="IJW17" s="413"/>
      <c r="IJX17" s="413"/>
      <c r="IJY17" s="413"/>
      <c r="IJZ17" s="413"/>
      <c r="IKA17" s="413"/>
      <c r="IKB17" s="413"/>
      <c r="IKC17" s="413"/>
      <c r="IKD17" s="413"/>
      <c r="IKE17" s="413"/>
      <c r="IKF17" s="413"/>
      <c r="IKG17" s="413"/>
      <c r="IKH17" s="413"/>
      <c r="IKI17" s="413"/>
      <c r="IKJ17" s="413"/>
      <c r="IKK17" s="413"/>
      <c r="IKL17" s="413"/>
      <c r="IKM17" s="413"/>
      <c r="IKN17" s="413"/>
      <c r="IKO17" s="413"/>
      <c r="IKP17" s="413"/>
      <c r="IKQ17" s="413"/>
      <c r="IKR17" s="413"/>
      <c r="IKS17" s="413"/>
      <c r="IKT17" s="413"/>
      <c r="IKU17" s="413"/>
      <c r="IKV17" s="413"/>
      <c r="IKW17" s="413"/>
      <c r="IKX17" s="413"/>
      <c r="IKY17" s="413"/>
      <c r="IKZ17" s="413"/>
      <c r="ILA17" s="413"/>
      <c r="ILB17" s="413"/>
      <c r="ILC17" s="413"/>
      <c r="ILD17" s="413"/>
      <c r="ILE17" s="413"/>
      <c r="ILF17" s="413"/>
      <c r="ILG17" s="413"/>
      <c r="ILH17" s="413"/>
      <c r="ILI17" s="413"/>
      <c r="ILJ17" s="413"/>
      <c r="ILK17" s="413"/>
      <c r="ILL17" s="413"/>
      <c r="ILM17" s="413"/>
      <c r="ILN17" s="413"/>
      <c r="ILO17" s="413"/>
      <c r="ILP17" s="413"/>
      <c r="ILQ17" s="413"/>
      <c r="ILR17" s="413"/>
      <c r="ILS17" s="413"/>
      <c r="ILT17" s="413"/>
      <c r="ILU17" s="413"/>
      <c r="ILV17" s="413"/>
      <c r="ILW17" s="413"/>
      <c r="ILX17" s="413"/>
      <c r="ILY17" s="413"/>
      <c r="ILZ17" s="413"/>
      <c r="IMA17" s="413"/>
      <c r="IMB17" s="413"/>
      <c r="IMC17" s="413"/>
      <c r="IMD17" s="413"/>
      <c r="IME17" s="413"/>
      <c r="IMF17" s="413"/>
      <c r="IMG17" s="413"/>
      <c r="IMH17" s="413"/>
      <c r="IMI17" s="413"/>
      <c r="IMJ17" s="413"/>
      <c r="IMK17" s="413"/>
      <c r="IML17" s="413"/>
      <c r="IMM17" s="413"/>
      <c r="IMN17" s="413"/>
      <c r="IMO17" s="413"/>
      <c r="IMP17" s="413"/>
      <c r="IMQ17" s="413"/>
      <c r="IMR17" s="413"/>
      <c r="IMS17" s="413"/>
      <c r="IMT17" s="413"/>
      <c r="IMU17" s="413"/>
      <c r="IMV17" s="413"/>
      <c r="IMW17" s="413"/>
      <c r="IMX17" s="413"/>
      <c r="IMY17" s="413"/>
      <c r="IMZ17" s="413"/>
      <c r="INA17" s="413"/>
      <c r="INB17" s="413"/>
      <c r="INC17" s="413"/>
      <c r="IND17" s="413"/>
      <c r="INE17" s="413"/>
      <c r="INF17" s="413"/>
      <c r="ING17" s="413"/>
      <c r="INH17" s="413"/>
      <c r="INI17" s="413"/>
      <c r="INJ17" s="413"/>
      <c r="INK17" s="413"/>
      <c r="INL17" s="413"/>
      <c r="INM17" s="413"/>
      <c r="INN17" s="413"/>
      <c r="INO17" s="413"/>
      <c r="INP17" s="413"/>
      <c r="INQ17" s="413"/>
      <c r="INR17" s="413"/>
      <c r="INS17" s="413"/>
      <c r="INT17" s="413"/>
      <c r="INU17" s="413"/>
      <c r="INV17" s="413"/>
      <c r="INW17" s="413"/>
      <c r="INX17" s="413"/>
      <c r="INY17" s="413"/>
      <c r="INZ17" s="413"/>
      <c r="IOA17" s="413"/>
      <c r="IOB17" s="413"/>
      <c r="IOC17" s="413"/>
      <c r="IOD17" s="413"/>
      <c r="IOE17" s="413"/>
      <c r="IOF17" s="413"/>
      <c r="IOG17" s="413"/>
      <c r="IOH17" s="413"/>
      <c r="IOI17" s="413"/>
      <c r="IOJ17" s="413"/>
      <c r="IOK17" s="413"/>
      <c r="IOL17" s="413"/>
      <c r="IOM17" s="413"/>
      <c r="ION17" s="413"/>
      <c r="IOO17" s="413"/>
      <c r="IOP17" s="413"/>
      <c r="IOQ17" s="413"/>
      <c r="IOR17" s="413"/>
      <c r="IOS17" s="413"/>
      <c r="IOT17" s="413"/>
      <c r="IOU17" s="413"/>
      <c r="IOV17" s="413"/>
      <c r="IOW17" s="413"/>
      <c r="IOX17" s="413"/>
      <c r="IOY17" s="413"/>
      <c r="IOZ17" s="413"/>
      <c r="IPA17" s="413"/>
      <c r="IPB17" s="413"/>
      <c r="IPC17" s="413"/>
      <c r="IPD17" s="413"/>
      <c r="IPE17" s="413"/>
      <c r="IPF17" s="413"/>
      <c r="IPG17" s="413"/>
      <c r="IPH17" s="413"/>
      <c r="IPI17" s="413"/>
      <c r="IPJ17" s="413"/>
      <c r="IPK17" s="413"/>
      <c r="IPL17" s="413"/>
      <c r="IPM17" s="413"/>
      <c r="IPN17" s="413"/>
      <c r="IPO17" s="413"/>
      <c r="IPP17" s="413"/>
      <c r="IPQ17" s="413"/>
      <c r="IPR17" s="413"/>
      <c r="IPS17" s="413"/>
      <c r="IPT17" s="413"/>
      <c r="IPU17" s="413"/>
      <c r="IPV17" s="413"/>
      <c r="IPW17" s="413"/>
      <c r="IPX17" s="413"/>
      <c r="IPY17" s="413"/>
      <c r="IPZ17" s="413"/>
      <c r="IQA17" s="413"/>
      <c r="IQB17" s="413"/>
      <c r="IQC17" s="413"/>
      <c r="IQD17" s="413"/>
      <c r="IQE17" s="413"/>
      <c r="IQF17" s="413"/>
      <c r="IQG17" s="413"/>
      <c r="IQH17" s="413"/>
      <c r="IQI17" s="413"/>
      <c r="IQJ17" s="413"/>
      <c r="IQK17" s="413"/>
      <c r="IQL17" s="413"/>
      <c r="IQM17" s="413"/>
      <c r="IQN17" s="413"/>
      <c r="IQO17" s="413"/>
      <c r="IQP17" s="413"/>
      <c r="IQQ17" s="413"/>
      <c r="IQR17" s="413"/>
      <c r="IQS17" s="413"/>
      <c r="IQT17" s="413"/>
      <c r="IQU17" s="413"/>
      <c r="IQV17" s="413"/>
      <c r="IQW17" s="413"/>
      <c r="IQX17" s="413"/>
      <c r="IQY17" s="413"/>
      <c r="IQZ17" s="413"/>
      <c r="IRA17" s="413"/>
      <c r="IRB17" s="413"/>
      <c r="IRC17" s="413"/>
      <c r="IRD17" s="413"/>
      <c r="IRE17" s="413"/>
      <c r="IRF17" s="413"/>
      <c r="IRG17" s="413"/>
      <c r="IRH17" s="413"/>
      <c r="IRI17" s="413"/>
      <c r="IRJ17" s="413"/>
      <c r="IRK17" s="413"/>
      <c r="IRL17" s="413"/>
      <c r="IRM17" s="413"/>
      <c r="IRN17" s="413"/>
      <c r="IRO17" s="413"/>
      <c r="IRP17" s="413"/>
      <c r="IRQ17" s="413"/>
      <c r="IRR17" s="413"/>
      <c r="IRS17" s="413"/>
      <c r="IRT17" s="413"/>
      <c r="IRU17" s="413"/>
      <c r="IRV17" s="413"/>
      <c r="IRW17" s="413"/>
      <c r="IRX17" s="413"/>
      <c r="IRY17" s="413"/>
      <c r="IRZ17" s="413"/>
      <c r="ISA17" s="413"/>
      <c r="ISB17" s="413"/>
      <c r="ISC17" s="413"/>
      <c r="ISD17" s="413"/>
      <c r="ISE17" s="413"/>
      <c r="ISF17" s="413"/>
      <c r="ISG17" s="413"/>
      <c r="ISH17" s="413"/>
      <c r="ISI17" s="413"/>
      <c r="ISJ17" s="413"/>
      <c r="ISK17" s="413"/>
      <c r="ISL17" s="413"/>
      <c r="ISM17" s="413"/>
      <c r="ISN17" s="413"/>
      <c r="ISO17" s="413"/>
      <c r="ISP17" s="413"/>
      <c r="ISQ17" s="413"/>
      <c r="ISR17" s="413"/>
      <c r="ISS17" s="413"/>
      <c r="IST17" s="413"/>
      <c r="ISU17" s="413"/>
      <c r="ISV17" s="413"/>
      <c r="ISW17" s="413"/>
      <c r="ISX17" s="413"/>
      <c r="ISY17" s="413"/>
      <c r="ISZ17" s="413"/>
      <c r="ITA17" s="413"/>
      <c r="ITB17" s="413"/>
      <c r="ITC17" s="413"/>
      <c r="ITD17" s="413"/>
      <c r="ITE17" s="413"/>
      <c r="ITF17" s="413"/>
      <c r="ITG17" s="413"/>
      <c r="ITH17" s="413"/>
      <c r="ITI17" s="413"/>
      <c r="ITJ17" s="413"/>
      <c r="ITK17" s="413"/>
      <c r="ITL17" s="413"/>
      <c r="ITM17" s="413"/>
      <c r="ITN17" s="413"/>
      <c r="ITO17" s="413"/>
      <c r="ITP17" s="413"/>
      <c r="ITQ17" s="413"/>
      <c r="ITR17" s="413"/>
      <c r="ITS17" s="413"/>
      <c r="ITT17" s="413"/>
      <c r="ITU17" s="413"/>
      <c r="ITV17" s="413"/>
      <c r="ITW17" s="413"/>
      <c r="ITX17" s="413"/>
      <c r="ITY17" s="413"/>
      <c r="ITZ17" s="413"/>
      <c r="IUA17" s="413"/>
      <c r="IUB17" s="413"/>
      <c r="IUC17" s="413"/>
      <c r="IUD17" s="413"/>
      <c r="IUE17" s="413"/>
      <c r="IUF17" s="413"/>
      <c r="IUG17" s="413"/>
      <c r="IUH17" s="413"/>
      <c r="IUI17" s="413"/>
      <c r="IUJ17" s="413"/>
      <c r="IUK17" s="413"/>
      <c r="IUL17" s="413"/>
      <c r="IUM17" s="413"/>
      <c r="IUN17" s="413"/>
      <c r="IUO17" s="413"/>
      <c r="IUP17" s="413"/>
      <c r="IUQ17" s="413"/>
      <c r="IUR17" s="413"/>
      <c r="IUS17" s="413"/>
      <c r="IUT17" s="413"/>
      <c r="IUU17" s="413"/>
      <c r="IUV17" s="413"/>
      <c r="IUW17" s="413"/>
      <c r="IUX17" s="413"/>
      <c r="IUY17" s="413"/>
      <c r="IUZ17" s="413"/>
      <c r="IVA17" s="413"/>
      <c r="IVB17" s="413"/>
      <c r="IVC17" s="413"/>
      <c r="IVD17" s="413"/>
      <c r="IVE17" s="413"/>
      <c r="IVF17" s="413"/>
      <c r="IVG17" s="413"/>
      <c r="IVH17" s="413"/>
      <c r="IVI17" s="413"/>
      <c r="IVJ17" s="413"/>
      <c r="IVK17" s="413"/>
      <c r="IVL17" s="413"/>
      <c r="IVM17" s="413"/>
      <c r="IVN17" s="413"/>
      <c r="IVO17" s="413"/>
      <c r="IVP17" s="413"/>
      <c r="IVQ17" s="413"/>
      <c r="IVR17" s="413"/>
      <c r="IVS17" s="413"/>
      <c r="IVT17" s="413"/>
      <c r="IVU17" s="413"/>
      <c r="IVV17" s="413"/>
      <c r="IVW17" s="413"/>
      <c r="IVX17" s="413"/>
      <c r="IVY17" s="413"/>
      <c r="IVZ17" s="413"/>
      <c r="IWA17" s="413"/>
      <c r="IWB17" s="413"/>
      <c r="IWC17" s="413"/>
      <c r="IWD17" s="413"/>
      <c r="IWE17" s="413"/>
      <c r="IWF17" s="413"/>
      <c r="IWG17" s="413"/>
      <c r="IWH17" s="413"/>
      <c r="IWI17" s="413"/>
      <c r="IWJ17" s="413"/>
      <c r="IWK17" s="413"/>
      <c r="IWL17" s="413"/>
      <c r="IWM17" s="413"/>
      <c r="IWN17" s="413"/>
      <c r="IWO17" s="413"/>
      <c r="IWP17" s="413"/>
      <c r="IWQ17" s="413"/>
      <c r="IWR17" s="413"/>
      <c r="IWS17" s="413"/>
      <c r="IWT17" s="413"/>
      <c r="IWU17" s="413"/>
      <c r="IWV17" s="413"/>
      <c r="IWW17" s="413"/>
      <c r="IWX17" s="413"/>
      <c r="IWY17" s="413"/>
      <c r="IWZ17" s="413"/>
      <c r="IXA17" s="413"/>
      <c r="IXB17" s="413"/>
      <c r="IXC17" s="413"/>
      <c r="IXD17" s="413"/>
      <c r="IXE17" s="413"/>
      <c r="IXF17" s="413"/>
      <c r="IXG17" s="413"/>
      <c r="IXH17" s="413"/>
      <c r="IXI17" s="413"/>
      <c r="IXJ17" s="413"/>
      <c r="IXK17" s="413"/>
      <c r="IXL17" s="413"/>
      <c r="IXM17" s="413"/>
      <c r="IXN17" s="413"/>
      <c r="IXO17" s="413"/>
      <c r="IXP17" s="413"/>
      <c r="IXQ17" s="413"/>
      <c r="IXR17" s="413"/>
      <c r="IXS17" s="413"/>
      <c r="IXT17" s="413"/>
      <c r="IXU17" s="413"/>
      <c r="IXV17" s="413"/>
      <c r="IXW17" s="413"/>
      <c r="IXX17" s="413"/>
      <c r="IXY17" s="413"/>
      <c r="IXZ17" s="413"/>
      <c r="IYA17" s="413"/>
      <c r="IYB17" s="413"/>
      <c r="IYC17" s="413"/>
      <c r="IYD17" s="413"/>
      <c r="IYE17" s="413"/>
      <c r="IYF17" s="413"/>
      <c r="IYG17" s="413"/>
      <c r="IYH17" s="413"/>
      <c r="IYI17" s="413"/>
      <c r="IYJ17" s="413"/>
      <c r="IYK17" s="413"/>
      <c r="IYL17" s="413"/>
      <c r="IYM17" s="413"/>
      <c r="IYN17" s="413"/>
      <c r="IYO17" s="413"/>
      <c r="IYP17" s="413"/>
      <c r="IYQ17" s="413"/>
      <c r="IYR17" s="413"/>
      <c r="IYS17" s="413"/>
      <c r="IYT17" s="413"/>
      <c r="IYU17" s="413"/>
      <c r="IYV17" s="413"/>
      <c r="IYW17" s="413"/>
      <c r="IYX17" s="413"/>
      <c r="IYY17" s="413"/>
      <c r="IYZ17" s="413"/>
      <c r="IZA17" s="413"/>
      <c r="IZB17" s="413"/>
      <c r="IZC17" s="413"/>
      <c r="IZD17" s="413"/>
      <c r="IZE17" s="413"/>
      <c r="IZF17" s="413"/>
      <c r="IZG17" s="413"/>
      <c r="IZH17" s="413"/>
      <c r="IZI17" s="413"/>
      <c r="IZJ17" s="413"/>
      <c r="IZK17" s="413"/>
      <c r="IZL17" s="413"/>
      <c r="IZM17" s="413"/>
      <c r="IZN17" s="413"/>
      <c r="IZO17" s="413"/>
      <c r="IZP17" s="413"/>
      <c r="IZQ17" s="413"/>
      <c r="IZR17" s="413"/>
      <c r="IZS17" s="413"/>
      <c r="IZT17" s="413"/>
      <c r="IZU17" s="413"/>
      <c r="IZV17" s="413"/>
      <c r="IZW17" s="413"/>
      <c r="IZX17" s="413"/>
      <c r="IZY17" s="413"/>
      <c r="IZZ17" s="413"/>
      <c r="JAA17" s="413"/>
      <c r="JAB17" s="413"/>
      <c r="JAC17" s="413"/>
      <c r="JAD17" s="413"/>
      <c r="JAE17" s="413"/>
      <c r="JAF17" s="413"/>
      <c r="JAG17" s="413"/>
      <c r="JAH17" s="413"/>
      <c r="JAI17" s="413"/>
      <c r="JAJ17" s="413"/>
      <c r="JAK17" s="413"/>
      <c r="JAL17" s="413"/>
      <c r="JAM17" s="413"/>
      <c r="JAN17" s="413"/>
      <c r="JAO17" s="413"/>
      <c r="JAP17" s="413"/>
      <c r="JAQ17" s="413"/>
      <c r="JAR17" s="413"/>
      <c r="JAS17" s="413"/>
      <c r="JAT17" s="413"/>
      <c r="JAU17" s="413"/>
      <c r="JAV17" s="413"/>
      <c r="JAW17" s="413"/>
      <c r="JAX17" s="413"/>
      <c r="JAY17" s="413"/>
      <c r="JAZ17" s="413"/>
      <c r="JBA17" s="413"/>
      <c r="JBB17" s="413"/>
      <c r="JBC17" s="413"/>
      <c r="JBD17" s="413"/>
      <c r="JBE17" s="413"/>
      <c r="JBF17" s="413"/>
      <c r="JBG17" s="413"/>
      <c r="JBH17" s="413"/>
      <c r="JBI17" s="413"/>
      <c r="JBJ17" s="413"/>
      <c r="JBK17" s="413"/>
      <c r="JBL17" s="413"/>
      <c r="JBM17" s="413"/>
      <c r="JBN17" s="413"/>
      <c r="JBO17" s="413"/>
      <c r="JBP17" s="413"/>
      <c r="JBQ17" s="413"/>
      <c r="JBR17" s="413"/>
      <c r="JBS17" s="413"/>
      <c r="JBT17" s="413"/>
      <c r="JBU17" s="413"/>
      <c r="JBV17" s="413"/>
      <c r="JBW17" s="413"/>
      <c r="JBX17" s="413"/>
      <c r="JBY17" s="413"/>
      <c r="JBZ17" s="413"/>
      <c r="JCA17" s="413"/>
      <c r="JCB17" s="413"/>
      <c r="JCC17" s="413"/>
      <c r="JCD17" s="413"/>
      <c r="JCE17" s="413"/>
      <c r="JCF17" s="413"/>
      <c r="JCG17" s="413"/>
      <c r="JCH17" s="413"/>
      <c r="JCI17" s="413"/>
      <c r="JCJ17" s="413"/>
      <c r="JCK17" s="413"/>
      <c r="JCL17" s="413"/>
      <c r="JCM17" s="413"/>
      <c r="JCN17" s="413"/>
      <c r="JCO17" s="413"/>
      <c r="JCP17" s="413"/>
      <c r="JCQ17" s="413"/>
      <c r="JCR17" s="413"/>
      <c r="JCS17" s="413"/>
      <c r="JCT17" s="413"/>
      <c r="JCU17" s="413"/>
      <c r="JCV17" s="413"/>
      <c r="JCW17" s="413"/>
      <c r="JCX17" s="413"/>
      <c r="JCY17" s="413"/>
      <c r="JCZ17" s="413"/>
      <c r="JDA17" s="413"/>
      <c r="JDB17" s="413"/>
      <c r="JDC17" s="413"/>
      <c r="JDD17" s="413"/>
      <c r="JDE17" s="413"/>
      <c r="JDF17" s="413"/>
      <c r="JDG17" s="413"/>
      <c r="JDH17" s="413"/>
      <c r="JDI17" s="413"/>
      <c r="JDJ17" s="413"/>
      <c r="JDK17" s="413"/>
      <c r="JDL17" s="413"/>
      <c r="JDM17" s="413"/>
      <c r="JDN17" s="413"/>
      <c r="JDO17" s="413"/>
      <c r="JDP17" s="413"/>
      <c r="JDQ17" s="413"/>
      <c r="JDR17" s="413"/>
      <c r="JDS17" s="413"/>
      <c r="JDT17" s="413"/>
      <c r="JDU17" s="413"/>
      <c r="JDV17" s="413"/>
      <c r="JDW17" s="413"/>
      <c r="JDX17" s="413"/>
      <c r="JDY17" s="413"/>
      <c r="JDZ17" s="413"/>
      <c r="JEA17" s="413"/>
      <c r="JEB17" s="413"/>
      <c r="JEC17" s="413"/>
      <c r="JED17" s="413"/>
      <c r="JEE17" s="413"/>
      <c r="JEF17" s="413"/>
      <c r="JEG17" s="413"/>
      <c r="JEH17" s="413"/>
      <c r="JEI17" s="413"/>
      <c r="JEJ17" s="413"/>
      <c r="JEK17" s="413"/>
      <c r="JEL17" s="413"/>
      <c r="JEM17" s="413"/>
      <c r="JEN17" s="413"/>
      <c r="JEO17" s="413"/>
      <c r="JEP17" s="413"/>
      <c r="JEQ17" s="413"/>
      <c r="JER17" s="413"/>
      <c r="JES17" s="413"/>
      <c r="JET17" s="413"/>
      <c r="JEU17" s="413"/>
      <c r="JEV17" s="413"/>
      <c r="JEW17" s="413"/>
      <c r="JEX17" s="413"/>
      <c r="JEY17" s="413"/>
      <c r="JEZ17" s="413"/>
      <c r="JFA17" s="413"/>
      <c r="JFB17" s="413"/>
      <c r="JFC17" s="413"/>
      <c r="JFD17" s="413"/>
      <c r="JFE17" s="413"/>
      <c r="JFF17" s="413"/>
      <c r="JFG17" s="413"/>
      <c r="JFH17" s="413"/>
      <c r="JFI17" s="413"/>
      <c r="JFJ17" s="413"/>
      <c r="JFK17" s="413"/>
      <c r="JFL17" s="413"/>
      <c r="JFM17" s="413"/>
      <c r="JFN17" s="413"/>
      <c r="JFO17" s="413"/>
      <c r="JFP17" s="413"/>
      <c r="JFQ17" s="413"/>
      <c r="JFR17" s="413"/>
      <c r="JFS17" s="413"/>
      <c r="JFT17" s="413"/>
      <c r="JFU17" s="413"/>
      <c r="JFV17" s="413"/>
      <c r="JFW17" s="413"/>
      <c r="JFX17" s="413"/>
      <c r="JFY17" s="413"/>
      <c r="JFZ17" s="413"/>
      <c r="JGA17" s="413"/>
      <c r="JGB17" s="413"/>
      <c r="JGC17" s="413"/>
      <c r="JGD17" s="413"/>
      <c r="JGE17" s="413"/>
      <c r="JGF17" s="413"/>
      <c r="JGG17" s="413"/>
      <c r="JGH17" s="413"/>
      <c r="JGI17" s="413"/>
      <c r="JGJ17" s="413"/>
      <c r="JGK17" s="413"/>
      <c r="JGL17" s="413"/>
      <c r="JGM17" s="413"/>
      <c r="JGN17" s="413"/>
      <c r="JGO17" s="413"/>
      <c r="JGP17" s="413"/>
      <c r="JGQ17" s="413"/>
      <c r="JGR17" s="413"/>
      <c r="JGS17" s="413"/>
      <c r="JGT17" s="413"/>
      <c r="JGU17" s="413"/>
      <c r="JGV17" s="413"/>
      <c r="JGW17" s="413"/>
      <c r="JGX17" s="413"/>
      <c r="JGY17" s="413"/>
      <c r="JGZ17" s="413"/>
      <c r="JHA17" s="413"/>
      <c r="JHB17" s="413"/>
      <c r="JHC17" s="413"/>
      <c r="JHD17" s="413"/>
      <c r="JHE17" s="413"/>
      <c r="JHF17" s="413"/>
      <c r="JHG17" s="413"/>
      <c r="JHH17" s="413"/>
      <c r="JHI17" s="413"/>
      <c r="JHJ17" s="413"/>
      <c r="JHK17" s="413"/>
      <c r="JHL17" s="413"/>
      <c r="JHM17" s="413"/>
      <c r="JHN17" s="413"/>
      <c r="JHO17" s="413"/>
      <c r="JHP17" s="413"/>
      <c r="JHQ17" s="413"/>
      <c r="JHR17" s="413"/>
      <c r="JHS17" s="413"/>
      <c r="JHT17" s="413"/>
      <c r="JHU17" s="413"/>
      <c r="JHV17" s="413"/>
      <c r="JHW17" s="413"/>
      <c r="JHX17" s="413"/>
      <c r="JHY17" s="413"/>
      <c r="JHZ17" s="413"/>
      <c r="JIA17" s="413"/>
      <c r="JIB17" s="413"/>
      <c r="JIC17" s="413"/>
      <c r="JID17" s="413"/>
      <c r="JIE17" s="413"/>
      <c r="JIF17" s="413"/>
      <c r="JIG17" s="413"/>
      <c r="JIH17" s="413"/>
      <c r="JII17" s="413"/>
      <c r="JIJ17" s="413"/>
      <c r="JIK17" s="413"/>
      <c r="JIL17" s="413"/>
      <c r="JIM17" s="413"/>
      <c r="JIN17" s="413"/>
      <c r="JIO17" s="413"/>
      <c r="JIP17" s="413"/>
      <c r="JIQ17" s="413"/>
      <c r="JIR17" s="413"/>
      <c r="JIS17" s="413"/>
      <c r="JIT17" s="413"/>
      <c r="JIU17" s="413"/>
      <c r="JIV17" s="413"/>
      <c r="JIW17" s="413"/>
      <c r="JIX17" s="413"/>
      <c r="JIY17" s="413"/>
      <c r="JIZ17" s="413"/>
      <c r="JJA17" s="413"/>
      <c r="JJB17" s="413"/>
      <c r="JJC17" s="413"/>
      <c r="JJD17" s="413"/>
      <c r="JJE17" s="413"/>
      <c r="JJF17" s="413"/>
      <c r="JJG17" s="413"/>
      <c r="JJH17" s="413"/>
      <c r="JJI17" s="413"/>
      <c r="JJJ17" s="413"/>
      <c r="JJK17" s="413"/>
      <c r="JJL17" s="413"/>
      <c r="JJM17" s="413"/>
      <c r="JJN17" s="413"/>
      <c r="JJO17" s="413"/>
      <c r="JJP17" s="413"/>
      <c r="JJQ17" s="413"/>
      <c r="JJR17" s="413"/>
      <c r="JJS17" s="413"/>
      <c r="JJT17" s="413"/>
      <c r="JJU17" s="413"/>
      <c r="JJV17" s="413"/>
      <c r="JJW17" s="413"/>
      <c r="JJX17" s="413"/>
      <c r="JJY17" s="413"/>
      <c r="JJZ17" s="413"/>
      <c r="JKA17" s="413"/>
      <c r="JKB17" s="413"/>
      <c r="JKC17" s="413"/>
      <c r="JKD17" s="413"/>
      <c r="JKE17" s="413"/>
      <c r="JKF17" s="413"/>
      <c r="JKG17" s="413"/>
      <c r="JKH17" s="413"/>
      <c r="JKI17" s="413"/>
      <c r="JKJ17" s="413"/>
      <c r="JKK17" s="413"/>
      <c r="JKL17" s="413"/>
      <c r="JKM17" s="413"/>
      <c r="JKN17" s="413"/>
      <c r="JKO17" s="413"/>
      <c r="JKP17" s="413"/>
      <c r="JKQ17" s="413"/>
      <c r="JKR17" s="413"/>
      <c r="JKS17" s="413"/>
      <c r="JKT17" s="413"/>
      <c r="JKU17" s="413"/>
      <c r="JKV17" s="413"/>
      <c r="JKW17" s="413"/>
      <c r="JKX17" s="413"/>
      <c r="JKY17" s="413"/>
      <c r="JKZ17" s="413"/>
      <c r="JLA17" s="413"/>
      <c r="JLB17" s="413"/>
      <c r="JLC17" s="413"/>
      <c r="JLD17" s="413"/>
      <c r="JLE17" s="413"/>
      <c r="JLF17" s="413"/>
      <c r="JLG17" s="413"/>
      <c r="JLH17" s="413"/>
      <c r="JLI17" s="413"/>
      <c r="JLJ17" s="413"/>
      <c r="JLK17" s="413"/>
      <c r="JLL17" s="413"/>
      <c r="JLM17" s="413"/>
      <c r="JLN17" s="413"/>
      <c r="JLO17" s="413"/>
      <c r="JLP17" s="413"/>
      <c r="JLQ17" s="413"/>
      <c r="JLR17" s="413"/>
      <c r="JLS17" s="413"/>
      <c r="JLT17" s="413"/>
      <c r="JLU17" s="413"/>
      <c r="JLV17" s="413"/>
      <c r="JLW17" s="413"/>
      <c r="JLX17" s="413"/>
      <c r="JLY17" s="413"/>
      <c r="JLZ17" s="413"/>
      <c r="JMA17" s="413"/>
      <c r="JMB17" s="413"/>
      <c r="JMC17" s="413"/>
      <c r="JMD17" s="413"/>
      <c r="JME17" s="413"/>
      <c r="JMF17" s="413"/>
      <c r="JMG17" s="413"/>
      <c r="JMH17" s="413"/>
      <c r="JMI17" s="413"/>
      <c r="JMJ17" s="413"/>
      <c r="JMK17" s="413"/>
      <c r="JML17" s="413"/>
      <c r="JMM17" s="413"/>
      <c r="JMN17" s="413"/>
      <c r="JMO17" s="413"/>
      <c r="JMP17" s="413"/>
      <c r="JMQ17" s="413"/>
      <c r="JMR17" s="413"/>
      <c r="JMS17" s="413"/>
      <c r="JMT17" s="413"/>
      <c r="JMU17" s="413"/>
      <c r="JMV17" s="413"/>
      <c r="JMW17" s="413"/>
      <c r="JMX17" s="413"/>
      <c r="JMY17" s="413"/>
      <c r="JMZ17" s="413"/>
      <c r="JNA17" s="413"/>
      <c r="JNB17" s="413"/>
      <c r="JNC17" s="413"/>
      <c r="JND17" s="413"/>
      <c r="JNE17" s="413"/>
      <c r="JNF17" s="413"/>
      <c r="JNG17" s="413"/>
      <c r="JNH17" s="413"/>
      <c r="JNI17" s="413"/>
      <c r="JNJ17" s="413"/>
      <c r="JNK17" s="413"/>
      <c r="JNL17" s="413"/>
      <c r="JNM17" s="413"/>
      <c r="JNN17" s="413"/>
      <c r="JNO17" s="413"/>
      <c r="JNP17" s="413"/>
      <c r="JNQ17" s="413"/>
      <c r="JNR17" s="413"/>
      <c r="JNS17" s="413"/>
      <c r="JNT17" s="413"/>
      <c r="JNU17" s="413"/>
      <c r="JNV17" s="413"/>
      <c r="JNW17" s="413"/>
      <c r="JNX17" s="413"/>
      <c r="JNY17" s="413"/>
      <c r="JNZ17" s="413"/>
      <c r="JOA17" s="413"/>
      <c r="JOB17" s="413"/>
      <c r="JOC17" s="413"/>
      <c r="JOD17" s="413"/>
      <c r="JOE17" s="413"/>
      <c r="JOF17" s="413"/>
      <c r="JOG17" s="413"/>
      <c r="JOH17" s="413"/>
      <c r="JOI17" s="413"/>
      <c r="JOJ17" s="413"/>
      <c r="JOK17" s="413"/>
      <c r="JOL17" s="413"/>
      <c r="JOM17" s="413"/>
      <c r="JON17" s="413"/>
      <c r="JOO17" s="413"/>
      <c r="JOP17" s="413"/>
      <c r="JOQ17" s="413"/>
      <c r="JOR17" s="413"/>
      <c r="JOS17" s="413"/>
      <c r="JOT17" s="413"/>
      <c r="JOU17" s="413"/>
      <c r="JOV17" s="413"/>
      <c r="JOW17" s="413"/>
      <c r="JOX17" s="413"/>
      <c r="JOY17" s="413"/>
      <c r="JOZ17" s="413"/>
      <c r="JPA17" s="413"/>
      <c r="JPB17" s="413"/>
      <c r="JPC17" s="413"/>
      <c r="JPD17" s="413"/>
      <c r="JPE17" s="413"/>
      <c r="JPF17" s="413"/>
      <c r="JPG17" s="413"/>
      <c r="JPH17" s="413"/>
      <c r="JPI17" s="413"/>
      <c r="JPJ17" s="413"/>
      <c r="JPK17" s="413"/>
      <c r="JPL17" s="413"/>
      <c r="JPM17" s="413"/>
      <c r="JPN17" s="413"/>
      <c r="JPO17" s="413"/>
      <c r="JPP17" s="413"/>
      <c r="JPQ17" s="413"/>
      <c r="JPR17" s="413"/>
      <c r="JPS17" s="413"/>
      <c r="JPT17" s="413"/>
      <c r="JPU17" s="413"/>
      <c r="JPV17" s="413"/>
      <c r="JPW17" s="413"/>
      <c r="JPX17" s="413"/>
      <c r="JPY17" s="413"/>
      <c r="JPZ17" s="413"/>
      <c r="JQA17" s="413"/>
      <c r="JQB17" s="413"/>
      <c r="JQC17" s="413"/>
      <c r="JQD17" s="413"/>
      <c r="JQE17" s="413"/>
      <c r="JQF17" s="413"/>
      <c r="JQG17" s="413"/>
      <c r="JQH17" s="413"/>
      <c r="JQI17" s="413"/>
      <c r="JQJ17" s="413"/>
      <c r="JQK17" s="413"/>
      <c r="JQL17" s="413"/>
      <c r="JQM17" s="413"/>
      <c r="JQN17" s="413"/>
      <c r="JQO17" s="413"/>
      <c r="JQP17" s="413"/>
      <c r="JQQ17" s="413"/>
      <c r="JQR17" s="413"/>
      <c r="JQS17" s="413"/>
      <c r="JQT17" s="413"/>
      <c r="JQU17" s="413"/>
      <c r="JQV17" s="413"/>
      <c r="JQW17" s="413"/>
      <c r="JQX17" s="413"/>
      <c r="JQY17" s="413"/>
      <c r="JQZ17" s="413"/>
      <c r="JRA17" s="413"/>
      <c r="JRB17" s="413"/>
      <c r="JRC17" s="413"/>
      <c r="JRD17" s="413"/>
      <c r="JRE17" s="413"/>
      <c r="JRF17" s="413"/>
      <c r="JRG17" s="413"/>
      <c r="JRH17" s="413"/>
      <c r="JRI17" s="413"/>
      <c r="JRJ17" s="413"/>
      <c r="JRK17" s="413"/>
      <c r="JRL17" s="413"/>
      <c r="JRM17" s="413"/>
      <c r="JRN17" s="413"/>
      <c r="JRO17" s="413"/>
      <c r="JRP17" s="413"/>
      <c r="JRQ17" s="413"/>
      <c r="JRR17" s="413"/>
      <c r="JRS17" s="413"/>
      <c r="JRT17" s="413"/>
      <c r="JRU17" s="413"/>
      <c r="JRV17" s="413"/>
      <c r="JRW17" s="413"/>
      <c r="JRX17" s="413"/>
      <c r="JRY17" s="413"/>
      <c r="JRZ17" s="413"/>
      <c r="JSA17" s="413"/>
      <c r="JSB17" s="413"/>
      <c r="JSC17" s="413"/>
      <c r="JSD17" s="413"/>
      <c r="JSE17" s="413"/>
      <c r="JSF17" s="413"/>
      <c r="JSG17" s="413"/>
      <c r="JSH17" s="413"/>
      <c r="JSI17" s="413"/>
      <c r="JSJ17" s="413"/>
      <c r="JSK17" s="413"/>
      <c r="JSL17" s="413"/>
      <c r="JSM17" s="413"/>
      <c r="JSN17" s="413"/>
      <c r="JSO17" s="413"/>
      <c r="JSP17" s="413"/>
      <c r="JSQ17" s="413"/>
      <c r="JSR17" s="413"/>
      <c r="JSS17" s="413"/>
      <c r="JST17" s="413"/>
      <c r="JSU17" s="413"/>
      <c r="JSV17" s="413"/>
      <c r="JSW17" s="413"/>
      <c r="JSX17" s="413"/>
      <c r="JSY17" s="413"/>
      <c r="JSZ17" s="413"/>
      <c r="JTA17" s="413"/>
      <c r="JTB17" s="413"/>
      <c r="JTC17" s="413"/>
      <c r="JTD17" s="413"/>
      <c r="JTE17" s="413"/>
      <c r="JTF17" s="413"/>
      <c r="JTG17" s="413"/>
      <c r="JTH17" s="413"/>
      <c r="JTI17" s="413"/>
      <c r="JTJ17" s="413"/>
      <c r="JTK17" s="413"/>
      <c r="JTL17" s="413"/>
      <c r="JTM17" s="413"/>
      <c r="JTN17" s="413"/>
      <c r="JTO17" s="413"/>
      <c r="JTP17" s="413"/>
      <c r="JTQ17" s="413"/>
      <c r="JTR17" s="413"/>
      <c r="JTS17" s="413"/>
      <c r="JTT17" s="413"/>
      <c r="JTU17" s="413"/>
      <c r="JTV17" s="413"/>
      <c r="JTW17" s="413"/>
      <c r="JTX17" s="413"/>
      <c r="JTY17" s="413"/>
      <c r="JTZ17" s="413"/>
      <c r="JUA17" s="413"/>
      <c r="JUB17" s="413"/>
      <c r="JUC17" s="413"/>
      <c r="JUD17" s="413"/>
      <c r="JUE17" s="413"/>
      <c r="JUF17" s="413"/>
      <c r="JUG17" s="413"/>
      <c r="JUH17" s="413"/>
      <c r="JUI17" s="413"/>
      <c r="JUJ17" s="413"/>
      <c r="JUK17" s="413"/>
      <c r="JUL17" s="413"/>
      <c r="JUM17" s="413"/>
      <c r="JUN17" s="413"/>
      <c r="JUO17" s="413"/>
      <c r="JUP17" s="413"/>
      <c r="JUQ17" s="413"/>
      <c r="JUR17" s="413"/>
      <c r="JUS17" s="413"/>
      <c r="JUT17" s="413"/>
      <c r="JUU17" s="413"/>
      <c r="JUV17" s="413"/>
      <c r="JUW17" s="413"/>
      <c r="JUX17" s="413"/>
      <c r="JUY17" s="413"/>
      <c r="JUZ17" s="413"/>
      <c r="JVA17" s="413"/>
      <c r="JVB17" s="413"/>
      <c r="JVC17" s="413"/>
      <c r="JVD17" s="413"/>
      <c r="JVE17" s="413"/>
      <c r="JVF17" s="413"/>
      <c r="JVG17" s="413"/>
      <c r="JVH17" s="413"/>
      <c r="JVI17" s="413"/>
      <c r="JVJ17" s="413"/>
      <c r="JVK17" s="413"/>
      <c r="JVL17" s="413"/>
      <c r="JVM17" s="413"/>
      <c r="JVN17" s="413"/>
      <c r="JVO17" s="413"/>
      <c r="JVP17" s="413"/>
      <c r="JVQ17" s="413"/>
      <c r="JVR17" s="413"/>
      <c r="JVS17" s="413"/>
      <c r="JVT17" s="413"/>
      <c r="JVU17" s="413"/>
      <c r="JVV17" s="413"/>
      <c r="JVW17" s="413"/>
      <c r="JVX17" s="413"/>
      <c r="JVY17" s="413"/>
      <c r="JVZ17" s="413"/>
      <c r="JWA17" s="413"/>
      <c r="JWB17" s="413"/>
      <c r="JWC17" s="413"/>
      <c r="JWD17" s="413"/>
      <c r="JWE17" s="413"/>
      <c r="JWF17" s="413"/>
      <c r="JWG17" s="413"/>
      <c r="JWH17" s="413"/>
      <c r="JWI17" s="413"/>
      <c r="JWJ17" s="413"/>
      <c r="JWK17" s="413"/>
      <c r="JWL17" s="413"/>
      <c r="JWM17" s="413"/>
      <c r="JWN17" s="413"/>
      <c r="JWO17" s="413"/>
      <c r="JWP17" s="413"/>
      <c r="JWQ17" s="413"/>
      <c r="JWR17" s="413"/>
      <c r="JWS17" s="413"/>
      <c r="JWT17" s="413"/>
      <c r="JWU17" s="413"/>
      <c r="JWV17" s="413"/>
      <c r="JWW17" s="413"/>
      <c r="JWX17" s="413"/>
      <c r="JWY17" s="413"/>
      <c r="JWZ17" s="413"/>
      <c r="JXA17" s="413"/>
      <c r="JXB17" s="413"/>
      <c r="JXC17" s="413"/>
      <c r="JXD17" s="413"/>
      <c r="JXE17" s="413"/>
      <c r="JXF17" s="413"/>
      <c r="JXG17" s="413"/>
      <c r="JXH17" s="413"/>
      <c r="JXI17" s="413"/>
      <c r="JXJ17" s="413"/>
      <c r="JXK17" s="413"/>
      <c r="JXL17" s="413"/>
      <c r="JXM17" s="413"/>
      <c r="JXN17" s="413"/>
      <c r="JXO17" s="413"/>
      <c r="JXP17" s="413"/>
      <c r="JXQ17" s="413"/>
      <c r="JXR17" s="413"/>
      <c r="JXS17" s="413"/>
      <c r="JXT17" s="413"/>
      <c r="JXU17" s="413"/>
      <c r="JXV17" s="413"/>
      <c r="JXW17" s="413"/>
      <c r="JXX17" s="413"/>
      <c r="JXY17" s="413"/>
      <c r="JXZ17" s="413"/>
      <c r="JYA17" s="413"/>
      <c r="JYB17" s="413"/>
      <c r="JYC17" s="413"/>
      <c r="JYD17" s="413"/>
      <c r="JYE17" s="413"/>
      <c r="JYF17" s="413"/>
      <c r="JYG17" s="413"/>
      <c r="JYH17" s="413"/>
      <c r="JYI17" s="413"/>
      <c r="JYJ17" s="413"/>
      <c r="JYK17" s="413"/>
      <c r="JYL17" s="413"/>
      <c r="JYM17" s="413"/>
      <c r="JYN17" s="413"/>
      <c r="JYO17" s="413"/>
      <c r="JYP17" s="413"/>
      <c r="JYQ17" s="413"/>
      <c r="JYR17" s="413"/>
      <c r="JYS17" s="413"/>
      <c r="JYT17" s="413"/>
      <c r="JYU17" s="413"/>
      <c r="JYV17" s="413"/>
      <c r="JYW17" s="413"/>
      <c r="JYX17" s="413"/>
      <c r="JYY17" s="413"/>
      <c r="JYZ17" s="413"/>
      <c r="JZA17" s="413"/>
      <c r="JZB17" s="413"/>
      <c r="JZC17" s="413"/>
      <c r="JZD17" s="413"/>
      <c r="JZE17" s="413"/>
      <c r="JZF17" s="413"/>
      <c r="JZG17" s="413"/>
      <c r="JZH17" s="413"/>
      <c r="JZI17" s="413"/>
      <c r="JZJ17" s="413"/>
      <c r="JZK17" s="413"/>
      <c r="JZL17" s="413"/>
      <c r="JZM17" s="413"/>
      <c r="JZN17" s="413"/>
      <c r="JZO17" s="413"/>
      <c r="JZP17" s="413"/>
      <c r="JZQ17" s="413"/>
      <c r="JZR17" s="413"/>
      <c r="JZS17" s="413"/>
      <c r="JZT17" s="413"/>
      <c r="JZU17" s="413"/>
      <c r="JZV17" s="413"/>
      <c r="JZW17" s="413"/>
      <c r="JZX17" s="413"/>
      <c r="JZY17" s="413"/>
      <c r="JZZ17" s="413"/>
      <c r="KAA17" s="413"/>
      <c r="KAB17" s="413"/>
      <c r="KAC17" s="413"/>
      <c r="KAD17" s="413"/>
      <c r="KAE17" s="413"/>
      <c r="KAF17" s="413"/>
      <c r="KAG17" s="413"/>
      <c r="KAH17" s="413"/>
      <c r="KAI17" s="413"/>
      <c r="KAJ17" s="413"/>
      <c r="KAK17" s="413"/>
      <c r="KAL17" s="413"/>
      <c r="KAM17" s="413"/>
      <c r="KAN17" s="413"/>
      <c r="KAO17" s="413"/>
      <c r="KAP17" s="413"/>
      <c r="KAQ17" s="413"/>
      <c r="KAR17" s="413"/>
      <c r="KAS17" s="413"/>
      <c r="KAT17" s="413"/>
      <c r="KAU17" s="413"/>
      <c r="KAV17" s="413"/>
      <c r="KAW17" s="413"/>
      <c r="KAX17" s="413"/>
      <c r="KAY17" s="413"/>
      <c r="KAZ17" s="413"/>
      <c r="KBA17" s="413"/>
      <c r="KBB17" s="413"/>
      <c r="KBC17" s="413"/>
      <c r="KBD17" s="413"/>
      <c r="KBE17" s="413"/>
      <c r="KBF17" s="413"/>
      <c r="KBG17" s="413"/>
      <c r="KBH17" s="413"/>
      <c r="KBI17" s="413"/>
      <c r="KBJ17" s="413"/>
      <c r="KBK17" s="413"/>
      <c r="KBL17" s="413"/>
      <c r="KBM17" s="413"/>
      <c r="KBN17" s="413"/>
      <c r="KBO17" s="413"/>
      <c r="KBP17" s="413"/>
      <c r="KBQ17" s="413"/>
      <c r="KBR17" s="413"/>
      <c r="KBS17" s="413"/>
      <c r="KBT17" s="413"/>
      <c r="KBU17" s="413"/>
      <c r="KBV17" s="413"/>
      <c r="KBW17" s="413"/>
      <c r="KBX17" s="413"/>
      <c r="KBY17" s="413"/>
      <c r="KBZ17" s="413"/>
      <c r="KCA17" s="413"/>
      <c r="KCB17" s="413"/>
      <c r="KCC17" s="413"/>
      <c r="KCD17" s="413"/>
      <c r="KCE17" s="413"/>
      <c r="KCF17" s="413"/>
      <c r="KCG17" s="413"/>
      <c r="KCH17" s="413"/>
      <c r="KCI17" s="413"/>
      <c r="KCJ17" s="413"/>
      <c r="KCK17" s="413"/>
      <c r="KCL17" s="413"/>
      <c r="KCM17" s="413"/>
      <c r="KCN17" s="413"/>
      <c r="KCO17" s="413"/>
      <c r="KCP17" s="413"/>
      <c r="KCQ17" s="413"/>
      <c r="KCR17" s="413"/>
      <c r="KCS17" s="413"/>
      <c r="KCT17" s="413"/>
      <c r="KCU17" s="413"/>
      <c r="KCV17" s="413"/>
      <c r="KCW17" s="413"/>
      <c r="KCX17" s="413"/>
      <c r="KCY17" s="413"/>
      <c r="KCZ17" s="413"/>
      <c r="KDA17" s="413"/>
      <c r="KDB17" s="413"/>
      <c r="KDC17" s="413"/>
      <c r="KDD17" s="413"/>
      <c r="KDE17" s="413"/>
      <c r="KDF17" s="413"/>
      <c r="KDG17" s="413"/>
      <c r="KDH17" s="413"/>
      <c r="KDI17" s="413"/>
      <c r="KDJ17" s="413"/>
      <c r="KDK17" s="413"/>
      <c r="KDL17" s="413"/>
      <c r="KDM17" s="413"/>
      <c r="KDN17" s="413"/>
      <c r="KDO17" s="413"/>
      <c r="KDP17" s="413"/>
      <c r="KDQ17" s="413"/>
      <c r="KDR17" s="413"/>
      <c r="KDS17" s="413"/>
      <c r="KDT17" s="413"/>
      <c r="KDU17" s="413"/>
      <c r="KDV17" s="413"/>
      <c r="KDW17" s="413"/>
      <c r="KDX17" s="413"/>
      <c r="KDY17" s="413"/>
      <c r="KDZ17" s="413"/>
      <c r="KEA17" s="413"/>
      <c r="KEB17" s="413"/>
      <c r="KEC17" s="413"/>
      <c r="KED17" s="413"/>
      <c r="KEE17" s="413"/>
      <c r="KEF17" s="413"/>
      <c r="KEG17" s="413"/>
      <c r="KEH17" s="413"/>
      <c r="KEI17" s="413"/>
      <c r="KEJ17" s="413"/>
      <c r="KEK17" s="413"/>
      <c r="KEL17" s="413"/>
      <c r="KEM17" s="413"/>
      <c r="KEN17" s="413"/>
      <c r="KEO17" s="413"/>
      <c r="KEP17" s="413"/>
      <c r="KEQ17" s="413"/>
      <c r="KER17" s="413"/>
      <c r="KES17" s="413"/>
      <c r="KET17" s="413"/>
      <c r="KEU17" s="413"/>
      <c r="KEV17" s="413"/>
      <c r="KEW17" s="413"/>
      <c r="KEX17" s="413"/>
      <c r="KEY17" s="413"/>
      <c r="KEZ17" s="413"/>
      <c r="KFA17" s="413"/>
      <c r="KFB17" s="413"/>
      <c r="KFC17" s="413"/>
      <c r="KFD17" s="413"/>
      <c r="KFE17" s="413"/>
      <c r="KFF17" s="413"/>
      <c r="KFG17" s="413"/>
      <c r="KFH17" s="413"/>
      <c r="KFI17" s="413"/>
      <c r="KFJ17" s="413"/>
      <c r="KFK17" s="413"/>
      <c r="KFL17" s="413"/>
      <c r="KFM17" s="413"/>
      <c r="KFN17" s="413"/>
      <c r="KFO17" s="413"/>
      <c r="KFP17" s="413"/>
      <c r="KFQ17" s="413"/>
      <c r="KFR17" s="413"/>
      <c r="KFS17" s="413"/>
      <c r="KFT17" s="413"/>
      <c r="KFU17" s="413"/>
      <c r="KFV17" s="413"/>
      <c r="KFW17" s="413"/>
      <c r="KFX17" s="413"/>
      <c r="KFY17" s="413"/>
      <c r="KFZ17" s="413"/>
      <c r="KGA17" s="413"/>
      <c r="KGB17" s="413"/>
      <c r="KGC17" s="413"/>
      <c r="KGD17" s="413"/>
      <c r="KGE17" s="413"/>
      <c r="KGF17" s="413"/>
      <c r="KGG17" s="413"/>
      <c r="KGH17" s="413"/>
      <c r="KGI17" s="413"/>
      <c r="KGJ17" s="413"/>
      <c r="KGK17" s="413"/>
      <c r="KGL17" s="413"/>
      <c r="KGM17" s="413"/>
      <c r="KGN17" s="413"/>
      <c r="KGO17" s="413"/>
      <c r="KGP17" s="413"/>
      <c r="KGQ17" s="413"/>
      <c r="KGR17" s="413"/>
      <c r="KGS17" s="413"/>
      <c r="KGT17" s="413"/>
      <c r="KGU17" s="413"/>
      <c r="KGV17" s="413"/>
      <c r="KGW17" s="413"/>
      <c r="KGX17" s="413"/>
      <c r="KGY17" s="413"/>
      <c r="KGZ17" s="413"/>
      <c r="KHA17" s="413"/>
      <c r="KHB17" s="413"/>
      <c r="KHC17" s="413"/>
      <c r="KHD17" s="413"/>
      <c r="KHE17" s="413"/>
      <c r="KHF17" s="413"/>
      <c r="KHG17" s="413"/>
      <c r="KHH17" s="413"/>
      <c r="KHI17" s="413"/>
      <c r="KHJ17" s="413"/>
      <c r="KHK17" s="413"/>
      <c r="KHL17" s="413"/>
      <c r="KHM17" s="413"/>
      <c r="KHN17" s="413"/>
      <c r="KHO17" s="413"/>
      <c r="KHP17" s="413"/>
      <c r="KHQ17" s="413"/>
      <c r="KHR17" s="413"/>
      <c r="KHS17" s="413"/>
      <c r="KHT17" s="413"/>
      <c r="KHU17" s="413"/>
      <c r="KHV17" s="413"/>
      <c r="KHW17" s="413"/>
      <c r="KHX17" s="413"/>
      <c r="KHY17" s="413"/>
      <c r="KHZ17" s="413"/>
      <c r="KIA17" s="413"/>
      <c r="KIB17" s="413"/>
      <c r="KIC17" s="413"/>
      <c r="KID17" s="413"/>
      <c r="KIE17" s="413"/>
      <c r="KIF17" s="413"/>
      <c r="KIG17" s="413"/>
      <c r="KIH17" s="413"/>
      <c r="KII17" s="413"/>
      <c r="KIJ17" s="413"/>
      <c r="KIK17" s="413"/>
      <c r="KIL17" s="413"/>
      <c r="KIM17" s="413"/>
      <c r="KIN17" s="413"/>
      <c r="KIO17" s="413"/>
      <c r="KIP17" s="413"/>
      <c r="KIQ17" s="413"/>
      <c r="KIR17" s="413"/>
      <c r="KIS17" s="413"/>
      <c r="KIT17" s="413"/>
      <c r="KIU17" s="413"/>
      <c r="KIV17" s="413"/>
      <c r="KIW17" s="413"/>
      <c r="KIX17" s="413"/>
      <c r="KIY17" s="413"/>
      <c r="KIZ17" s="413"/>
      <c r="KJA17" s="413"/>
      <c r="KJB17" s="413"/>
      <c r="KJC17" s="413"/>
      <c r="KJD17" s="413"/>
      <c r="KJE17" s="413"/>
      <c r="KJF17" s="413"/>
      <c r="KJG17" s="413"/>
      <c r="KJH17" s="413"/>
      <c r="KJI17" s="413"/>
      <c r="KJJ17" s="413"/>
      <c r="KJK17" s="413"/>
      <c r="KJL17" s="413"/>
      <c r="KJM17" s="413"/>
      <c r="KJN17" s="413"/>
      <c r="KJO17" s="413"/>
      <c r="KJP17" s="413"/>
      <c r="KJQ17" s="413"/>
      <c r="KJR17" s="413"/>
      <c r="KJS17" s="413"/>
      <c r="KJT17" s="413"/>
      <c r="KJU17" s="413"/>
      <c r="KJV17" s="413"/>
      <c r="KJW17" s="413"/>
      <c r="KJX17" s="413"/>
      <c r="KJY17" s="413"/>
      <c r="KJZ17" s="413"/>
      <c r="KKA17" s="413"/>
      <c r="KKB17" s="413"/>
      <c r="KKC17" s="413"/>
      <c r="KKD17" s="413"/>
      <c r="KKE17" s="413"/>
      <c r="KKF17" s="413"/>
      <c r="KKG17" s="413"/>
      <c r="KKH17" s="413"/>
      <c r="KKI17" s="413"/>
      <c r="KKJ17" s="413"/>
      <c r="KKK17" s="413"/>
      <c r="KKL17" s="413"/>
      <c r="KKM17" s="413"/>
      <c r="KKN17" s="413"/>
      <c r="KKO17" s="413"/>
      <c r="KKP17" s="413"/>
      <c r="KKQ17" s="413"/>
      <c r="KKR17" s="413"/>
      <c r="KKS17" s="413"/>
      <c r="KKT17" s="413"/>
      <c r="KKU17" s="413"/>
      <c r="KKV17" s="413"/>
      <c r="KKW17" s="413"/>
      <c r="KKX17" s="413"/>
      <c r="KKY17" s="413"/>
      <c r="KKZ17" s="413"/>
      <c r="KLA17" s="413"/>
      <c r="KLB17" s="413"/>
      <c r="KLC17" s="413"/>
      <c r="KLD17" s="413"/>
      <c r="KLE17" s="413"/>
      <c r="KLF17" s="413"/>
      <c r="KLG17" s="413"/>
      <c r="KLH17" s="413"/>
      <c r="KLI17" s="413"/>
      <c r="KLJ17" s="413"/>
      <c r="KLK17" s="413"/>
      <c r="KLL17" s="413"/>
      <c r="KLM17" s="413"/>
      <c r="KLN17" s="413"/>
      <c r="KLO17" s="413"/>
      <c r="KLP17" s="413"/>
      <c r="KLQ17" s="413"/>
      <c r="KLR17" s="413"/>
      <c r="KLS17" s="413"/>
      <c r="KLT17" s="413"/>
      <c r="KLU17" s="413"/>
      <c r="KLV17" s="413"/>
      <c r="KLW17" s="413"/>
      <c r="KLX17" s="413"/>
      <c r="KLY17" s="413"/>
      <c r="KLZ17" s="413"/>
      <c r="KMA17" s="413"/>
      <c r="KMB17" s="413"/>
      <c r="KMC17" s="413"/>
      <c r="KMD17" s="413"/>
      <c r="KME17" s="413"/>
      <c r="KMF17" s="413"/>
      <c r="KMG17" s="413"/>
      <c r="KMH17" s="413"/>
      <c r="KMI17" s="413"/>
      <c r="KMJ17" s="413"/>
      <c r="KMK17" s="413"/>
      <c r="KML17" s="413"/>
      <c r="KMM17" s="413"/>
      <c r="KMN17" s="413"/>
      <c r="KMO17" s="413"/>
      <c r="KMP17" s="413"/>
      <c r="KMQ17" s="413"/>
      <c r="KMR17" s="413"/>
      <c r="KMS17" s="413"/>
      <c r="KMT17" s="413"/>
      <c r="KMU17" s="413"/>
      <c r="KMV17" s="413"/>
      <c r="KMW17" s="413"/>
      <c r="KMX17" s="413"/>
      <c r="KMY17" s="413"/>
      <c r="KMZ17" s="413"/>
      <c r="KNA17" s="413"/>
      <c r="KNB17" s="413"/>
      <c r="KNC17" s="413"/>
      <c r="KND17" s="413"/>
      <c r="KNE17" s="413"/>
      <c r="KNF17" s="413"/>
      <c r="KNG17" s="413"/>
      <c r="KNH17" s="413"/>
      <c r="KNI17" s="413"/>
      <c r="KNJ17" s="413"/>
      <c r="KNK17" s="413"/>
      <c r="KNL17" s="413"/>
      <c r="KNM17" s="413"/>
      <c r="KNN17" s="413"/>
      <c r="KNO17" s="413"/>
      <c r="KNP17" s="413"/>
      <c r="KNQ17" s="413"/>
      <c r="KNR17" s="413"/>
      <c r="KNS17" s="413"/>
      <c r="KNT17" s="413"/>
      <c r="KNU17" s="413"/>
      <c r="KNV17" s="413"/>
      <c r="KNW17" s="413"/>
      <c r="KNX17" s="413"/>
      <c r="KNY17" s="413"/>
      <c r="KNZ17" s="413"/>
      <c r="KOA17" s="413"/>
      <c r="KOB17" s="413"/>
      <c r="KOC17" s="413"/>
      <c r="KOD17" s="413"/>
      <c r="KOE17" s="413"/>
      <c r="KOF17" s="413"/>
      <c r="KOG17" s="413"/>
      <c r="KOH17" s="413"/>
      <c r="KOI17" s="413"/>
      <c r="KOJ17" s="413"/>
      <c r="KOK17" s="413"/>
      <c r="KOL17" s="413"/>
      <c r="KOM17" s="413"/>
      <c r="KON17" s="413"/>
      <c r="KOO17" s="413"/>
      <c r="KOP17" s="413"/>
      <c r="KOQ17" s="413"/>
      <c r="KOR17" s="413"/>
      <c r="KOS17" s="413"/>
      <c r="KOT17" s="413"/>
      <c r="KOU17" s="413"/>
      <c r="KOV17" s="413"/>
      <c r="KOW17" s="413"/>
      <c r="KOX17" s="413"/>
      <c r="KOY17" s="413"/>
      <c r="KOZ17" s="413"/>
      <c r="KPA17" s="413"/>
      <c r="KPB17" s="413"/>
      <c r="KPC17" s="413"/>
      <c r="KPD17" s="413"/>
      <c r="KPE17" s="413"/>
      <c r="KPF17" s="413"/>
      <c r="KPG17" s="413"/>
      <c r="KPH17" s="413"/>
      <c r="KPI17" s="413"/>
      <c r="KPJ17" s="413"/>
      <c r="KPK17" s="413"/>
      <c r="KPL17" s="413"/>
      <c r="KPM17" s="413"/>
      <c r="KPN17" s="413"/>
      <c r="KPO17" s="413"/>
      <c r="KPP17" s="413"/>
      <c r="KPQ17" s="413"/>
      <c r="KPR17" s="413"/>
      <c r="KPS17" s="413"/>
      <c r="KPT17" s="413"/>
      <c r="KPU17" s="413"/>
      <c r="KPV17" s="413"/>
      <c r="KPW17" s="413"/>
      <c r="KPX17" s="413"/>
      <c r="KPY17" s="413"/>
      <c r="KPZ17" s="413"/>
      <c r="KQA17" s="413"/>
      <c r="KQB17" s="413"/>
      <c r="KQC17" s="413"/>
      <c r="KQD17" s="413"/>
      <c r="KQE17" s="413"/>
      <c r="KQF17" s="413"/>
      <c r="KQG17" s="413"/>
      <c r="KQH17" s="413"/>
      <c r="KQI17" s="413"/>
      <c r="KQJ17" s="413"/>
      <c r="KQK17" s="413"/>
      <c r="KQL17" s="413"/>
      <c r="KQM17" s="413"/>
      <c r="KQN17" s="413"/>
      <c r="KQO17" s="413"/>
      <c r="KQP17" s="413"/>
      <c r="KQQ17" s="413"/>
      <c r="KQR17" s="413"/>
      <c r="KQS17" s="413"/>
      <c r="KQT17" s="413"/>
      <c r="KQU17" s="413"/>
      <c r="KQV17" s="413"/>
      <c r="KQW17" s="413"/>
      <c r="KQX17" s="413"/>
      <c r="KQY17" s="413"/>
      <c r="KQZ17" s="413"/>
      <c r="KRA17" s="413"/>
      <c r="KRB17" s="413"/>
      <c r="KRC17" s="413"/>
      <c r="KRD17" s="413"/>
      <c r="KRE17" s="413"/>
      <c r="KRF17" s="413"/>
      <c r="KRG17" s="413"/>
      <c r="KRH17" s="413"/>
      <c r="KRI17" s="413"/>
      <c r="KRJ17" s="413"/>
      <c r="KRK17" s="413"/>
      <c r="KRL17" s="413"/>
      <c r="KRM17" s="413"/>
      <c r="KRN17" s="413"/>
      <c r="KRO17" s="413"/>
      <c r="KRP17" s="413"/>
      <c r="KRQ17" s="413"/>
      <c r="KRR17" s="413"/>
      <c r="KRS17" s="413"/>
      <c r="KRT17" s="413"/>
      <c r="KRU17" s="413"/>
      <c r="KRV17" s="413"/>
      <c r="KRW17" s="413"/>
      <c r="KRX17" s="413"/>
      <c r="KRY17" s="413"/>
      <c r="KRZ17" s="413"/>
      <c r="KSA17" s="413"/>
      <c r="KSB17" s="413"/>
      <c r="KSC17" s="413"/>
      <c r="KSD17" s="413"/>
      <c r="KSE17" s="413"/>
      <c r="KSF17" s="413"/>
      <c r="KSG17" s="413"/>
      <c r="KSH17" s="413"/>
      <c r="KSI17" s="413"/>
      <c r="KSJ17" s="413"/>
      <c r="KSK17" s="413"/>
      <c r="KSL17" s="413"/>
      <c r="KSM17" s="413"/>
      <c r="KSN17" s="413"/>
      <c r="KSO17" s="413"/>
      <c r="KSP17" s="413"/>
      <c r="KSQ17" s="413"/>
      <c r="KSR17" s="413"/>
      <c r="KSS17" s="413"/>
      <c r="KST17" s="413"/>
      <c r="KSU17" s="413"/>
      <c r="KSV17" s="413"/>
      <c r="KSW17" s="413"/>
      <c r="KSX17" s="413"/>
      <c r="KSY17" s="413"/>
      <c r="KSZ17" s="413"/>
      <c r="KTA17" s="413"/>
      <c r="KTB17" s="413"/>
      <c r="KTC17" s="413"/>
      <c r="KTD17" s="413"/>
      <c r="KTE17" s="413"/>
      <c r="KTF17" s="413"/>
      <c r="KTG17" s="413"/>
      <c r="KTH17" s="413"/>
      <c r="KTI17" s="413"/>
      <c r="KTJ17" s="413"/>
      <c r="KTK17" s="413"/>
      <c r="KTL17" s="413"/>
      <c r="KTM17" s="413"/>
      <c r="KTN17" s="413"/>
      <c r="KTO17" s="413"/>
      <c r="KTP17" s="413"/>
      <c r="KTQ17" s="413"/>
      <c r="KTR17" s="413"/>
      <c r="KTS17" s="413"/>
      <c r="KTT17" s="413"/>
      <c r="KTU17" s="413"/>
      <c r="KTV17" s="413"/>
      <c r="KTW17" s="413"/>
      <c r="KTX17" s="413"/>
      <c r="KTY17" s="413"/>
      <c r="KTZ17" s="413"/>
      <c r="KUA17" s="413"/>
      <c r="KUB17" s="413"/>
      <c r="KUC17" s="413"/>
      <c r="KUD17" s="413"/>
      <c r="KUE17" s="413"/>
      <c r="KUF17" s="413"/>
      <c r="KUG17" s="413"/>
      <c r="KUH17" s="413"/>
      <c r="KUI17" s="413"/>
      <c r="KUJ17" s="413"/>
      <c r="KUK17" s="413"/>
      <c r="KUL17" s="413"/>
      <c r="KUM17" s="413"/>
      <c r="KUN17" s="413"/>
      <c r="KUO17" s="413"/>
      <c r="KUP17" s="413"/>
      <c r="KUQ17" s="413"/>
      <c r="KUR17" s="413"/>
      <c r="KUS17" s="413"/>
      <c r="KUT17" s="413"/>
      <c r="KUU17" s="413"/>
      <c r="KUV17" s="413"/>
      <c r="KUW17" s="413"/>
      <c r="KUX17" s="413"/>
      <c r="KUY17" s="413"/>
      <c r="KUZ17" s="413"/>
      <c r="KVA17" s="413"/>
      <c r="KVB17" s="413"/>
      <c r="KVC17" s="413"/>
      <c r="KVD17" s="413"/>
      <c r="KVE17" s="413"/>
      <c r="KVF17" s="413"/>
      <c r="KVG17" s="413"/>
      <c r="KVH17" s="413"/>
      <c r="KVI17" s="413"/>
      <c r="KVJ17" s="413"/>
      <c r="KVK17" s="413"/>
      <c r="KVL17" s="413"/>
      <c r="KVM17" s="413"/>
      <c r="KVN17" s="413"/>
      <c r="KVO17" s="413"/>
      <c r="KVP17" s="413"/>
      <c r="KVQ17" s="413"/>
      <c r="KVR17" s="413"/>
      <c r="KVS17" s="413"/>
      <c r="KVT17" s="413"/>
      <c r="KVU17" s="413"/>
      <c r="KVV17" s="413"/>
      <c r="KVW17" s="413"/>
      <c r="KVX17" s="413"/>
      <c r="KVY17" s="413"/>
      <c r="KVZ17" s="413"/>
      <c r="KWA17" s="413"/>
      <c r="KWB17" s="413"/>
      <c r="KWC17" s="413"/>
      <c r="KWD17" s="413"/>
      <c r="KWE17" s="413"/>
      <c r="KWF17" s="413"/>
      <c r="KWG17" s="413"/>
      <c r="KWH17" s="413"/>
      <c r="KWI17" s="413"/>
      <c r="KWJ17" s="413"/>
      <c r="KWK17" s="413"/>
      <c r="KWL17" s="413"/>
      <c r="KWM17" s="413"/>
      <c r="KWN17" s="413"/>
      <c r="KWO17" s="413"/>
      <c r="KWP17" s="413"/>
      <c r="KWQ17" s="413"/>
      <c r="KWR17" s="413"/>
      <c r="KWS17" s="413"/>
      <c r="KWT17" s="413"/>
      <c r="KWU17" s="413"/>
      <c r="KWV17" s="413"/>
      <c r="KWW17" s="413"/>
      <c r="KWX17" s="413"/>
      <c r="KWY17" s="413"/>
      <c r="KWZ17" s="413"/>
      <c r="KXA17" s="413"/>
      <c r="KXB17" s="413"/>
      <c r="KXC17" s="413"/>
      <c r="KXD17" s="413"/>
      <c r="KXE17" s="413"/>
      <c r="KXF17" s="413"/>
      <c r="KXG17" s="413"/>
      <c r="KXH17" s="413"/>
      <c r="KXI17" s="413"/>
      <c r="KXJ17" s="413"/>
      <c r="KXK17" s="413"/>
      <c r="KXL17" s="413"/>
      <c r="KXM17" s="413"/>
      <c r="KXN17" s="413"/>
      <c r="KXO17" s="413"/>
      <c r="KXP17" s="413"/>
      <c r="KXQ17" s="413"/>
      <c r="KXR17" s="413"/>
      <c r="KXS17" s="413"/>
      <c r="KXT17" s="413"/>
      <c r="KXU17" s="413"/>
      <c r="KXV17" s="413"/>
      <c r="KXW17" s="413"/>
      <c r="KXX17" s="413"/>
      <c r="KXY17" s="413"/>
      <c r="KXZ17" s="413"/>
      <c r="KYA17" s="413"/>
      <c r="KYB17" s="413"/>
      <c r="KYC17" s="413"/>
      <c r="KYD17" s="413"/>
      <c r="KYE17" s="413"/>
      <c r="KYF17" s="413"/>
      <c r="KYG17" s="413"/>
      <c r="KYH17" s="413"/>
      <c r="KYI17" s="413"/>
      <c r="KYJ17" s="413"/>
      <c r="KYK17" s="413"/>
      <c r="KYL17" s="413"/>
      <c r="KYM17" s="413"/>
      <c r="KYN17" s="413"/>
      <c r="KYO17" s="413"/>
      <c r="KYP17" s="413"/>
      <c r="KYQ17" s="413"/>
      <c r="KYR17" s="413"/>
      <c r="KYS17" s="413"/>
      <c r="KYT17" s="413"/>
      <c r="KYU17" s="413"/>
      <c r="KYV17" s="413"/>
      <c r="KYW17" s="413"/>
      <c r="KYX17" s="413"/>
      <c r="KYY17" s="413"/>
      <c r="KYZ17" s="413"/>
      <c r="KZA17" s="413"/>
      <c r="KZB17" s="413"/>
      <c r="KZC17" s="413"/>
      <c r="KZD17" s="413"/>
      <c r="KZE17" s="413"/>
      <c r="KZF17" s="413"/>
      <c r="KZG17" s="413"/>
      <c r="KZH17" s="413"/>
      <c r="KZI17" s="413"/>
      <c r="KZJ17" s="413"/>
      <c r="KZK17" s="413"/>
      <c r="KZL17" s="413"/>
      <c r="KZM17" s="413"/>
      <c r="KZN17" s="413"/>
      <c r="KZO17" s="413"/>
      <c r="KZP17" s="413"/>
      <c r="KZQ17" s="413"/>
      <c r="KZR17" s="413"/>
      <c r="KZS17" s="413"/>
      <c r="KZT17" s="413"/>
      <c r="KZU17" s="413"/>
      <c r="KZV17" s="413"/>
      <c r="KZW17" s="413"/>
      <c r="KZX17" s="413"/>
      <c r="KZY17" s="413"/>
      <c r="KZZ17" s="413"/>
      <c r="LAA17" s="413"/>
      <c r="LAB17" s="413"/>
      <c r="LAC17" s="413"/>
      <c r="LAD17" s="413"/>
      <c r="LAE17" s="413"/>
      <c r="LAF17" s="413"/>
      <c r="LAG17" s="413"/>
      <c r="LAH17" s="413"/>
      <c r="LAI17" s="413"/>
      <c r="LAJ17" s="413"/>
      <c r="LAK17" s="413"/>
      <c r="LAL17" s="413"/>
      <c r="LAM17" s="413"/>
      <c r="LAN17" s="413"/>
      <c r="LAO17" s="413"/>
      <c r="LAP17" s="413"/>
      <c r="LAQ17" s="413"/>
      <c r="LAR17" s="413"/>
      <c r="LAS17" s="413"/>
      <c r="LAT17" s="413"/>
      <c r="LAU17" s="413"/>
      <c r="LAV17" s="413"/>
      <c r="LAW17" s="413"/>
      <c r="LAX17" s="413"/>
      <c r="LAY17" s="413"/>
      <c r="LAZ17" s="413"/>
      <c r="LBA17" s="413"/>
      <c r="LBB17" s="413"/>
      <c r="LBC17" s="413"/>
      <c r="LBD17" s="413"/>
      <c r="LBE17" s="413"/>
      <c r="LBF17" s="413"/>
      <c r="LBG17" s="413"/>
      <c r="LBH17" s="413"/>
      <c r="LBI17" s="413"/>
      <c r="LBJ17" s="413"/>
      <c r="LBK17" s="413"/>
      <c r="LBL17" s="413"/>
      <c r="LBM17" s="413"/>
      <c r="LBN17" s="413"/>
      <c r="LBO17" s="413"/>
      <c r="LBP17" s="413"/>
      <c r="LBQ17" s="413"/>
      <c r="LBR17" s="413"/>
      <c r="LBS17" s="413"/>
      <c r="LBT17" s="413"/>
      <c r="LBU17" s="413"/>
      <c r="LBV17" s="413"/>
      <c r="LBW17" s="413"/>
      <c r="LBX17" s="413"/>
      <c r="LBY17" s="413"/>
      <c r="LBZ17" s="413"/>
      <c r="LCA17" s="413"/>
      <c r="LCB17" s="413"/>
      <c r="LCC17" s="413"/>
      <c r="LCD17" s="413"/>
      <c r="LCE17" s="413"/>
      <c r="LCF17" s="413"/>
      <c r="LCG17" s="413"/>
      <c r="LCH17" s="413"/>
      <c r="LCI17" s="413"/>
      <c r="LCJ17" s="413"/>
      <c r="LCK17" s="413"/>
      <c r="LCL17" s="413"/>
      <c r="LCM17" s="413"/>
      <c r="LCN17" s="413"/>
      <c r="LCO17" s="413"/>
      <c r="LCP17" s="413"/>
      <c r="LCQ17" s="413"/>
      <c r="LCR17" s="413"/>
      <c r="LCS17" s="413"/>
      <c r="LCT17" s="413"/>
      <c r="LCU17" s="413"/>
      <c r="LCV17" s="413"/>
      <c r="LCW17" s="413"/>
      <c r="LCX17" s="413"/>
      <c r="LCY17" s="413"/>
      <c r="LCZ17" s="413"/>
      <c r="LDA17" s="413"/>
      <c r="LDB17" s="413"/>
      <c r="LDC17" s="413"/>
      <c r="LDD17" s="413"/>
      <c r="LDE17" s="413"/>
      <c r="LDF17" s="413"/>
      <c r="LDG17" s="413"/>
      <c r="LDH17" s="413"/>
      <c r="LDI17" s="413"/>
      <c r="LDJ17" s="413"/>
      <c r="LDK17" s="413"/>
      <c r="LDL17" s="413"/>
      <c r="LDM17" s="413"/>
      <c r="LDN17" s="413"/>
      <c r="LDO17" s="413"/>
      <c r="LDP17" s="413"/>
      <c r="LDQ17" s="413"/>
      <c r="LDR17" s="413"/>
      <c r="LDS17" s="413"/>
      <c r="LDT17" s="413"/>
      <c r="LDU17" s="413"/>
      <c r="LDV17" s="413"/>
      <c r="LDW17" s="413"/>
      <c r="LDX17" s="413"/>
      <c r="LDY17" s="413"/>
      <c r="LDZ17" s="413"/>
      <c r="LEA17" s="413"/>
      <c r="LEB17" s="413"/>
      <c r="LEC17" s="413"/>
      <c r="LED17" s="413"/>
      <c r="LEE17" s="413"/>
      <c r="LEF17" s="413"/>
      <c r="LEG17" s="413"/>
      <c r="LEH17" s="413"/>
      <c r="LEI17" s="413"/>
      <c r="LEJ17" s="413"/>
      <c r="LEK17" s="413"/>
      <c r="LEL17" s="413"/>
      <c r="LEM17" s="413"/>
      <c r="LEN17" s="413"/>
      <c r="LEO17" s="413"/>
      <c r="LEP17" s="413"/>
      <c r="LEQ17" s="413"/>
      <c r="LER17" s="413"/>
      <c r="LES17" s="413"/>
      <c r="LET17" s="413"/>
      <c r="LEU17" s="413"/>
      <c r="LEV17" s="413"/>
      <c r="LEW17" s="413"/>
      <c r="LEX17" s="413"/>
      <c r="LEY17" s="413"/>
      <c r="LEZ17" s="413"/>
      <c r="LFA17" s="413"/>
      <c r="LFB17" s="413"/>
      <c r="LFC17" s="413"/>
      <c r="LFD17" s="413"/>
      <c r="LFE17" s="413"/>
      <c r="LFF17" s="413"/>
      <c r="LFG17" s="413"/>
      <c r="LFH17" s="413"/>
      <c r="LFI17" s="413"/>
      <c r="LFJ17" s="413"/>
      <c r="LFK17" s="413"/>
      <c r="LFL17" s="413"/>
      <c r="LFM17" s="413"/>
      <c r="LFN17" s="413"/>
      <c r="LFO17" s="413"/>
      <c r="LFP17" s="413"/>
      <c r="LFQ17" s="413"/>
      <c r="LFR17" s="413"/>
      <c r="LFS17" s="413"/>
      <c r="LFT17" s="413"/>
      <c r="LFU17" s="413"/>
      <c r="LFV17" s="413"/>
      <c r="LFW17" s="413"/>
      <c r="LFX17" s="413"/>
      <c r="LFY17" s="413"/>
      <c r="LFZ17" s="413"/>
      <c r="LGA17" s="413"/>
      <c r="LGB17" s="413"/>
      <c r="LGC17" s="413"/>
      <c r="LGD17" s="413"/>
      <c r="LGE17" s="413"/>
      <c r="LGF17" s="413"/>
      <c r="LGG17" s="413"/>
      <c r="LGH17" s="413"/>
      <c r="LGI17" s="413"/>
      <c r="LGJ17" s="413"/>
      <c r="LGK17" s="413"/>
      <c r="LGL17" s="413"/>
      <c r="LGM17" s="413"/>
      <c r="LGN17" s="413"/>
      <c r="LGO17" s="413"/>
      <c r="LGP17" s="413"/>
      <c r="LGQ17" s="413"/>
      <c r="LGR17" s="413"/>
      <c r="LGS17" s="413"/>
      <c r="LGT17" s="413"/>
      <c r="LGU17" s="413"/>
      <c r="LGV17" s="413"/>
      <c r="LGW17" s="413"/>
      <c r="LGX17" s="413"/>
      <c r="LGY17" s="413"/>
      <c r="LGZ17" s="413"/>
      <c r="LHA17" s="413"/>
      <c r="LHB17" s="413"/>
      <c r="LHC17" s="413"/>
      <c r="LHD17" s="413"/>
      <c r="LHE17" s="413"/>
      <c r="LHF17" s="413"/>
      <c r="LHG17" s="413"/>
      <c r="LHH17" s="413"/>
      <c r="LHI17" s="413"/>
      <c r="LHJ17" s="413"/>
      <c r="LHK17" s="413"/>
      <c r="LHL17" s="413"/>
      <c r="LHM17" s="413"/>
      <c r="LHN17" s="413"/>
      <c r="LHO17" s="413"/>
      <c r="LHP17" s="413"/>
      <c r="LHQ17" s="413"/>
      <c r="LHR17" s="413"/>
      <c r="LHS17" s="413"/>
      <c r="LHT17" s="413"/>
      <c r="LHU17" s="413"/>
      <c r="LHV17" s="413"/>
      <c r="LHW17" s="413"/>
      <c r="LHX17" s="413"/>
      <c r="LHY17" s="413"/>
      <c r="LHZ17" s="413"/>
      <c r="LIA17" s="413"/>
      <c r="LIB17" s="413"/>
      <c r="LIC17" s="413"/>
      <c r="LID17" s="413"/>
      <c r="LIE17" s="413"/>
      <c r="LIF17" s="413"/>
      <c r="LIG17" s="413"/>
      <c r="LIH17" s="413"/>
      <c r="LII17" s="413"/>
      <c r="LIJ17" s="413"/>
      <c r="LIK17" s="413"/>
      <c r="LIL17" s="413"/>
      <c r="LIM17" s="413"/>
      <c r="LIN17" s="413"/>
      <c r="LIO17" s="413"/>
      <c r="LIP17" s="413"/>
      <c r="LIQ17" s="413"/>
      <c r="LIR17" s="413"/>
      <c r="LIS17" s="413"/>
      <c r="LIT17" s="413"/>
      <c r="LIU17" s="413"/>
      <c r="LIV17" s="413"/>
      <c r="LIW17" s="413"/>
      <c r="LIX17" s="413"/>
      <c r="LIY17" s="413"/>
      <c r="LIZ17" s="413"/>
      <c r="LJA17" s="413"/>
      <c r="LJB17" s="413"/>
      <c r="LJC17" s="413"/>
      <c r="LJD17" s="413"/>
      <c r="LJE17" s="413"/>
      <c r="LJF17" s="413"/>
      <c r="LJG17" s="413"/>
      <c r="LJH17" s="413"/>
      <c r="LJI17" s="413"/>
      <c r="LJJ17" s="413"/>
      <c r="LJK17" s="413"/>
      <c r="LJL17" s="413"/>
      <c r="LJM17" s="413"/>
      <c r="LJN17" s="413"/>
      <c r="LJO17" s="413"/>
      <c r="LJP17" s="413"/>
      <c r="LJQ17" s="413"/>
      <c r="LJR17" s="413"/>
      <c r="LJS17" s="413"/>
      <c r="LJT17" s="413"/>
      <c r="LJU17" s="413"/>
      <c r="LJV17" s="413"/>
      <c r="LJW17" s="413"/>
      <c r="LJX17" s="413"/>
      <c r="LJY17" s="413"/>
      <c r="LJZ17" s="413"/>
      <c r="LKA17" s="413"/>
      <c r="LKB17" s="413"/>
      <c r="LKC17" s="413"/>
      <c r="LKD17" s="413"/>
      <c r="LKE17" s="413"/>
      <c r="LKF17" s="413"/>
      <c r="LKG17" s="413"/>
      <c r="LKH17" s="413"/>
      <c r="LKI17" s="413"/>
      <c r="LKJ17" s="413"/>
      <c r="LKK17" s="413"/>
      <c r="LKL17" s="413"/>
      <c r="LKM17" s="413"/>
      <c r="LKN17" s="413"/>
      <c r="LKO17" s="413"/>
      <c r="LKP17" s="413"/>
      <c r="LKQ17" s="413"/>
      <c r="LKR17" s="413"/>
      <c r="LKS17" s="413"/>
      <c r="LKT17" s="413"/>
      <c r="LKU17" s="413"/>
      <c r="LKV17" s="413"/>
      <c r="LKW17" s="413"/>
      <c r="LKX17" s="413"/>
      <c r="LKY17" s="413"/>
      <c r="LKZ17" s="413"/>
      <c r="LLA17" s="413"/>
      <c r="LLB17" s="413"/>
      <c r="LLC17" s="413"/>
      <c r="LLD17" s="413"/>
      <c r="LLE17" s="413"/>
      <c r="LLF17" s="413"/>
      <c r="LLG17" s="413"/>
      <c r="LLH17" s="413"/>
      <c r="LLI17" s="413"/>
      <c r="LLJ17" s="413"/>
      <c r="LLK17" s="413"/>
      <c r="LLL17" s="413"/>
      <c r="LLM17" s="413"/>
      <c r="LLN17" s="413"/>
      <c r="LLO17" s="413"/>
      <c r="LLP17" s="413"/>
      <c r="LLQ17" s="413"/>
      <c r="LLR17" s="413"/>
      <c r="LLS17" s="413"/>
      <c r="LLT17" s="413"/>
      <c r="LLU17" s="413"/>
      <c r="LLV17" s="413"/>
      <c r="LLW17" s="413"/>
      <c r="LLX17" s="413"/>
      <c r="LLY17" s="413"/>
      <c r="LLZ17" s="413"/>
      <c r="LMA17" s="413"/>
      <c r="LMB17" s="413"/>
      <c r="LMC17" s="413"/>
      <c r="LMD17" s="413"/>
      <c r="LME17" s="413"/>
      <c r="LMF17" s="413"/>
      <c r="LMG17" s="413"/>
      <c r="LMH17" s="413"/>
      <c r="LMI17" s="413"/>
      <c r="LMJ17" s="413"/>
      <c r="LMK17" s="413"/>
      <c r="LML17" s="413"/>
      <c r="LMM17" s="413"/>
      <c r="LMN17" s="413"/>
      <c r="LMO17" s="413"/>
      <c r="LMP17" s="413"/>
      <c r="LMQ17" s="413"/>
      <c r="LMR17" s="413"/>
      <c r="LMS17" s="413"/>
      <c r="LMT17" s="413"/>
      <c r="LMU17" s="413"/>
      <c r="LMV17" s="413"/>
      <c r="LMW17" s="413"/>
      <c r="LMX17" s="413"/>
      <c r="LMY17" s="413"/>
      <c r="LMZ17" s="413"/>
      <c r="LNA17" s="413"/>
      <c r="LNB17" s="413"/>
      <c r="LNC17" s="413"/>
      <c r="LND17" s="413"/>
      <c r="LNE17" s="413"/>
      <c r="LNF17" s="413"/>
      <c r="LNG17" s="413"/>
      <c r="LNH17" s="413"/>
      <c r="LNI17" s="413"/>
      <c r="LNJ17" s="413"/>
      <c r="LNK17" s="413"/>
      <c r="LNL17" s="413"/>
      <c r="LNM17" s="413"/>
      <c r="LNN17" s="413"/>
      <c r="LNO17" s="413"/>
      <c r="LNP17" s="413"/>
      <c r="LNQ17" s="413"/>
      <c r="LNR17" s="413"/>
      <c r="LNS17" s="413"/>
      <c r="LNT17" s="413"/>
      <c r="LNU17" s="413"/>
      <c r="LNV17" s="413"/>
      <c r="LNW17" s="413"/>
      <c r="LNX17" s="413"/>
      <c r="LNY17" s="413"/>
      <c r="LNZ17" s="413"/>
      <c r="LOA17" s="413"/>
      <c r="LOB17" s="413"/>
      <c r="LOC17" s="413"/>
      <c r="LOD17" s="413"/>
      <c r="LOE17" s="413"/>
      <c r="LOF17" s="413"/>
      <c r="LOG17" s="413"/>
      <c r="LOH17" s="413"/>
      <c r="LOI17" s="413"/>
      <c r="LOJ17" s="413"/>
      <c r="LOK17" s="413"/>
      <c r="LOL17" s="413"/>
      <c r="LOM17" s="413"/>
      <c r="LON17" s="413"/>
      <c r="LOO17" s="413"/>
      <c r="LOP17" s="413"/>
      <c r="LOQ17" s="413"/>
      <c r="LOR17" s="413"/>
      <c r="LOS17" s="413"/>
      <c r="LOT17" s="413"/>
      <c r="LOU17" s="413"/>
      <c r="LOV17" s="413"/>
      <c r="LOW17" s="413"/>
      <c r="LOX17" s="413"/>
      <c r="LOY17" s="413"/>
      <c r="LOZ17" s="413"/>
      <c r="LPA17" s="413"/>
      <c r="LPB17" s="413"/>
      <c r="LPC17" s="413"/>
      <c r="LPD17" s="413"/>
      <c r="LPE17" s="413"/>
      <c r="LPF17" s="413"/>
      <c r="LPG17" s="413"/>
      <c r="LPH17" s="413"/>
      <c r="LPI17" s="413"/>
      <c r="LPJ17" s="413"/>
      <c r="LPK17" s="413"/>
      <c r="LPL17" s="413"/>
      <c r="LPM17" s="413"/>
      <c r="LPN17" s="413"/>
      <c r="LPO17" s="413"/>
      <c r="LPP17" s="413"/>
      <c r="LPQ17" s="413"/>
      <c r="LPR17" s="413"/>
      <c r="LPS17" s="413"/>
      <c r="LPT17" s="413"/>
      <c r="LPU17" s="413"/>
      <c r="LPV17" s="413"/>
      <c r="LPW17" s="413"/>
      <c r="LPX17" s="413"/>
      <c r="LPY17" s="413"/>
      <c r="LPZ17" s="413"/>
      <c r="LQA17" s="413"/>
      <c r="LQB17" s="413"/>
      <c r="LQC17" s="413"/>
      <c r="LQD17" s="413"/>
      <c r="LQE17" s="413"/>
      <c r="LQF17" s="413"/>
      <c r="LQG17" s="413"/>
      <c r="LQH17" s="413"/>
      <c r="LQI17" s="413"/>
      <c r="LQJ17" s="413"/>
      <c r="LQK17" s="413"/>
      <c r="LQL17" s="413"/>
      <c r="LQM17" s="413"/>
      <c r="LQN17" s="413"/>
      <c r="LQO17" s="413"/>
      <c r="LQP17" s="413"/>
      <c r="LQQ17" s="413"/>
      <c r="LQR17" s="413"/>
      <c r="LQS17" s="413"/>
      <c r="LQT17" s="413"/>
      <c r="LQU17" s="413"/>
      <c r="LQV17" s="413"/>
      <c r="LQW17" s="413"/>
      <c r="LQX17" s="413"/>
      <c r="LQY17" s="413"/>
      <c r="LQZ17" s="413"/>
      <c r="LRA17" s="413"/>
      <c r="LRB17" s="413"/>
      <c r="LRC17" s="413"/>
      <c r="LRD17" s="413"/>
      <c r="LRE17" s="413"/>
      <c r="LRF17" s="413"/>
      <c r="LRG17" s="413"/>
      <c r="LRH17" s="413"/>
      <c r="LRI17" s="413"/>
      <c r="LRJ17" s="413"/>
      <c r="LRK17" s="413"/>
      <c r="LRL17" s="413"/>
      <c r="LRM17" s="413"/>
      <c r="LRN17" s="413"/>
      <c r="LRO17" s="413"/>
      <c r="LRP17" s="413"/>
      <c r="LRQ17" s="413"/>
      <c r="LRR17" s="413"/>
      <c r="LRS17" s="413"/>
      <c r="LRT17" s="413"/>
      <c r="LRU17" s="413"/>
      <c r="LRV17" s="413"/>
      <c r="LRW17" s="413"/>
      <c r="LRX17" s="413"/>
      <c r="LRY17" s="413"/>
      <c r="LRZ17" s="413"/>
      <c r="LSA17" s="413"/>
      <c r="LSB17" s="413"/>
      <c r="LSC17" s="413"/>
      <c r="LSD17" s="413"/>
      <c r="LSE17" s="413"/>
      <c r="LSF17" s="413"/>
      <c r="LSG17" s="413"/>
      <c r="LSH17" s="413"/>
      <c r="LSI17" s="413"/>
      <c r="LSJ17" s="413"/>
      <c r="LSK17" s="413"/>
      <c r="LSL17" s="413"/>
      <c r="LSM17" s="413"/>
      <c r="LSN17" s="413"/>
      <c r="LSO17" s="413"/>
      <c r="LSP17" s="413"/>
      <c r="LSQ17" s="413"/>
      <c r="LSR17" s="413"/>
      <c r="LSS17" s="413"/>
      <c r="LST17" s="413"/>
      <c r="LSU17" s="413"/>
      <c r="LSV17" s="413"/>
      <c r="LSW17" s="413"/>
      <c r="LSX17" s="413"/>
      <c r="LSY17" s="413"/>
      <c r="LSZ17" s="413"/>
      <c r="LTA17" s="413"/>
      <c r="LTB17" s="413"/>
      <c r="LTC17" s="413"/>
      <c r="LTD17" s="413"/>
      <c r="LTE17" s="413"/>
      <c r="LTF17" s="413"/>
      <c r="LTG17" s="413"/>
      <c r="LTH17" s="413"/>
      <c r="LTI17" s="413"/>
      <c r="LTJ17" s="413"/>
      <c r="LTK17" s="413"/>
      <c r="LTL17" s="413"/>
      <c r="LTM17" s="413"/>
      <c r="LTN17" s="413"/>
      <c r="LTO17" s="413"/>
      <c r="LTP17" s="413"/>
      <c r="LTQ17" s="413"/>
      <c r="LTR17" s="413"/>
      <c r="LTS17" s="413"/>
      <c r="LTT17" s="413"/>
      <c r="LTU17" s="413"/>
      <c r="LTV17" s="413"/>
      <c r="LTW17" s="413"/>
      <c r="LTX17" s="413"/>
      <c r="LTY17" s="413"/>
      <c r="LTZ17" s="413"/>
      <c r="LUA17" s="413"/>
      <c r="LUB17" s="413"/>
      <c r="LUC17" s="413"/>
      <c r="LUD17" s="413"/>
      <c r="LUE17" s="413"/>
      <c r="LUF17" s="413"/>
      <c r="LUG17" s="413"/>
      <c r="LUH17" s="413"/>
      <c r="LUI17" s="413"/>
      <c r="LUJ17" s="413"/>
      <c r="LUK17" s="413"/>
      <c r="LUL17" s="413"/>
      <c r="LUM17" s="413"/>
      <c r="LUN17" s="413"/>
      <c r="LUO17" s="413"/>
      <c r="LUP17" s="413"/>
      <c r="LUQ17" s="413"/>
      <c r="LUR17" s="413"/>
      <c r="LUS17" s="413"/>
      <c r="LUT17" s="413"/>
      <c r="LUU17" s="413"/>
      <c r="LUV17" s="413"/>
      <c r="LUW17" s="413"/>
      <c r="LUX17" s="413"/>
      <c r="LUY17" s="413"/>
      <c r="LUZ17" s="413"/>
      <c r="LVA17" s="413"/>
      <c r="LVB17" s="413"/>
      <c r="LVC17" s="413"/>
      <c r="LVD17" s="413"/>
      <c r="LVE17" s="413"/>
      <c r="LVF17" s="413"/>
      <c r="LVG17" s="413"/>
      <c r="LVH17" s="413"/>
      <c r="LVI17" s="413"/>
      <c r="LVJ17" s="413"/>
      <c r="LVK17" s="413"/>
      <c r="LVL17" s="413"/>
      <c r="LVM17" s="413"/>
      <c r="LVN17" s="413"/>
      <c r="LVO17" s="413"/>
      <c r="LVP17" s="413"/>
      <c r="LVQ17" s="413"/>
      <c r="LVR17" s="413"/>
      <c r="LVS17" s="413"/>
      <c r="LVT17" s="413"/>
      <c r="LVU17" s="413"/>
      <c r="LVV17" s="413"/>
      <c r="LVW17" s="413"/>
      <c r="LVX17" s="413"/>
      <c r="LVY17" s="413"/>
      <c r="LVZ17" s="413"/>
      <c r="LWA17" s="413"/>
      <c r="LWB17" s="413"/>
      <c r="LWC17" s="413"/>
      <c r="LWD17" s="413"/>
      <c r="LWE17" s="413"/>
      <c r="LWF17" s="413"/>
      <c r="LWG17" s="413"/>
      <c r="LWH17" s="413"/>
      <c r="LWI17" s="413"/>
      <c r="LWJ17" s="413"/>
      <c r="LWK17" s="413"/>
      <c r="LWL17" s="413"/>
      <c r="LWM17" s="413"/>
      <c r="LWN17" s="413"/>
      <c r="LWO17" s="413"/>
      <c r="LWP17" s="413"/>
      <c r="LWQ17" s="413"/>
      <c r="LWR17" s="413"/>
      <c r="LWS17" s="413"/>
      <c r="LWT17" s="413"/>
      <c r="LWU17" s="413"/>
      <c r="LWV17" s="413"/>
      <c r="LWW17" s="413"/>
      <c r="LWX17" s="413"/>
      <c r="LWY17" s="413"/>
      <c r="LWZ17" s="413"/>
      <c r="LXA17" s="413"/>
      <c r="LXB17" s="413"/>
      <c r="LXC17" s="413"/>
      <c r="LXD17" s="413"/>
      <c r="LXE17" s="413"/>
      <c r="LXF17" s="413"/>
      <c r="LXG17" s="413"/>
      <c r="LXH17" s="413"/>
      <c r="LXI17" s="413"/>
      <c r="LXJ17" s="413"/>
      <c r="LXK17" s="413"/>
      <c r="LXL17" s="413"/>
      <c r="LXM17" s="413"/>
      <c r="LXN17" s="413"/>
      <c r="LXO17" s="413"/>
      <c r="LXP17" s="413"/>
      <c r="LXQ17" s="413"/>
      <c r="LXR17" s="413"/>
      <c r="LXS17" s="413"/>
      <c r="LXT17" s="413"/>
      <c r="LXU17" s="413"/>
      <c r="LXV17" s="413"/>
      <c r="LXW17" s="413"/>
      <c r="LXX17" s="413"/>
      <c r="LXY17" s="413"/>
      <c r="LXZ17" s="413"/>
      <c r="LYA17" s="413"/>
      <c r="LYB17" s="413"/>
      <c r="LYC17" s="413"/>
      <c r="LYD17" s="413"/>
      <c r="LYE17" s="413"/>
      <c r="LYF17" s="413"/>
      <c r="LYG17" s="413"/>
      <c r="LYH17" s="413"/>
      <c r="LYI17" s="413"/>
      <c r="LYJ17" s="413"/>
      <c r="LYK17" s="413"/>
      <c r="LYL17" s="413"/>
      <c r="LYM17" s="413"/>
      <c r="LYN17" s="413"/>
      <c r="LYO17" s="413"/>
      <c r="LYP17" s="413"/>
      <c r="LYQ17" s="413"/>
      <c r="LYR17" s="413"/>
      <c r="LYS17" s="413"/>
      <c r="LYT17" s="413"/>
      <c r="LYU17" s="413"/>
      <c r="LYV17" s="413"/>
      <c r="LYW17" s="413"/>
      <c r="LYX17" s="413"/>
      <c r="LYY17" s="413"/>
      <c r="LYZ17" s="413"/>
      <c r="LZA17" s="413"/>
      <c r="LZB17" s="413"/>
      <c r="LZC17" s="413"/>
      <c r="LZD17" s="413"/>
      <c r="LZE17" s="413"/>
      <c r="LZF17" s="413"/>
      <c r="LZG17" s="413"/>
      <c r="LZH17" s="413"/>
      <c r="LZI17" s="413"/>
      <c r="LZJ17" s="413"/>
      <c r="LZK17" s="413"/>
      <c r="LZL17" s="413"/>
      <c r="LZM17" s="413"/>
      <c r="LZN17" s="413"/>
      <c r="LZO17" s="413"/>
      <c r="LZP17" s="413"/>
      <c r="LZQ17" s="413"/>
      <c r="LZR17" s="413"/>
      <c r="LZS17" s="413"/>
      <c r="LZT17" s="413"/>
      <c r="LZU17" s="413"/>
      <c r="LZV17" s="413"/>
      <c r="LZW17" s="413"/>
      <c r="LZX17" s="413"/>
      <c r="LZY17" s="413"/>
      <c r="LZZ17" s="413"/>
      <c r="MAA17" s="413"/>
      <c r="MAB17" s="413"/>
      <c r="MAC17" s="413"/>
      <c r="MAD17" s="413"/>
      <c r="MAE17" s="413"/>
      <c r="MAF17" s="413"/>
      <c r="MAG17" s="413"/>
      <c r="MAH17" s="413"/>
      <c r="MAI17" s="413"/>
      <c r="MAJ17" s="413"/>
      <c r="MAK17" s="413"/>
      <c r="MAL17" s="413"/>
      <c r="MAM17" s="413"/>
      <c r="MAN17" s="413"/>
      <c r="MAO17" s="413"/>
      <c r="MAP17" s="413"/>
      <c r="MAQ17" s="413"/>
      <c r="MAR17" s="413"/>
      <c r="MAS17" s="413"/>
      <c r="MAT17" s="413"/>
      <c r="MAU17" s="413"/>
      <c r="MAV17" s="413"/>
      <c r="MAW17" s="413"/>
      <c r="MAX17" s="413"/>
      <c r="MAY17" s="413"/>
      <c r="MAZ17" s="413"/>
      <c r="MBA17" s="413"/>
      <c r="MBB17" s="413"/>
      <c r="MBC17" s="413"/>
      <c r="MBD17" s="413"/>
      <c r="MBE17" s="413"/>
      <c r="MBF17" s="413"/>
      <c r="MBG17" s="413"/>
      <c r="MBH17" s="413"/>
      <c r="MBI17" s="413"/>
      <c r="MBJ17" s="413"/>
      <c r="MBK17" s="413"/>
      <c r="MBL17" s="413"/>
      <c r="MBM17" s="413"/>
      <c r="MBN17" s="413"/>
      <c r="MBO17" s="413"/>
      <c r="MBP17" s="413"/>
      <c r="MBQ17" s="413"/>
      <c r="MBR17" s="413"/>
      <c r="MBS17" s="413"/>
      <c r="MBT17" s="413"/>
      <c r="MBU17" s="413"/>
      <c r="MBV17" s="413"/>
      <c r="MBW17" s="413"/>
      <c r="MBX17" s="413"/>
      <c r="MBY17" s="413"/>
      <c r="MBZ17" s="413"/>
      <c r="MCA17" s="413"/>
      <c r="MCB17" s="413"/>
      <c r="MCC17" s="413"/>
      <c r="MCD17" s="413"/>
      <c r="MCE17" s="413"/>
      <c r="MCF17" s="413"/>
      <c r="MCG17" s="413"/>
      <c r="MCH17" s="413"/>
      <c r="MCI17" s="413"/>
      <c r="MCJ17" s="413"/>
      <c r="MCK17" s="413"/>
      <c r="MCL17" s="413"/>
      <c r="MCM17" s="413"/>
      <c r="MCN17" s="413"/>
      <c r="MCO17" s="413"/>
      <c r="MCP17" s="413"/>
      <c r="MCQ17" s="413"/>
      <c r="MCR17" s="413"/>
      <c r="MCS17" s="413"/>
      <c r="MCT17" s="413"/>
      <c r="MCU17" s="413"/>
      <c r="MCV17" s="413"/>
      <c r="MCW17" s="413"/>
      <c r="MCX17" s="413"/>
      <c r="MCY17" s="413"/>
      <c r="MCZ17" s="413"/>
      <c r="MDA17" s="413"/>
      <c r="MDB17" s="413"/>
      <c r="MDC17" s="413"/>
      <c r="MDD17" s="413"/>
      <c r="MDE17" s="413"/>
      <c r="MDF17" s="413"/>
      <c r="MDG17" s="413"/>
      <c r="MDH17" s="413"/>
      <c r="MDI17" s="413"/>
      <c r="MDJ17" s="413"/>
      <c r="MDK17" s="413"/>
      <c r="MDL17" s="413"/>
      <c r="MDM17" s="413"/>
      <c r="MDN17" s="413"/>
      <c r="MDO17" s="413"/>
      <c r="MDP17" s="413"/>
      <c r="MDQ17" s="413"/>
      <c r="MDR17" s="413"/>
      <c r="MDS17" s="413"/>
      <c r="MDT17" s="413"/>
      <c r="MDU17" s="413"/>
      <c r="MDV17" s="413"/>
      <c r="MDW17" s="413"/>
      <c r="MDX17" s="413"/>
      <c r="MDY17" s="413"/>
      <c r="MDZ17" s="413"/>
      <c r="MEA17" s="413"/>
      <c r="MEB17" s="413"/>
      <c r="MEC17" s="413"/>
      <c r="MED17" s="413"/>
      <c r="MEE17" s="413"/>
      <c r="MEF17" s="413"/>
      <c r="MEG17" s="413"/>
      <c r="MEH17" s="413"/>
      <c r="MEI17" s="413"/>
      <c r="MEJ17" s="413"/>
      <c r="MEK17" s="413"/>
      <c r="MEL17" s="413"/>
      <c r="MEM17" s="413"/>
      <c r="MEN17" s="413"/>
      <c r="MEO17" s="413"/>
      <c r="MEP17" s="413"/>
      <c r="MEQ17" s="413"/>
      <c r="MER17" s="413"/>
      <c r="MES17" s="413"/>
      <c r="MET17" s="413"/>
      <c r="MEU17" s="413"/>
      <c r="MEV17" s="413"/>
      <c r="MEW17" s="413"/>
      <c r="MEX17" s="413"/>
      <c r="MEY17" s="413"/>
      <c r="MEZ17" s="413"/>
      <c r="MFA17" s="413"/>
      <c r="MFB17" s="413"/>
      <c r="MFC17" s="413"/>
      <c r="MFD17" s="413"/>
      <c r="MFE17" s="413"/>
      <c r="MFF17" s="413"/>
      <c r="MFG17" s="413"/>
      <c r="MFH17" s="413"/>
      <c r="MFI17" s="413"/>
      <c r="MFJ17" s="413"/>
      <c r="MFK17" s="413"/>
      <c r="MFL17" s="413"/>
      <c r="MFM17" s="413"/>
      <c r="MFN17" s="413"/>
      <c r="MFO17" s="413"/>
      <c r="MFP17" s="413"/>
      <c r="MFQ17" s="413"/>
      <c r="MFR17" s="413"/>
      <c r="MFS17" s="413"/>
      <c r="MFT17" s="413"/>
      <c r="MFU17" s="413"/>
      <c r="MFV17" s="413"/>
      <c r="MFW17" s="413"/>
      <c r="MFX17" s="413"/>
      <c r="MFY17" s="413"/>
      <c r="MFZ17" s="413"/>
      <c r="MGA17" s="413"/>
      <c r="MGB17" s="413"/>
      <c r="MGC17" s="413"/>
      <c r="MGD17" s="413"/>
      <c r="MGE17" s="413"/>
      <c r="MGF17" s="413"/>
      <c r="MGG17" s="413"/>
      <c r="MGH17" s="413"/>
      <c r="MGI17" s="413"/>
      <c r="MGJ17" s="413"/>
      <c r="MGK17" s="413"/>
      <c r="MGL17" s="413"/>
      <c r="MGM17" s="413"/>
      <c r="MGN17" s="413"/>
      <c r="MGO17" s="413"/>
      <c r="MGP17" s="413"/>
      <c r="MGQ17" s="413"/>
      <c r="MGR17" s="413"/>
      <c r="MGS17" s="413"/>
      <c r="MGT17" s="413"/>
      <c r="MGU17" s="413"/>
      <c r="MGV17" s="413"/>
      <c r="MGW17" s="413"/>
      <c r="MGX17" s="413"/>
      <c r="MGY17" s="413"/>
      <c r="MGZ17" s="413"/>
      <c r="MHA17" s="413"/>
      <c r="MHB17" s="413"/>
      <c r="MHC17" s="413"/>
      <c r="MHD17" s="413"/>
      <c r="MHE17" s="413"/>
      <c r="MHF17" s="413"/>
      <c r="MHG17" s="413"/>
      <c r="MHH17" s="413"/>
      <c r="MHI17" s="413"/>
      <c r="MHJ17" s="413"/>
      <c r="MHK17" s="413"/>
      <c r="MHL17" s="413"/>
      <c r="MHM17" s="413"/>
      <c r="MHN17" s="413"/>
      <c r="MHO17" s="413"/>
      <c r="MHP17" s="413"/>
      <c r="MHQ17" s="413"/>
      <c r="MHR17" s="413"/>
      <c r="MHS17" s="413"/>
      <c r="MHT17" s="413"/>
      <c r="MHU17" s="413"/>
      <c r="MHV17" s="413"/>
      <c r="MHW17" s="413"/>
      <c r="MHX17" s="413"/>
      <c r="MHY17" s="413"/>
      <c r="MHZ17" s="413"/>
      <c r="MIA17" s="413"/>
      <c r="MIB17" s="413"/>
      <c r="MIC17" s="413"/>
      <c r="MID17" s="413"/>
      <c r="MIE17" s="413"/>
      <c r="MIF17" s="413"/>
      <c r="MIG17" s="413"/>
      <c r="MIH17" s="413"/>
      <c r="MII17" s="413"/>
      <c r="MIJ17" s="413"/>
      <c r="MIK17" s="413"/>
      <c r="MIL17" s="413"/>
      <c r="MIM17" s="413"/>
      <c r="MIN17" s="413"/>
      <c r="MIO17" s="413"/>
      <c r="MIP17" s="413"/>
      <c r="MIQ17" s="413"/>
      <c r="MIR17" s="413"/>
      <c r="MIS17" s="413"/>
      <c r="MIT17" s="413"/>
      <c r="MIU17" s="413"/>
      <c r="MIV17" s="413"/>
      <c r="MIW17" s="413"/>
      <c r="MIX17" s="413"/>
      <c r="MIY17" s="413"/>
      <c r="MIZ17" s="413"/>
      <c r="MJA17" s="413"/>
      <c r="MJB17" s="413"/>
      <c r="MJC17" s="413"/>
      <c r="MJD17" s="413"/>
      <c r="MJE17" s="413"/>
      <c r="MJF17" s="413"/>
      <c r="MJG17" s="413"/>
      <c r="MJH17" s="413"/>
      <c r="MJI17" s="413"/>
      <c r="MJJ17" s="413"/>
      <c r="MJK17" s="413"/>
      <c r="MJL17" s="413"/>
      <c r="MJM17" s="413"/>
      <c r="MJN17" s="413"/>
      <c r="MJO17" s="413"/>
      <c r="MJP17" s="413"/>
      <c r="MJQ17" s="413"/>
      <c r="MJR17" s="413"/>
      <c r="MJS17" s="413"/>
      <c r="MJT17" s="413"/>
      <c r="MJU17" s="413"/>
      <c r="MJV17" s="413"/>
      <c r="MJW17" s="413"/>
      <c r="MJX17" s="413"/>
      <c r="MJY17" s="413"/>
      <c r="MJZ17" s="413"/>
      <c r="MKA17" s="413"/>
      <c r="MKB17" s="413"/>
      <c r="MKC17" s="413"/>
      <c r="MKD17" s="413"/>
      <c r="MKE17" s="413"/>
      <c r="MKF17" s="413"/>
      <c r="MKG17" s="413"/>
      <c r="MKH17" s="413"/>
      <c r="MKI17" s="413"/>
      <c r="MKJ17" s="413"/>
      <c r="MKK17" s="413"/>
      <c r="MKL17" s="413"/>
      <c r="MKM17" s="413"/>
      <c r="MKN17" s="413"/>
      <c r="MKO17" s="413"/>
      <c r="MKP17" s="413"/>
      <c r="MKQ17" s="413"/>
      <c r="MKR17" s="413"/>
      <c r="MKS17" s="413"/>
      <c r="MKT17" s="413"/>
      <c r="MKU17" s="413"/>
      <c r="MKV17" s="413"/>
      <c r="MKW17" s="413"/>
      <c r="MKX17" s="413"/>
      <c r="MKY17" s="413"/>
      <c r="MKZ17" s="413"/>
      <c r="MLA17" s="413"/>
      <c r="MLB17" s="413"/>
      <c r="MLC17" s="413"/>
      <c r="MLD17" s="413"/>
      <c r="MLE17" s="413"/>
      <c r="MLF17" s="413"/>
      <c r="MLG17" s="413"/>
      <c r="MLH17" s="413"/>
      <c r="MLI17" s="413"/>
      <c r="MLJ17" s="413"/>
      <c r="MLK17" s="413"/>
      <c r="MLL17" s="413"/>
      <c r="MLM17" s="413"/>
      <c r="MLN17" s="413"/>
      <c r="MLO17" s="413"/>
      <c r="MLP17" s="413"/>
      <c r="MLQ17" s="413"/>
      <c r="MLR17" s="413"/>
      <c r="MLS17" s="413"/>
      <c r="MLT17" s="413"/>
      <c r="MLU17" s="413"/>
      <c r="MLV17" s="413"/>
      <c r="MLW17" s="413"/>
      <c r="MLX17" s="413"/>
      <c r="MLY17" s="413"/>
      <c r="MLZ17" s="413"/>
      <c r="MMA17" s="413"/>
      <c r="MMB17" s="413"/>
      <c r="MMC17" s="413"/>
      <c r="MMD17" s="413"/>
      <c r="MME17" s="413"/>
      <c r="MMF17" s="413"/>
      <c r="MMG17" s="413"/>
      <c r="MMH17" s="413"/>
      <c r="MMI17" s="413"/>
      <c r="MMJ17" s="413"/>
      <c r="MMK17" s="413"/>
      <c r="MML17" s="413"/>
      <c r="MMM17" s="413"/>
      <c r="MMN17" s="413"/>
      <c r="MMO17" s="413"/>
      <c r="MMP17" s="413"/>
      <c r="MMQ17" s="413"/>
      <c r="MMR17" s="413"/>
      <c r="MMS17" s="413"/>
      <c r="MMT17" s="413"/>
      <c r="MMU17" s="413"/>
      <c r="MMV17" s="413"/>
      <c r="MMW17" s="413"/>
      <c r="MMX17" s="413"/>
      <c r="MMY17" s="413"/>
      <c r="MMZ17" s="413"/>
      <c r="MNA17" s="413"/>
      <c r="MNB17" s="413"/>
      <c r="MNC17" s="413"/>
      <c r="MND17" s="413"/>
      <c r="MNE17" s="413"/>
      <c r="MNF17" s="413"/>
      <c r="MNG17" s="413"/>
      <c r="MNH17" s="413"/>
      <c r="MNI17" s="413"/>
      <c r="MNJ17" s="413"/>
      <c r="MNK17" s="413"/>
      <c r="MNL17" s="413"/>
      <c r="MNM17" s="413"/>
      <c r="MNN17" s="413"/>
      <c r="MNO17" s="413"/>
      <c r="MNP17" s="413"/>
      <c r="MNQ17" s="413"/>
      <c r="MNR17" s="413"/>
      <c r="MNS17" s="413"/>
      <c r="MNT17" s="413"/>
      <c r="MNU17" s="413"/>
      <c r="MNV17" s="413"/>
      <c r="MNW17" s="413"/>
      <c r="MNX17" s="413"/>
      <c r="MNY17" s="413"/>
      <c r="MNZ17" s="413"/>
      <c r="MOA17" s="413"/>
      <c r="MOB17" s="413"/>
      <c r="MOC17" s="413"/>
      <c r="MOD17" s="413"/>
      <c r="MOE17" s="413"/>
      <c r="MOF17" s="413"/>
      <c r="MOG17" s="413"/>
      <c r="MOH17" s="413"/>
      <c r="MOI17" s="413"/>
      <c r="MOJ17" s="413"/>
      <c r="MOK17" s="413"/>
      <c r="MOL17" s="413"/>
      <c r="MOM17" s="413"/>
      <c r="MON17" s="413"/>
      <c r="MOO17" s="413"/>
      <c r="MOP17" s="413"/>
      <c r="MOQ17" s="413"/>
      <c r="MOR17" s="413"/>
      <c r="MOS17" s="413"/>
      <c r="MOT17" s="413"/>
      <c r="MOU17" s="413"/>
      <c r="MOV17" s="413"/>
      <c r="MOW17" s="413"/>
      <c r="MOX17" s="413"/>
      <c r="MOY17" s="413"/>
      <c r="MOZ17" s="413"/>
      <c r="MPA17" s="413"/>
      <c r="MPB17" s="413"/>
      <c r="MPC17" s="413"/>
      <c r="MPD17" s="413"/>
      <c r="MPE17" s="413"/>
      <c r="MPF17" s="413"/>
      <c r="MPG17" s="413"/>
      <c r="MPH17" s="413"/>
      <c r="MPI17" s="413"/>
      <c r="MPJ17" s="413"/>
      <c r="MPK17" s="413"/>
      <c r="MPL17" s="413"/>
      <c r="MPM17" s="413"/>
      <c r="MPN17" s="413"/>
      <c r="MPO17" s="413"/>
      <c r="MPP17" s="413"/>
      <c r="MPQ17" s="413"/>
      <c r="MPR17" s="413"/>
      <c r="MPS17" s="413"/>
      <c r="MPT17" s="413"/>
      <c r="MPU17" s="413"/>
      <c r="MPV17" s="413"/>
      <c r="MPW17" s="413"/>
      <c r="MPX17" s="413"/>
      <c r="MPY17" s="413"/>
      <c r="MPZ17" s="413"/>
      <c r="MQA17" s="413"/>
      <c r="MQB17" s="413"/>
      <c r="MQC17" s="413"/>
      <c r="MQD17" s="413"/>
      <c r="MQE17" s="413"/>
      <c r="MQF17" s="413"/>
      <c r="MQG17" s="413"/>
      <c r="MQH17" s="413"/>
      <c r="MQI17" s="413"/>
      <c r="MQJ17" s="413"/>
      <c r="MQK17" s="413"/>
      <c r="MQL17" s="413"/>
      <c r="MQM17" s="413"/>
      <c r="MQN17" s="413"/>
      <c r="MQO17" s="413"/>
      <c r="MQP17" s="413"/>
      <c r="MQQ17" s="413"/>
      <c r="MQR17" s="413"/>
      <c r="MQS17" s="413"/>
      <c r="MQT17" s="413"/>
      <c r="MQU17" s="413"/>
      <c r="MQV17" s="413"/>
      <c r="MQW17" s="413"/>
      <c r="MQX17" s="413"/>
      <c r="MQY17" s="413"/>
      <c r="MQZ17" s="413"/>
      <c r="MRA17" s="413"/>
      <c r="MRB17" s="413"/>
      <c r="MRC17" s="413"/>
      <c r="MRD17" s="413"/>
      <c r="MRE17" s="413"/>
      <c r="MRF17" s="413"/>
      <c r="MRG17" s="413"/>
      <c r="MRH17" s="413"/>
      <c r="MRI17" s="413"/>
      <c r="MRJ17" s="413"/>
      <c r="MRK17" s="413"/>
      <c r="MRL17" s="413"/>
      <c r="MRM17" s="413"/>
      <c r="MRN17" s="413"/>
      <c r="MRO17" s="413"/>
      <c r="MRP17" s="413"/>
      <c r="MRQ17" s="413"/>
      <c r="MRR17" s="413"/>
      <c r="MRS17" s="413"/>
      <c r="MRT17" s="413"/>
      <c r="MRU17" s="413"/>
      <c r="MRV17" s="413"/>
      <c r="MRW17" s="413"/>
      <c r="MRX17" s="413"/>
      <c r="MRY17" s="413"/>
      <c r="MRZ17" s="413"/>
      <c r="MSA17" s="413"/>
      <c r="MSB17" s="413"/>
      <c r="MSC17" s="413"/>
      <c r="MSD17" s="413"/>
      <c r="MSE17" s="413"/>
      <c r="MSF17" s="413"/>
      <c r="MSG17" s="413"/>
      <c r="MSH17" s="413"/>
      <c r="MSI17" s="413"/>
      <c r="MSJ17" s="413"/>
      <c r="MSK17" s="413"/>
      <c r="MSL17" s="413"/>
      <c r="MSM17" s="413"/>
      <c r="MSN17" s="413"/>
      <c r="MSO17" s="413"/>
      <c r="MSP17" s="413"/>
      <c r="MSQ17" s="413"/>
      <c r="MSR17" s="413"/>
      <c r="MSS17" s="413"/>
      <c r="MST17" s="413"/>
      <c r="MSU17" s="413"/>
      <c r="MSV17" s="413"/>
      <c r="MSW17" s="413"/>
      <c r="MSX17" s="413"/>
      <c r="MSY17" s="413"/>
      <c r="MSZ17" s="413"/>
      <c r="MTA17" s="413"/>
      <c r="MTB17" s="413"/>
      <c r="MTC17" s="413"/>
      <c r="MTD17" s="413"/>
      <c r="MTE17" s="413"/>
      <c r="MTF17" s="413"/>
      <c r="MTG17" s="413"/>
      <c r="MTH17" s="413"/>
      <c r="MTI17" s="413"/>
      <c r="MTJ17" s="413"/>
      <c r="MTK17" s="413"/>
      <c r="MTL17" s="413"/>
      <c r="MTM17" s="413"/>
      <c r="MTN17" s="413"/>
      <c r="MTO17" s="413"/>
      <c r="MTP17" s="413"/>
      <c r="MTQ17" s="413"/>
      <c r="MTR17" s="413"/>
      <c r="MTS17" s="413"/>
      <c r="MTT17" s="413"/>
      <c r="MTU17" s="413"/>
      <c r="MTV17" s="413"/>
      <c r="MTW17" s="413"/>
      <c r="MTX17" s="413"/>
      <c r="MTY17" s="413"/>
      <c r="MTZ17" s="413"/>
      <c r="MUA17" s="413"/>
      <c r="MUB17" s="413"/>
      <c r="MUC17" s="413"/>
      <c r="MUD17" s="413"/>
      <c r="MUE17" s="413"/>
      <c r="MUF17" s="413"/>
      <c r="MUG17" s="413"/>
      <c r="MUH17" s="413"/>
      <c r="MUI17" s="413"/>
      <c r="MUJ17" s="413"/>
      <c r="MUK17" s="413"/>
      <c r="MUL17" s="413"/>
      <c r="MUM17" s="413"/>
      <c r="MUN17" s="413"/>
      <c r="MUO17" s="413"/>
      <c r="MUP17" s="413"/>
      <c r="MUQ17" s="413"/>
      <c r="MUR17" s="413"/>
      <c r="MUS17" s="413"/>
      <c r="MUT17" s="413"/>
      <c r="MUU17" s="413"/>
      <c r="MUV17" s="413"/>
      <c r="MUW17" s="413"/>
      <c r="MUX17" s="413"/>
      <c r="MUY17" s="413"/>
      <c r="MUZ17" s="413"/>
      <c r="MVA17" s="413"/>
      <c r="MVB17" s="413"/>
      <c r="MVC17" s="413"/>
      <c r="MVD17" s="413"/>
      <c r="MVE17" s="413"/>
      <c r="MVF17" s="413"/>
      <c r="MVG17" s="413"/>
      <c r="MVH17" s="413"/>
      <c r="MVI17" s="413"/>
      <c r="MVJ17" s="413"/>
      <c r="MVK17" s="413"/>
      <c r="MVL17" s="413"/>
      <c r="MVM17" s="413"/>
      <c r="MVN17" s="413"/>
      <c r="MVO17" s="413"/>
      <c r="MVP17" s="413"/>
      <c r="MVQ17" s="413"/>
      <c r="MVR17" s="413"/>
      <c r="MVS17" s="413"/>
      <c r="MVT17" s="413"/>
      <c r="MVU17" s="413"/>
      <c r="MVV17" s="413"/>
      <c r="MVW17" s="413"/>
      <c r="MVX17" s="413"/>
      <c r="MVY17" s="413"/>
      <c r="MVZ17" s="413"/>
      <c r="MWA17" s="413"/>
      <c r="MWB17" s="413"/>
      <c r="MWC17" s="413"/>
      <c r="MWD17" s="413"/>
      <c r="MWE17" s="413"/>
      <c r="MWF17" s="413"/>
      <c r="MWG17" s="413"/>
      <c r="MWH17" s="413"/>
      <c r="MWI17" s="413"/>
      <c r="MWJ17" s="413"/>
      <c r="MWK17" s="413"/>
      <c r="MWL17" s="413"/>
      <c r="MWM17" s="413"/>
      <c r="MWN17" s="413"/>
      <c r="MWO17" s="413"/>
      <c r="MWP17" s="413"/>
      <c r="MWQ17" s="413"/>
      <c r="MWR17" s="413"/>
      <c r="MWS17" s="413"/>
      <c r="MWT17" s="413"/>
      <c r="MWU17" s="413"/>
      <c r="MWV17" s="413"/>
      <c r="MWW17" s="413"/>
      <c r="MWX17" s="413"/>
      <c r="MWY17" s="413"/>
      <c r="MWZ17" s="413"/>
      <c r="MXA17" s="413"/>
      <c r="MXB17" s="413"/>
      <c r="MXC17" s="413"/>
      <c r="MXD17" s="413"/>
      <c r="MXE17" s="413"/>
      <c r="MXF17" s="413"/>
      <c r="MXG17" s="413"/>
      <c r="MXH17" s="413"/>
      <c r="MXI17" s="413"/>
      <c r="MXJ17" s="413"/>
      <c r="MXK17" s="413"/>
      <c r="MXL17" s="413"/>
      <c r="MXM17" s="413"/>
      <c r="MXN17" s="413"/>
      <c r="MXO17" s="413"/>
      <c r="MXP17" s="413"/>
      <c r="MXQ17" s="413"/>
      <c r="MXR17" s="413"/>
      <c r="MXS17" s="413"/>
      <c r="MXT17" s="413"/>
      <c r="MXU17" s="413"/>
      <c r="MXV17" s="413"/>
      <c r="MXW17" s="413"/>
      <c r="MXX17" s="413"/>
      <c r="MXY17" s="413"/>
      <c r="MXZ17" s="413"/>
      <c r="MYA17" s="413"/>
      <c r="MYB17" s="413"/>
      <c r="MYC17" s="413"/>
      <c r="MYD17" s="413"/>
      <c r="MYE17" s="413"/>
      <c r="MYF17" s="413"/>
      <c r="MYG17" s="413"/>
      <c r="MYH17" s="413"/>
      <c r="MYI17" s="413"/>
      <c r="MYJ17" s="413"/>
      <c r="MYK17" s="413"/>
      <c r="MYL17" s="413"/>
      <c r="MYM17" s="413"/>
      <c r="MYN17" s="413"/>
      <c r="MYO17" s="413"/>
      <c r="MYP17" s="413"/>
      <c r="MYQ17" s="413"/>
      <c r="MYR17" s="413"/>
      <c r="MYS17" s="413"/>
      <c r="MYT17" s="413"/>
      <c r="MYU17" s="413"/>
      <c r="MYV17" s="413"/>
      <c r="MYW17" s="413"/>
      <c r="MYX17" s="413"/>
      <c r="MYY17" s="413"/>
      <c r="MYZ17" s="413"/>
      <c r="MZA17" s="413"/>
      <c r="MZB17" s="413"/>
      <c r="MZC17" s="413"/>
      <c r="MZD17" s="413"/>
      <c r="MZE17" s="413"/>
      <c r="MZF17" s="413"/>
      <c r="MZG17" s="413"/>
      <c r="MZH17" s="413"/>
      <c r="MZI17" s="413"/>
      <c r="MZJ17" s="413"/>
      <c r="MZK17" s="413"/>
      <c r="MZL17" s="413"/>
      <c r="MZM17" s="413"/>
      <c r="MZN17" s="413"/>
      <c r="MZO17" s="413"/>
      <c r="MZP17" s="413"/>
      <c r="MZQ17" s="413"/>
      <c r="MZR17" s="413"/>
      <c r="MZS17" s="413"/>
      <c r="MZT17" s="413"/>
      <c r="MZU17" s="413"/>
      <c r="MZV17" s="413"/>
      <c r="MZW17" s="413"/>
      <c r="MZX17" s="413"/>
      <c r="MZY17" s="413"/>
      <c r="MZZ17" s="413"/>
      <c r="NAA17" s="413"/>
      <c r="NAB17" s="413"/>
      <c r="NAC17" s="413"/>
      <c r="NAD17" s="413"/>
      <c r="NAE17" s="413"/>
      <c r="NAF17" s="413"/>
      <c r="NAG17" s="413"/>
      <c r="NAH17" s="413"/>
      <c r="NAI17" s="413"/>
      <c r="NAJ17" s="413"/>
      <c r="NAK17" s="413"/>
      <c r="NAL17" s="413"/>
      <c r="NAM17" s="413"/>
      <c r="NAN17" s="413"/>
      <c r="NAO17" s="413"/>
      <c r="NAP17" s="413"/>
      <c r="NAQ17" s="413"/>
      <c r="NAR17" s="413"/>
      <c r="NAS17" s="413"/>
      <c r="NAT17" s="413"/>
      <c r="NAU17" s="413"/>
      <c r="NAV17" s="413"/>
      <c r="NAW17" s="413"/>
      <c r="NAX17" s="413"/>
      <c r="NAY17" s="413"/>
      <c r="NAZ17" s="413"/>
      <c r="NBA17" s="413"/>
      <c r="NBB17" s="413"/>
      <c r="NBC17" s="413"/>
      <c r="NBD17" s="413"/>
      <c r="NBE17" s="413"/>
      <c r="NBF17" s="413"/>
      <c r="NBG17" s="413"/>
      <c r="NBH17" s="413"/>
      <c r="NBI17" s="413"/>
      <c r="NBJ17" s="413"/>
      <c r="NBK17" s="413"/>
      <c r="NBL17" s="413"/>
      <c r="NBM17" s="413"/>
      <c r="NBN17" s="413"/>
      <c r="NBO17" s="413"/>
      <c r="NBP17" s="413"/>
      <c r="NBQ17" s="413"/>
      <c r="NBR17" s="413"/>
      <c r="NBS17" s="413"/>
      <c r="NBT17" s="413"/>
      <c r="NBU17" s="413"/>
      <c r="NBV17" s="413"/>
      <c r="NBW17" s="413"/>
      <c r="NBX17" s="413"/>
      <c r="NBY17" s="413"/>
      <c r="NBZ17" s="413"/>
      <c r="NCA17" s="413"/>
      <c r="NCB17" s="413"/>
      <c r="NCC17" s="413"/>
      <c r="NCD17" s="413"/>
      <c r="NCE17" s="413"/>
      <c r="NCF17" s="413"/>
      <c r="NCG17" s="413"/>
      <c r="NCH17" s="413"/>
      <c r="NCI17" s="413"/>
      <c r="NCJ17" s="413"/>
      <c r="NCK17" s="413"/>
      <c r="NCL17" s="413"/>
      <c r="NCM17" s="413"/>
      <c r="NCN17" s="413"/>
      <c r="NCO17" s="413"/>
      <c r="NCP17" s="413"/>
      <c r="NCQ17" s="413"/>
      <c r="NCR17" s="413"/>
      <c r="NCS17" s="413"/>
      <c r="NCT17" s="413"/>
      <c r="NCU17" s="413"/>
      <c r="NCV17" s="413"/>
      <c r="NCW17" s="413"/>
      <c r="NCX17" s="413"/>
      <c r="NCY17" s="413"/>
      <c r="NCZ17" s="413"/>
      <c r="NDA17" s="413"/>
      <c r="NDB17" s="413"/>
      <c r="NDC17" s="413"/>
      <c r="NDD17" s="413"/>
      <c r="NDE17" s="413"/>
      <c r="NDF17" s="413"/>
      <c r="NDG17" s="413"/>
      <c r="NDH17" s="413"/>
      <c r="NDI17" s="413"/>
      <c r="NDJ17" s="413"/>
      <c r="NDK17" s="413"/>
      <c r="NDL17" s="413"/>
      <c r="NDM17" s="413"/>
      <c r="NDN17" s="413"/>
      <c r="NDO17" s="413"/>
      <c r="NDP17" s="413"/>
      <c r="NDQ17" s="413"/>
      <c r="NDR17" s="413"/>
      <c r="NDS17" s="413"/>
      <c r="NDT17" s="413"/>
      <c r="NDU17" s="413"/>
      <c r="NDV17" s="413"/>
      <c r="NDW17" s="413"/>
      <c r="NDX17" s="413"/>
      <c r="NDY17" s="413"/>
      <c r="NDZ17" s="413"/>
      <c r="NEA17" s="413"/>
      <c r="NEB17" s="413"/>
      <c r="NEC17" s="413"/>
      <c r="NED17" s="413"/>
      <c r="NEE17" s="413"/>
      <c r="NEF17" s="413"/>
      <c r="NEG17" s="413"/>
      <c r="NEH17" s="413"/>
      <c r="NEI17" s="413"/>
      <c r="NEJ17" s="413"/>
      <c r="NEK17" s="413"/>
      <c r="NEL17" s="413"/>
      <c r="NEM17" s="413"/>
      <c r="NEN17" s="413"/>
      <c r="NEO17" s="413"/>
      <c r="NEP17" s="413"/>
      <c r="NEQ17" s="413"/>
      <c r="NER17" s="413"/>
      <c r="NES17" s="413"/>
      <c r="NET17" s="413"/>
      <c r="NEU17" s="413"/>
      <c r="NEV17" s="413"/>
      <c r="NEW17" s="413"/>
      <c r="NEX17" s="413"/>
      <c r="NEY17" s="413"/>
      <c r="NEZ17" s="413"/>
      <c r="NFA17" s="413"/>
      <c r="NFB17" s="413"/>
      <c r="NFC17" s="413"/>
      <c r="NFD17" s="413"/>
      <c r="NFE17" s="413"/>
      <c r="NFF17" s="413"/>
      <c r="NFG17" s="413"/>
      <c r="NFH17" s="413"/>
      <c r="NFI17" s="413"/>
      <c r="NFJ17" s="413"/>
      <c r="NFK17" s="413"/>
      <c r="NFL17" s="413"/>
      <c r="NFM17" s="413"/>
      <c r="NFN17" s="413"/>
      <c r="NFO17" s="413"/>
      <c r="NFP17" s="413"/>
      <c r="NFQ17" s="413"/>
      <c r="NFR17" s="413"/>
      <c r="NFS17" s="413"/>
      <c r="NFT17" s="413"/>
      <c r="NFU17" s="413"/>
      <c r="NFV17" s="413"/>
      <c r="NFW17" s="413"/>
      <c r="NFX17" s="413"/>
      <c r="NFY17" s="413"/>
      <c r="NFZ17" s="413"/>
      <c r="NGA17" s="413"/>
      <c r="NGB17" s="413"/>
      <c r="NGC17" s="413"/>
      <c r="NGD17" s="413"/>
      <c r="NGE17" s="413"/>
      <c r="NGF17" s="413"/>
      <c r="NGG17" s="413"/>
      <c r="NGH17" s="413"/>
      <c r="NGI17" s="413"/>
      <c r="NGJ17" s="413"/>
      <c r="NGK17" s="413"/>
      <c r="NGL17" s="413"/>
      <c r="NGM17" s="413"/>
      <c r="NGN17" s="413"/>
      <c r="NGO17" s="413"/>
      <c r="NGP17" s="413"/>
      <c r="NGQ17" s="413"/>
      <c r="NGR17" s="413"/>
      <c r="NGS17" s="413"/>
      <c r="NGT17" s="413"/>
      <c r="NGU17" s="413"/>
      <c r="NGV17" s="413"/>
      <c r="NGW17" s="413"/>
      <c r="NGX17" s="413"/>
      <c r="NGY17" s="413"/>
      <c r="NGZ17" s="413"/>
      <c r="NHA17" s="413"/>
      <c r="NHB17" s="413"/>
      <c r="NHC17" s="413"/>
      <c r="NHD17" s="413"/>
      <c r="NHE17" s="413"/>
      <c r="NHF17" s="413"/>
      <c r="NHG17" s="413"/>
      <c r="NHH17" s="413"/>
      <c r="NHI17" s="413"/>
      <c r="NHJ17" s="413"/>
      <c r="NHK17" s="413"/>
      <c r="NHL17" s="413"/>
      <c r="NHM17" s="413"/>
      <c r="NHN17" s="413"/>
      <c r="NHO17" s="413"/>
      <c r="NHP17" s="413"/>
      <c r="NHQ17" s="413"/>
      <c r="NHR17" s="413"/>
      <c r="NHS17" s="413"/>
      <c r="NHT17" s="413"/>
      <c r="NHU17" s="413"/>
      <c r="NHV17" s="413"/>
      <c r="NHW17" s="413"/>
      <c r="NHX17" s="413"/>
      <c r="NHY17" s="413"/>
      <c r="NHZ17" s="413"/>
      <c r="NIA17" s="413"/>
      <c r="NIB17" s="413"/>
      <c r="NIC17" s="413"/>
      <c r="NID17" s="413"/>
      <c r="NIE17" s="413"/>
      <c r="NIF17" s="413"/>
      <c r="NIG17" s="413"/>
      <c r="NIH17" s="413"/>
      <c r="NII17" s="413"/>
      <c r="NIJ17" s="413"/>
      <c r="NIK17" s="413"/>
      <c r="NIL17" s="413"/>
      <c r="NIM17" s="413"/>
      <c r="NIN17" s="413"/>
      <c r="NIO17" s="413"/>
      <c r="NIP17" s="413"/>
      <c r="NIQ17" s="413"/>
      <c r="NIR17" s="413"/>
      <c r="NIS17" s="413"/>
      <c r="NIT17" s="413"/>
      <c r="NIU17" s="413"/>
      <c r="NIV17" s="413"/>
      <c r="NIW17" s="413"/>
      <c r="NIX17" s="413"/>
      <c r="NIY17" s="413"/>
      <c r="NIZ17" s="413"/>
      <c r="NJA17" s="413"/>
      <c r="NJB17" s="413"/>
      <c r="NJC17" s="413"/>
      <c r="NJD17" s="413"/>
      <c r="NJE17" s="413"/>
      <c r="NJF17" s="413"/>
      <c r="NJG17" s="413"/>
      <c r="NJH17" s="413"/>
      <c r="NJI17" s="413"/>
      <c r="NJJ17" s="413"/>
      <c r="NJK17" s="413"/>
      <c r="NJL17" s="413"/>
      <c r="NJM17" s="413"/>
      <c r="NJN17" s="413"/>
      <c r="NJO17" s="413"/>
      <c r="NJP17" s="413"/>
      <c r="NJQ17" s="413"/>
      <c r="NJR17" s="413"/>
      <c r="NJS17" s="413"/>
      <c r="NJT17" s="413"/>
      <c r="NJU17" s="413"/>
      <c r="NJV17" s="413"/>
      <c r="NJW17" s="413"/>
      <c r="NJX17" s="413"/>
      <c r="NJY17" s="413"/>
      <c r="NJZ17" s="413"/>
      <c r="NKA17" s="413"/>
      <c r="NKB17" s="413"/>
      <c r="NKC17" s="413"/>
      <c r="NKD17" s="413"/>
      <c r="NKE17" s="413"/>
      <c r="NKF17" s="413"/>
      <c r="NKG17" s="413"/>
      <c r="NKH17" s="413"/>
      <c r="NKI17" s="413"/>
      <c r="NKJ17" s="413"/>
      <c r="NKK17" s="413"/>
      <c r="NKL17" s="413"/>
      <c r="NKM17" s="413"/>
      <c r="NKN17" s="413"/>
      <c r="NKO17" s="413"/>
      <c r="NKP17" s="413"/>
      <c r="NKQ17" s="413"/>
      <c r="NKR17" s="413"/>
      <c r="NKS17" s="413"/>
      <c r="NKT17" s="413"/>
      <c r="NKU17" s="413"/>
      <c r="NKV17" s="413"/>
      <c r="NKW17" s="413"/>
      <c r="NKX17" s="413"/>
      <c r="NKY17" s="413"/>
      <c r="NKZ17" s="413"/>
      <c r="NLA17" s="413"/>
      <c r="NLB17" s="413"/>
      <c r="NLC17" s="413"/>
      <c r="NLD17" s="413"/>
      <c r="NLE17" s="413"/>
      <c r="NLF17" s="413"/>
      <c r="NLG17" s="413"/>
      <c r="NLH17" s="413"/>
      <c r="NLI17" s="413"/>
      <c r="NLJ17" s="413"/>
      <c r="NLK17" s="413"/>
      <c r="NLL17" s="413"/>
      <c r="NLM17" s="413"/>
      <c r="NLN17" s="413"/>
      <c r="NLO17" s="413"/>
      <c r="NLP17" s="413"/>
      <c r="NLQ17" s="413"/>
      <c r="NLR17" s="413"/>
      <c r="NLS17" s="413"/>
      <c r="NLT17" s="413"/>
      <c r="NLU17" s="413"/>
      <c r="NLV17" s="413"/>
      <c r="NLW17" s="413"/>
      <c r="NLX17" s="413"/>
      <c r="NLY17" s="413"/>
      <c r="NLZ17" s="413"/>
      <c r="NMA17" s="413"/>
      <c r="NMB17" s="413"/>
      <c r="NMC17" s="413"/>
      <c r="NMD17" s="413"/>
      <c r="NME17" s="413"/>
      <c r="NMF17" s="413"/>
      <c r="NMG17" s="413"/>
      <c r="NMH17" s="413"/>
      <c r="NMI17" s="413"/>
      <c r="NMJ17" s="413"/>
      <c r="NMK17" s="413"/>
      <c r="NML17" s="413"/>
      <c r="NMM17" s="413"/>
      <c r="NMN17" s="413"/>
      <c r="NMO17" s="413"/>
      <c r="NMP17" s="413"/>
      <c r="NMQ17" s="413"/>
      <c r="NMR17" s="413"/>
      <c r="NMS17" s="413"/>
      <c r="NMT17" s="413"/>
      <c r="NMU17" s="413"/>
      <c r="NMV17" s="413"/>
      <c r="NMW17" s="413"/>
      <c r="NMX17" s="413"/>
      <c r="NMY17" s="413"/>
      <c r="NMZ17" s="413"/>
      <c r="NNA17" s="413"/>
      <c r="NNB17" s="413"/>
      <c r="NNC17" s="413"/>
      <c r="NND17" s="413"/>
      <c r="NNE17" s="413"/>
      <c r="NNF17" s="413"/>
      <c r="NNG17" s="413"/>
      <c r="NNH17" s="413"/>
      <c r="NNI17" s="413"/>
      <c r="NNJ17" s="413"/>
      <c r="NNK17" s="413"/>
      <c r="NNL17" s="413"/>
      <c r="NNM17" s="413"/>
      <c r="NNN17" s="413"/>
      <c r="NNO17" s="413"/>
      <c r="NNP17" s="413"/>
      <c r="NNQ17" s="413"/>
      <c r="NNR17" s="413"/>
      <c r="NNS17" s="413"/>
      <c r="NNT17" s="413"/>
      <c r="NNU17" s="413"/>
      <c r="NNV17" s="413"/>
      <c r="NNW17" s="413"/>
      <c r="NNX17" s="413"/>
      <c r="NNY17" s="413"/>
      <c r="NNZ17" s="413"/>
      <c r="NOA17" s="413"/>
      <c r="NOB17" s="413"/>
      <c r="NOC17" s="413"/>
      <c r="NOD17" s="413"/>
      <c r="NOE17" s="413"/>
      <c r="NOF17" s="413"/>
      <c r="NOG17" s="413"/>
      <c r="NOH17" s="413"/>
      <c r="NOI17" s="413"/>
      <c r="NOJ17" s="413"/>
      <c r="NOK17" s="413"/>
      <c r="NOL17" s="413"/>
      <c r="NOM17" s="413"/>
      <c r="NON17" s="413"/>
      <c r="NOO17" s="413"/>
      <c r="NOP17" s="413"/>
      <c r="NOQ17" s="413"/>
      <c r="NOR17" s="413"/>
      <c r="NOS17" s="413"/>
      <c r="NOT17" s="413"/>
      <c r="NOU17" s="413"/>
      <c r="NOV17" s="413"/>
      <c r="NOW17" s="413"/>
      <c r="NOX17" s="413"/>
      <c r="NOY17" s="413"/>
      <c r="NOZ17" s="413"/>
      <c r="NPA17" s="413"/>
      <c r="NPB17" s="413"/>
      <c r="NPC17" s="413"/>
      <c r="NPD17" s="413"/>
      <c r="NPE17" s="413"/>
      <c r="NPF17" s="413"/>
      <c r="NPG17" s="413"/>
      <c r="NPH17" s="413"/>
      <c r="NPI17" s="413"/>
      <c r="NPJ17" s="413"/>
      <c r="NPK17" s="413"/>
      <c r="NPL17" s="413"/>
      <c r="NPM17" s="413"/>
      <c r="NPN17" s="413"/>
      <c r="NPO17" s="413"/>
      <c r="NPP17" s="413"/>
      <c r="NPQ17" s="413"/>
      <c r="NPR17" s="413"/>
      <c r="NPS17" s="413"/>
      <c r="NPT17" s="413"/>
      <c r="NPU17" s="413"/>
      <c r="NPV17" s="413"/>
      <c r="NPW17" s="413"/>
      <c r="NPX17" s="413"/>
      <c r="NPY17" s="413"/>
      <c r="NPZ17" s="413"/>
      <c r="NQA17" s="413"/>
      <c r="NQB17" s="413"/>
      <c r="NQC17" s="413"/>
      <c r="NQD17" s="413"/>
      <c r="NQE17" s="413"/>
      <c r="NQF17" s="413"/>
      <c r="NQG17" s="413"/>
      <c r="NQH17" s="413"/>
      <c r="NQI17" s="413"/>
      <c r="NQJ17" s="413"/>
      <c r="NQK17" s="413"/>
      <c r="NQL17" s="413"/>
      <c r="NQM17" s="413"/>
      <c r="NQN17" s="413"/>
      <c r="NQO17" s="413"/>
      <c r="NQP17" s="413"/>
      <c r="NQQ17" s="413"/>
      <c r="NQR17" s="413"/>
      <c r="NQS17" s="413"/>
      <c r="NQT17" s="413"/>
      <c r="NQU17" s="413"/>
      <c r="NQV17" s="413"/>
      <c r="NQW17" s="413"/>
      <c r="NQX17" s="413"/>
      <c r="NQY17" s="413"/>
      <c r="NQZ17" s="413"/>
      <c r="NRA17" s="413"/>
      <c r="NRB17" s="413"/>
      <c r="NRC17" s="413"/>
      <c r="NRD17" s="413"/>
      <c r="NRE17" s="413"/>
      <c r="NRF17" s="413"/>
      <c r="NRG17" s="413"/>
      <c r="NRH17" s="413"/>
      <c r="NRI17" s="413"/>
      <c r="NRJ17" s="413"/>
      <c r="NRK17" s="413"/>
      <c r="NRL17" s="413"/>
      <c r="NRM17" s="413"/>
      <c r="NRN17" s="413"/>
      <c r="NRO17" s="413"/>
      <c r="NRP17" s="413"/>
      <c r="NRQ17" s="413"/>
      <c r="NRR17" s="413"/>
      <c r="NRS17" s="413"/>
      <c r="NRT17" s="413"/>
      <c r="NRU17" s="413"/>
      <c r="NRV17" s="413"/>
      <c r="NRW17" s="413"/>
      <c r="NRX17" s="413"/>
      <c r="NRY17" s="413"/>
      <c r="NRZ17" s="413"/>
      <c r="NSA17" s="413"/>
      <c r="NSB17" s="413"/>
      <c r="NSC17" s="413"/>
      <c r="NSD17" s="413"/>
      <c r="NSE17" s="413"/>
      <c r="NSF17" s="413"/>
      <c r="NSG17" s="413"/>
      <c r="NSH17" s="413"/>
      <c r="NSI17" s="413"/>
      <c r="NSJ17" s="413"/>
      <c r="NSK17" s="413"/>
      <c r="NSL17" s="413"/>
      <c r="NSM17" s="413"/>
      <c r="NSN17" s="413"/>
      <c r="NSO17" s="413"/>
      <c r="NSP17" s="413"/>
      <c r="NSQ17" s="413"/>
      <c r="NSR17" s="413"/>
      <c r="NSS17" s="413"/>
      <c r="NST17" s="413"/>
      <c r="NSU17" s="413"/>
      <c r="NSV17" s="413"/>
      <c r="NSW17" s="413"/>
      <c r="NSX17" s="413"/>
      <c r="NSY17" s="413"/>
      <c r="NSZ17" s="413"/>
      <c r="NTA17" s="413"/>
      <c r="NTB17" s="413"/>
      <c r="NTC17" s="413"/>
      <c r="NTD17" s="413"/>
      <c r="NTE17" s="413"/>
      <c r="NTF17" s="413"/>
      <c r="NTG17" s="413"/>
      <c r="NTH17" s="413"/>
      <c r="NTI17" s="413"/>
      <c r="NTJ17" s="413"/>
      <c r="NTK17" s="413"/>
      <c r="NTL17" s="413"/>
      <c r="NTM17" s="413"/>
      <c r="NTN17" s="413"/>
      <c r="NTO17" s="413"/>
      <c r="NTP17" s="413"/>
      <c r="NTQ17" s="413"/>
      <c r="NTR17" s="413"/>
      <c r="NTS17" s="413"/>
      <c r="NTT17" s="413"/>
      <c r="NTU17" s="413"/>
      <c r="NTV17" s="413"/>
      <c r="NTW17" s="413"/>
      <c r="NTX17" s="413"/>
      <c r="NTY17" s="413"/>
      <c r="NTZ17" s="413"/>
      <c r="NUA17" s="413"/>
      <c r="NUB17" s="413"/>
      <c r="NUC17" s="413"/>
      <c r="NUD17" s="413"/>
      <c r="NUE17" s="413"/>
      <c r="NUF17" s="413"/>
      <c r="NUG17" s="413"/>
      <c r="NUH17" s="413"/>
      <c r="NUI17" s="413"/>
      <c r="NUJ17" s="413"/>
      <c r="NUK17" s="413"/>
      <c r="NUL17" s="413"/>
      <c r="NUM17" s="413"/>
      <c r="NUN17" s="413"/>
      <c r="NUO17" s="413"/>
      <c r="NUP17" s="413"/>
      <c r="NUQ17" s="413"/>
      <c r="NUR17" s="413"/>
      <c r="NUS17" s="413"/>
      <c r="NUT17" s="413"/>
      <c r="NUU17" s="413"/>
      <c r="NUV17" s="413"/>
      <c r="NUW17" s="413"/>
      <c r="NUX17" s="413"/>
      <c r="NUY17" s="413"/>
      <c r="NUZ17" s="413"/>
      <c r="NVA17" s="413"/>
      <c r="NVB17" s="413"/>
      <c r="NVC17" s="413"/>
      <c r="NVD17" s="413"/>
      <c r="NVE17" s="413"/>
      <c r="NVF17" s="413"/>
      <c r="NVG17" s="413"/>
      <c r="NVH17" s="413"/>
      <c r="NVI17" s="413"/>
      <c r="NVJ17" s="413"/>
      <c r="NVK17" s="413"/>
      <c r="NVL17" s="413"/>
      <c r="NVM17" s="413"/>
      <c r="NVN17" s="413"/>
      <c r="NVO17" s="413"/>
      <c r="NVP17" s="413"/>
      <c r="NVQ17" s="413"/>
      <c r="NVR17" s="413"/>
      <c r="NVS17" s="413"/>
      <c r="NVT17" s="413"/>
      <c r="NVU17" s="413"/>
      <c r="NVV17" s="413"/>
      <c r="NVW17" s="413"/>
      <c r="NVX17" s="413"/>
      <c r="NVY17" s="413"/>
      <c r="NVZ17" s="413"/>
      <c r="NWA17" s="413"/>
      <c r="NWB17" s="413"/>
      <c r="NWC17" s="413"/>
      <c r="NWD17" s="413"/>
      <c r="NWE17" s="413"/>
      <c r="NWF17" s="413"/>
      <c r="NWG17" s="413"/>
      <c r="NWH17" s="413"/>
      <c r="NWI17" s="413"/>
      <c r="NWJ17" s="413"/>
      <c r="NWK17" s="413"/>
      <c r="NWL17" s="413"/>
      <c r="NWM17" s="413"/>
      <c r="NWN17" s="413"/>
      <c r="NWO17" s="413"/>
      <c r="NWP17" s="413"/>
      <c r="NWQ17" s="413"/>
      <c r="NWR17" s="413"/>
      <c r="NWS17" s="413"/>
      <c r="NWT17" s="413"/>
      <c r="NWU17" s="413"/>
      <c r="NWV17" s="413"/>
      <c r="NWW17" s="413"/>
      <c r="NWX17" s="413"/>
      <c r="NWY17" s="413"/>
      <c r="NWZ17" s="413"/>
      <c r="NXA17" s="413"/>
      <c r="NXB17" s="413"/>
      <c r="NXC17" s="413"/>
      <c r="NXD17" s="413"/>
      <c r="NXE17" s="413"/>
      <c r="NXF17" s="413"/>
      <c r="NXG17" s="413"/>
      <c r="NXH17" s="413"/>
      <c r="NXI17" s="413"/>
      <c r="NXJ17" s="413"/>
      <c r="NXK17" s="413"/>
      <c r="NXL17" s="413"/>
      <c r="NXM17" s="413"/>
      <c r="NXN17" s="413"/>
      <c r="NXO17" s="413"/>
      <c r="NXP17" s="413"/>
      <c r="NXQ17" s="413"/>
      <c r="NXR17" s="413"/>
      <c r="NXS17" s="413"/>
      <c r="NXT17" s="413"/>
      <c r="NXU17" s="413"/>
      <c r="NXV17" s="413"/>
      <c r="NXW17" s="413"/>
      <c r="NXX17" s="413"/>
      <c r="NXY17" s="413"/>
      <c r="NXZ17" s="413"/>
      <c r="NYA17" s="413"/>
      <c r="NYB17" s="413"/>
      <c r="NYC17" s="413"/>
      <c r="NYD17" s="413"/>
      <c r="NYE17" s="413"/>
      <c r="NYF17" s="413"/>
      <c r="NYG17" s="413"/>
      <c r="NYH17" s="413"/>
      <c r="NYI17" s="413"/>
      <c r="NYJ17" s="413"/>
      <c r="NYK17" s="413"/>
      <c r="NYL17" s="413"/>
      <c r="NYM17" s="413"/>
      <c r="NYN17" s="413"/>
      <c r="NYO17" s="413"/>
      <c r="NYP17" s="413"/>
      <c r="NYQ17" s="413"/>
      <c r="NYR17" s="413"/>
      <c r="NYS17" s="413"/>
      <c r="NYT17" s="413"/>
      <c r="NYU17" s="413"/>
      <c r="NYV17" s="413"/>
      <c r="NYW17" s="413"/>
      <c r="NYX17" s="413"/>
      <c r="NYY17" s="413"/>
      <c r="NYZ17" s="413"/>
      <c r="NZA17" s="413"/>
      <c r="NZB17" s="413"/>
      <c r="NZC17" s="413"/>
      <c r="NZD17" s="413"/>
      <c r="NZE17" s="413"/>
      <c r="NZF17" s="413"/>
      <c r="NZG17" s="413"/>
      <c r="NZH17" s="413"/>
      <c r="NZI17" s="413"/>
      <c r="NZJ17" s="413"/>
      <c r="NZK17" s="413"/>
      <c r="NZL17" s="413"/>
      <c r="NZM17" s="413"/>
      <c r="NZN17" s="413"/>
      <c r="NZO17" s="413"/>
      <c r="NZP17" s="413"/>
      <c r="NZQ17" s="413"/>
      <c r="NZR17" s="413"/>
      <c r="NZS17" s="413"/>
      <c r="NZT17" s="413"/>
      <c r="NZU17" s="413"/>
      <c r="NZV17" s="413"/>
      <c r="NZW17" s="413"/>
      <c r="NZX17" s="413"/>
      <c r="NZY17" s="413"/>
      <c r="NZZ17" s="413"/>
      <c r="OAA17" s="413"/>
      <c r="OAB17" s="413"/>
      <c r="OAC17" s="413"/>
      <c r="OAD17" s="413"/>
      <c r="OAE17" s="413"/>
      <c r="OAF17" s="413"/>
      <c r="OAG17" s="413"/>
      <c r="OAH17" s="413"/>
      <c r="OAI17" s="413"/>
      <c r="OAJ17" s="413"/>
      <c r="OAK17" s="413"/>
      <c r="OAL17" s="413"/>
      <c r="OAM17" s="413"/>
      <c r="OAN17" s="413"/>
      <c r="OAO17" s="413"/>
      <c r="OAP17" s="413"/>
      <c r="OAQ17" s="413"/>
      <c r="OAR17" s="413"/>
      <c r="OAS17" s="413"/>
      <c r="OAT17" s="413"/>
      <c r="OAU17" s="413"/>
      <c r="OAV17" s="413"/>
      <c r="OAW17" s="413"/>
      <c r="OAX17" s="413"/>
      <c r="OAY17" s="413"/>
      <c r="OAZ17" s="413"/>
      <c r="OBA17" s="413"/>
      <c r="OBB17" s="413"/>
      <c r="OBC17" s="413"/>
      <c r="OBD17" s="413"/>
      <c r="OBE17" s="413"/>
      <c r="OBF17" s="413"/>
      <c r="OBG17" s="413"/>
      <c r="OBH17" s="413"/>
      <c r="OBI17" s="413"/>
      <c r="OBJ17" s="413"/>
      <c r="OBK17" s="413"/>
      <c r="OBL17" s="413"/>
      <c r="OBM17" s="413"/>
      <c r="OBN17" s="413"/>
      <c r="OBO17" s="413"/>
      <c r="OBP17" s="413"/>
      <c r="OBQ17" s="413"/>
      <c r="OBR17" s="413"/>
      <c r="OBS17" s="413"/>
      <c r="OBT17" s="413"/>
      <c r="OBU17" s="413"/>
      <c r="OBV17" s="413"/>
      <c r="OBW17" s="413"/>
      <c r="OBX17" s="413"/>
      <c r="OBY17" s="413"/>
      <c r="OBZ17" s="413"/>
      <c r="OCA17" s="413"/>
      <c r="OCB17" s="413"/>
      <c r="OCC17" s="413"/>
      <c r="OCD17" s="413"/>
      <c r="OCE17" s="413"/>
      <c r="OCF17" s="413"/>
      <c r="OCG17" s="413"/>
      <c r="OCH17" s="413"/>
      <c r="OCI17" s="413"/>
      <c r="OCJ17" s="413"/>
      <c r="OCK17" s="413"/>
      <c r="OCL17" s="413"/>
      <c r="OCM17" s="413"/>
      <c r="OCN17" s="413"/>
      <c r="OCO17" s="413"/>
      <c r="OCP17" s="413"/>
      <c r="OCQ17" s="413"/>
      <c r="OCR17" s="413"/>
      <c r="OCS17" s="413"/>
      <c r="OCT17" s="413"/>
      <c r="OCU17" s="413"/>
      <c r="OCV17" s="413"/>
      <c r="OCW17" s="413"/>
      <c r="OCX17" s="413"/>
      <c r="OCY17" s="413"/>
      <c r="OCZ17" s="413"/>
      <c r="ODA17" s="413"/>
      <c r="ODB17" s="413"/>
      <c r="ODC17" s="413"/>
      <c r="ODD17" s="413"/>
      <c r="ODE17" s="413"/>
      <c r="ODF17" s="413"/>
      <c r="ODG17" s="413"/>
      <c r="ODH17" s="413"/>
      <c r="ODI17" s="413"/>
      <c r="ODJ17" s="413"/>
      <c r="ODK17" s="413"/>
      <c r="ODL17" s="413"/>
      <c r="ODM17" s="413"/>
      <c r="ODN17" s="413"/>
      <c r="ODO17" s="413"/>
      <c r="ODP17" s="413"/>
      <c r="ODQ17" s="413"/>
      <c r="ODR17" s="413"/>
      <c r="ODS17" s="413"/>
      <c r="ODT17" s="413"/>
      <c r="ODU17" s="413"/>
      <c r="ODV17" s="413"/>
      <c r="ODW17" s="413"/>
      <c r="ODX17" s="413"/>
      <c r="ODY17" s="413"/>
      <c r="ODZ17" s="413"/>
      <c r="OEA17" s="413"/>
      <c r="OEB17" s="413"/>
      <c r="OEC17" s="413"/>
      <c r="OED17" s="413"/>
      <c r="OEE17" s="413"/>
      <c r="OEF17" s="413"/>
      <c r="OEG17" s="413"/>
      <c r="OEH17" s="413"/>
      <c r="OEI17" s="413"/>
      <c r="OEJ17" s="413"/>
      <c r="OEK17" s="413"/>
      <c r="OEL17" s="413"/>
      <c r="OEM17" s="413"/>
      <c r="OEN17" s="413"/>
      <c r="OEO17" s="413"/>
      <c r="OEP17" s="413"/>
      <c r="OEQ17" s="413"/>
      <c r="OER17" s="413"/>
      <c r="OES17" s="413"/>
      <c r="OET17" s="413"/>
      <c r="OEU17" s="413"/>
      <c r="OEV17" s="413"/>
      <c r="OEW17" s="413"/>
      <c r="OEX17" s="413"/>
      <c r="OEY17" s="413"/>
      <c r="OEZ17" s="413"/>
      <c r="OFA17" s="413"/>
      <c r="OFB17" s="413"/>
      <c r="OFC17" s="413"/>
      <c r="OFD17" s="413"/>
      <c r="OFE17" s="413"/>
      <c r="OFF17" s="413"/>
      <c r="OFG17" s="413"/>
      <c r="OFH17" s="413"/>
      <c r="OFI17" s="413"/>
      <c r="OFJ17" s="413"/>
      <c r="OFK17" s="413"/>
      <c r="OFL17" s="413"/>
      <c r="OFM17" s="413"/>
      <c r="OFN17" s="413"/>
      <c r="OFO17" s="413"/>
      <c r="OFP17" s="413"/>
      <c r="OFQ17" s="413"/>
      <c r="OFR17" s="413"/>
      <c r="OFS17" s="413"/>
      <c r="OFT17" s="413"/>
      <c r="OFU17" s="413"/>
      <c r="OFV17" s="413"/>
      <c r="OFW17" s="413"/>
      <c r="OFX17" s="413"/>
      <c r="OFY17" s="413"/>
      <c r="OFZ17" s="413"/>
      <c r="OGA17" s="413"/>
      <c r="OGB17" s="413"/>
      <c r="OGC17" s="413"/>
      <c r="OGD17" s="413"/>
      <c r="OGE17" s="413"/>
      <c r="OGF17" s="413"/>
      <c r="OGG17" s="413"/>
      <c r="OGH17" s="413"/>
      <c r="OGI17" s="413"/>
      <c r="OGJ17" s="413"/>
      <c r="OGK17" s="413"/>
      <c r="OGL17" s="413"/>
      <c r="OGM17" s="413"/>
      <c r="OGN17" s="413"/>
      <c r="OGO17" s="413"/>
      <c r="OGP17" s="413"/>
      <c r="OGQ17" s="413"/>
      <c r="OGR17" s="413"/>
      <c r="OGS17" s="413"/>
      <c r="OGT17" s="413"/>
      <c r="OGU17" s="413"/>
      <c r="OGV17" s="413"/>
      <c r="OGW17" s="413"/>
      <c r="OGX17" s="413"/>
      <c r="OGY17" s="413"/>
      <c r="OGZ17" s="413"/>
      <c r="OHA17" s="413"/>
      <c r="OHB17" s="413"/>
      <c r="OHC17" s="413"/>
      <c r="OHD17" s="413"/>
      <c r="OHE17" s="413"/>
      <c r="OHF17" s="413"/>
      <c r="OHG17" s="413"/>
      <c r="OHH17" s="413"/>
      <c r="OHI17" s="413"/>
      <c r="OHJ17" s="413"/>
      <c r="OHK17" s="413"/>
      <c r="OHL17" s="413"/>
      <c r="OHM17" s="413"/>
      <c r="OHN17" s="413"/>
      <c r="OHO17" s="413"/>
      <c r="OHP17" s="413"/>
      <c r="OHQ17" s="413"/>
      <c r="OHR17" s="413"/>
      <c r="OHS17" s="413"/>
      <c r="OHT17" s="413"/>
      <c r="OHU17" s="413"/>
      <c r="OHV17" s="413"/>
      <c r="OHW17" s="413"/>
      <c r="OHX17" s="413"/>
      <c r="OHY17" s="413"/>
      <c r="OHZ17" s="413"/>
      <c r="OIA17" s="413"/>
      <c r="OIB17" s="413"/>
      <c r="OIC17" s="413"/>
      <c r="OID17" s="413"/>
      <c r="OIE17" s="413"/>
      <c r="OIF17" s="413"/>
      <c r="OIG17" s="413"/>
      <c r="OIH17" s="413"/>
      <c r="OII17" s="413"/>
      <c r="OIJ17" s="413"/>
      <c r="OIK17" s="413"/>
      <c r="OIL17" s="413"/>
      <c r="OIM17" s="413"/>
      <c r="OIN17" s="413"/>
      <c r="OIO17" s="413"/>
      <c r="OIP17" s="413"/>
      <c r="OIQ17" s="413"/>
      <c r="OIR17" s="413"/>
      <c r="OIS17" s="413"/>
      <c r="OIT17" s="413"/>
      <c r="OIU17" s="413"/>
      <c r="OIV17" s="413"/>
      <c r="OIW17" s="413"/>
      <c r="OIX17" s="413"/>
      <c r="OIY17" s="413"/>
      <c r="OIZ17" s="413"/>
      <c r="OJA17" s="413"/>
      <c r="OJB17" s="413"/>
      <c r="OJC17" s="413"/>
      <c r="OJD17" s="413"/>
      <c r="OJE17" s="413"/>
      <c r="OJF17" s="413"/>
      <c r="OJG17" s="413"/>
      <c r="OJH17" s="413"/>
      <c r="OJI17" s="413"/>
      <c r="OJJ17" s="413"/>
      <c r="OJK17" s="413"/>
      <c r="OJL17" s="413"/>
      <c r="OJM17" s="413"/>
      <c r="OJN17" s="413"/>
      <c r="OJO17" s="413"/>
      <c r="OJP17" s="413"/>
      <c r="OJQ17" s="413"/>
      <c r="OJR17" s="413"/>
      <c r="OJS17" s="413"/>
      <c r="OJT17" s="413"/>
      <c r="OJU17" s="413"/>
      <c r="OJV17" s="413"/>
      <c r="OJW17" s="413"/>
      <c r="OJX17" s="413"/>
      <c r="OJY17" s="413"/>
      <c r="OJZ17" s="413"/>
      <c r="OKA17" s="413"/>
      <c r="OKB17" s="413"/>
      <c r="OKC17" s="413"/>
      <c r="OKD17" s="413"/>
      <c r="OKE17" s="413"/>
      <c r="OKF17" s="413"/>
      <c r="OKG17" s="413"/>
      <c r="OKH17" s="413"/>
      <c r="OKI17" s="413"/>
      <c r="OKJ17" s="413"/>
      <c r="OKK17" s="413"/>
      <c r="OKL17" s="413"/>
      <c r="OKM17" s="413"/>
      <c r="OKN17" s="413"/>
      <c r="OKO17" s="413"/>
      <c r="OKP17" s="413"/>
      <c r="OKQ17" s="413"/>
      <c r="OKR17" s="413"/>
      <c r="OKS17" s="413"/>
      <c r="OKT17" s="413"/>
      <c r="OKU17" s="413"/>
      <c r="OKV17" s="413"/>
      <c r="OKW17" s="413"/>
      <c r="OKX17" s="413"/>
      <c r="OKY17" s="413"/>
      <c r="OKZ17" s="413"/>
      <c r="OLA17" s="413"/>
      <c r="OLB17" s="413"/>
      <c r="OLC17" s="413"/>
      <c r="OLD17" s="413"/>
      <c r="OLE17" s="413"/>
      <c r="OLF17" s="413"/>
      <c r="OLG17" s="413"/>
      <c r="OLH17" s="413"/>
      <c r="OLI17" s="413"/>
      <c r="OLJ17" s="413"/>
      <c r="OLK17" s="413"/>
      <c r="OLL17" s="413"/>
      <c r="OLM17" s="413"/>
      <c r="OLN17" s="413"/>
      <c r="OLO17" s="413"/>
      <c r="OLP17" s="413"/>
      <c r="OLQ17" s="413"/>
      <c r="OLR17" s="413"/>
      <c r="OLS17" s="413"/>
      <c r="OLT17" s="413"/>
      <c r="OLU17" s="413"/>
      <c r="OLV17" s="413"/>
      <c r="OLW17" s="413"/>
      <c r="OLX17" s="413"/>
      <c r="OLY17" s="413"/>
      <c r="OLZ17" s="413"/>
      <c r="OMA17" s="413"/>
      <c r="OMB17" s="413"/>
      <c r="OMC17" s="413"/>
      <c r="OMD17" s="413"/>
      <c r="OME17" s="413"/>
      <c r="OMF17" s="413"/>
      <c r="OMG17" s="413"/>
      <c r="OMH17" s="413"/>
      <c r="OMI17" s="413"/>
      <c r="OMJ17" s="413"/>
      <c r="OMK17" s="413"/>
      <c r="OML17" s="413"/>
      <c r="OMM17" s="413"/>
      <c r="OMN17" s="413"/>
      <c r="OMO17" s="413"/>
      <c r="OMP17" s="413"/>
      <c r="OMQ17" s="413"/>
      <c r="OMR17" s="413"/>
      <c r="OMS17" s="413"/>
      <c r="OMT17" s="413"/>
      <c r="OMU17" s="413"/>
      <c r="OMV17" s="413"/>
      <c r="OMW17" s="413"/>
      <c r="OMX17" s="413"/>
      <c r="OMY17" s="413"/>
      <c r="OMZ17" s="413"/>
      <c r="ONA17" s="413"/>
      <c r="ONB17" s="413"/>
      <c r="ONC17" s="413"/>
      <c r="OND17" s="413"/>
      <c r="ONE17" s="413"/>
      <c r="ONF17" s="413"/>
      <c r="ONG17" s="413"/>
      <c r="ONH17" s="413"/>
      <c r="ONI17" s="413"/>
      <c r="ONJ17" s="413"/>
      <c r="ONK17" s="413"/>
      <c r="ONL17" s="413"/>
      <c r="ONM17" s="413"/>
      <c r="ONN17" s="413"/>
      <c r="ONO17" s="413"/>
      <c r="ONP17" s="413"/>
      <c r="ONQ17" s="413"/>
      <c r="ONR17" s="413"/>
      <c r="ONS17" s="413"/>
      <c r="ONT17" s="413"/>
      <c r="ONU17" s="413"/>
      <c r="ONV17" s="413"/>
      <c r="ONW17" s="413"/>
      <c r="ONX17" s="413"/>
      <c r="ONY17" s="413"/>
      <c r="ONZ17" s="413"/>
      <c r="OOA17" s="413"/>
      <c r="OOB17" s="413"/>
      <c r="OOC17" s="413"/>
      <c r="OOD17" s="413"/>
      <c r="OOE17" s="413"/>
      <c r="OOF17" s="413"/>
      <c r="OOG17" s="413"/>
      <c r="OOH17" s="413"/>
      <c r="OOI17" s="413"/>
      <c r="OOJ17" s="413"/>
      <c r="OOK17" s="413"/>
      <c r="OOL17" s="413"/>
      <c r="OOM17" s="413"/>
      <c r="OON17" s="413"/>
      <c r="OOO17" s="413"/>
      <c r="OOP17" s="413"/>
      <c r="OOQ17" s="413"/>
      <c r="OOR17" s="413"/>
      <c r="OOS17" s="413"/>
      <c r="OOT17" s="413"/>
      <c r="OOU17" s="413"/>
      <c r="OOV17" s="413"/>
      <c r="OOW17" s="413"/>
      <c r="OOX17" s="413"/>
      <c r="OOY17" s="413"/>
      <c r="OOZ17" s="413"/>
      <c r="OPA17" s="413"/>
      <c r="OPB17" s="413"/>
      <c r="OPC17" s="413"/>
      <c r="OPD17" s="413"/>
      <c r="OPE17" s="413"/>
      <c r="OPF17" s="413"/>
      <c r="OPG17" s="413"/>
      <c r="OPH17" s="413"/>
      <c r="OPI17" s="413"/>
      <c r="OPJ17" s="413"/>
      <c r="OPK17" s="413"/>
      <c r="OPL17" s="413"/>
      <c r="OPM17" s="413"/>
      <c r="OPN17" s="413"/>
      <c r="OPO17" s="413"/>
      <c r="OPP17" s="413"/>
      <c r="OPQ17" s="413"/>
      <c r="OPR17" s="413"/>
      <c r="OPS17" s="413"/>
      <c r="OPT17" s="413"/>
      <c r="OPU17" s="413"/>
      <c r="OPV17" s="413"/>
      <c r="OPW17" s="413"/>
      <c r="OPX17" s="413"/>
      <c r="OPY17" s="413"/>
      <c r="OPZ17" s="413"/>
      <c r="OQA17" s="413"/>
      <c r="OQB17" s="413"/>
      <c r="OQC17" s="413"/>
      <c r="OQD17" s="413"/>
      <c r="OQE17" s="413"/>
      <c r="OQF17" s="413"/>
      <c r="OQG17" s="413"/>
      <c r="OQH17" s="413"/>
      <c r="OQI17" s="413"/>
      <c r="OQJ17" s="413"/>
      <c r="OQK17" s="413"/>
      <c r="OQL17" s="413"/>
      <c r="OQM17" s="413"/>
      <c r="OQN17" s="413"/>
      <c r="OQO17" s="413"/>
      <c r="OQP17" s="413"/>
      <c r="OQQ17" s="413"/>
      <c r="OQR17" s="413"/>
      <c r="OQS17" s="413"/>
      <c r="OQT17" s="413"/>
      <c r="OQU17" s="413"/>
      <c r="OQV17" s="413"/>
      <c r="OQW17" s="413"/>
      <c r="OQX17" s="413"/>
      <c r="OQY17" s="413"/>
      <c r="OQZ17" s="413"/>
      <c r="ORA17" s="413"/>
      <c r="ORB17" s="413"/>
      <c r="ORC17" s="413"/>
      <c r="ORD17" s="413"/>
      <c r="ORE17" s="413"/>
      <c r="ORF17" s="413"/>
      <c r="ORG17" s="413"/>
      <c r="ORH17" s="413"/>
      <c r="ORI17" s="413"/>
      <c r="ORJ17" s="413"/>
      <c r="ORK17" s="413"/>
      <c r="ORL17" s="413"/>
      <c r="ORM17" s="413"/>
      <c r="ORN17" s="413"/>
      <c r="ORO17" s="413"/>
      <c r="ORP17" s="413"/>
      <c r="ORQ17" s="413"/>
      <c r="ORR17" s="413"/>
      <c r="ORS17" s="413"/>
      <c r="ORT17" s="413"/>
      <c r="ORU17" s="413"/>
      <c r="ORV17" s="413"/>
      <c r="ORW17" s="413"/>
      <c r="ORX17" s="413"/>
      <c r="ORY17" s="413"/>
      <c r="ORZ17" s="413"/>
      <c r="OSA17" s="413"/>
      <c r="OSB17" s="413"/>
      <c r="OSC17" s="413"/>
      <c r="OSD17" s="413"/>
      <c r="OSE17" s="413"/>
      <c r="OSF17" s="413"/>
      <c r="OSG17" s="413"/>
      <c r="OSH17" s="413"/>
      <c r="OSI17" s="413"/>
      <c r="OSJ17" s="413"/>
      <c r="OSK17" s="413"/>
      <c r="OSL17" s="413"/>
      <c r="OSM17" s="413"/>
      <c r="OSN17" s="413"/>
      <c r="OSO17" s="413"/>
      <c r="OSP17" s="413"/>
      <c r="OSQ17" s="413"/>
      <c r="OSR17" s="413"/>
      <c r="OSS17" s="413"/>
      <c r="OST17" s="413"/>
      <c r="OSU17" s="413"/>
      <c r="OSV17" s="413"/>
      <c r="OSW17" s="413"/>
      <c r="OSX17" s="413"/>
      <c r="OSY17" s="413"/>
      <c r="OSZ17" s="413"/>
      <c r="OTA17" s="413"/>
      <c r="OTB17" s="413"/>
      <c r="OTC17" s="413"/>
      <c r="OTD17" s="413"/>
      <c r="OTE17" s="413"/>
      <c r="OTF17" s="413"/>
      <c r="OTG17" s="413"/>
      <c r="OTH17" s="413"/>
      <c r="OTI17" s="413"/>
      <c r="OTJ17" s="413"/>
      <c r="OTK17" s="413"/>
      <c r="OTL17" s="413"/>
      <c r="OTM17" s="413"/>
      <c r="OTN17" s="413"/>
      <c r="OTO17" s="413"/>
      <c r="OTP17" s="413"/>
      <c r="OTQ17" s="413"/>
      <c r="OTR17" s="413"/>
      <c r="OTS17" s="413"/>
      <c r="OTT17" s="413"/>
      <c r="OTU17" s="413"/>
      <c r="OTV17" s="413"/>
      <c r="OTW17" s="413"/>
      <c r="OTX17" s="413"/>
      <c r="OTY17" s="413"/>
      <c r="OTZ17" s="413"/>
      <c r="OUA17" s="413"/>
      <c r="OUB17" s="413"/>
      <c r="OUC17" s="413"/>
      <c r="OUD17" s="413"/>
      <c r="OUE17" s="413"/>
      <c r="OUF17" s="413"/>
      <c r="OUG17" s="413"/>
      <c r="OUH17" s="413"/>
      <c r="OUI17" s="413"/>
      <c r="OUJ17" s="413"/>
      <c r="OUK17" s="413"/>
      <c r="OUL17" s="413"/>
      <c r="OUM17" s="413"/>
      <c r="OUN17" s="413"/>
      <c r="OUO17" s="413"/>
      <c r="OUP17" s="413"/>
      <c r="OUQ17" s="413"/>
      <c r="OUR17" s="413"/>
      <c r="OUS17" s="413"/>
      <c r="OUT17" s="413"/>
      <c r="OUU17" s="413"/>
      <c r="OUV17" s="413"/>
      <c r="OUW17" s="413"/>
      <c r="OUX17" s="413"/>
      <c r="OUY17" s="413"/>
      <c r="OUZ17" s="413"/>
      <c r="OVA17" s="413"/>
      <c r="OVB17" s="413"/>
      <c r="OVC17" s="413"/>
      <c r="OVD17" s="413"/>
      <c r="OVE17" s="413"/>
      <c r="OVF17" s="413"/>
      <c r="OVG17" s="413"/>
      <c r="OVH17" s="413"/>
      <c r="OVI17" s="413"/>
      <c r="OVJ17" s="413"/>
      <c r="OVK17" s="413"/>
      <c r="OVL17" s="413"/>
      <c r="OVM17" s="413"/>
      <c r="OVN17" s="413"/>
      <c r="OVO17" s="413"/>
      <c r="OVP17" s="413"/>
      <c r="OVQ17" s="413"/>
      <c r="OVR17" s="413"/>
      <c r="OVS17" s="413"/>
      <c r="OVT17" s="413"/>
      <c r="OVU17" s="413"/>
      <c r="OVV17" s="413"/>
      <c r="OVW17" s="413"/>
      <c r="OVX17" s="413"/>
      <c r="OVY17" s="413"/>
      <c r="OVZ17" s="413"/>
      <c r="OWA17" s="413"/>
      <c r="OWB17" s="413"/>
      <c r="OWC17" s="413"/>
      <c r="OWD17" s="413"/>
      <c r="OWE17" s="413"/>
      <c r="OWF17" s="413"/>
      <c r="OWG17" s="413"/>
      <c r="OWH17" s="413"/>
      <c r="OWI17" s="413"/>
      <c r="OWJ17" s="413"/>
      <c r="OWK17" s="413"/>
      <c r="OWL17" s="413"/>
      <c r="OWM17" s="413"/>
      <c r="OWN17" s="413"/>
      <c r="OWO17" s="413"/>
      <c r="OWP17" s="413"/>
      <c r="OWQ17" s="413"/>
      <c r="OWR17" s="413"/>
      <c r="OWS17" s="413"/>
      <c r="OWT17" s="413"/>
      <c r="OWU17" s="413"/>
      <c r="OWV17" s="413"/>
      <c r="OWW17" s="413"/>
      <c r="OWX17" s="413"/>
      <c r="OWY17" s="413"/>
      <c r="OWZ17" s="413"/>
      <c r="OXA17" s="413"/>
      <c r="OXB17" s="413"/>
      <c r="OXC17" s="413"/>
      <c r="OXD17" s="413"/>
      <c r="OXE17" s="413"/>
      <c r="OXF17" s="413"/>
      <c r="OXG17" s="413"/>
      <c r="OXH17" s="413"/>
      <c r="OXI17" s="413"/>
      <c r="OXJ17" s="413"/>
      <c r="OXK17" s="413"/>
      <c r="OXL17" s="413"/>
      <c r="OXM17" s="413"/>
      <c r="OXN17" s="413"/>
      <c r="OXO17" s="413"/>
      <c r="OXP17" s="413"/>
      <c r="OXQ17" s="413"/>
      <c r="OXR17" s="413"/>
      <c r="OXS17" s="413"/>
      <c r="OXT17" s="413"/>
      <c r="OXU17" s="413"/>
      <c r="OXV17" s="413"/>
      <c r="OXW17" s="413"/>
      <c r="OXX17" s="413"/>
      <c r="OXY17" s="413"/>
      <c r="OXZ17" s="413"/>
      <c r="OYA17" s="413"/>
      <c r="OYB17" s="413"/>
      <c r="OYC17" s="413"/>
      <c r="OYD17" s="413"/>
      <c r="OYE17" s="413"/>
      <c r="OYF17" s="413"/>
      <c r="OYG17" s="413"/>
      <c r="OYH17" s="413"/>
      <c r="OYI17" s="413"/>
      <c r="OYJ17" s="413"/>
      <c r="OYK17" s="413"/>
      <c r="OYL17" s="413"/>
      <c r="OYM17" s="413"/>
      <c r="OYN17" s="413"/>
      <c r="OYO17" s="413"/>
      <c r="OYP17" s="413"/>
      <c r="OYQ17" s="413"/>
      <c r="OYR17" s="413"/>
      <c r="OYS17" s="413"/>
      <c r="OYT17" s="413"/>
      <c r="OYU17" s="413"/>
      <c r="OYV17" s="413"/>
      <c r="OYW17" s="413"/>
      <c r="OYX17" s="413"/>
      <c r="OYY17" s="413"/>
      <c r="OYZ17" s="413"/>
      <c r="OZA17" s="413"/>
      <c r="OZB17" s="413"/>
      <c r="OZC17" s="413"/>
      <c r="OZD17" s="413"/>
      <c r="OZE17" s="413"/>
      <c r="OZF17" s="413"/>
      <c r="OZG17" s="413"/>
      <c r="OZH17" s="413"/>
      <c r="OZI17" s="413"/>
      <c r="OZJ17" s="413"/>
      <c r="OZK17" s="413"/>
      <c r="OZL17" s="413"/>
      <c r="OZM17" s="413"/>
      <c r="OZN17" s="413"/>
      <c r="OZO17" s="413"/>
      <c r="OZP17" s="413"/>
      <c r="OZQ17" s="413"/>
      <c r="OZR17" s="413"/>
      <c r="OZS17" s="413"/>
      <c r="OZT17" s="413"/>
      <c r="OZU17" s="413"/>
      <c r="OZV17" s="413"/>
      <c r="OZW17" s="413"/>
      <c r="OZX17" s="413"/>
      <c r="OZY17" s="413"/>
      <c r="OZZ17" s="413"/>
      <c r="PAA17" s="413"/>
      <c r="PAB17" s="413"/>
      <c r="PAC17" s="413"/>
      <c r="PAD17" s="413"/>
      <c r="PAE17" s="413"/>
      <c r="PAF17" s="413"/>
      <c r="PAG17" s="413"/>
      <c r="PAH17" s="413"/>
      <c r="PAI17" s="413"/>
      <c r="PAJ17" s="413"/>
      <c r="PAK17" s="413"/>
      <c r="PAL17" s="413"/>
      <c r="PAM17" s="413"/>
      <c r="PAN17" s="413"/>
      <c r="PAO17" s="413"/>
      <c r="PAP17" s="413"/>
      <c r="PAQ17" s="413"/>
      <c r="PAR17" s="413"/>
      <c r="PAS17" s="413"/>
      <c r="PAT17" s="413"/>
      <c r="PAU17" s="413"/>
      <c r="PAV17" s="413"/>
      <c r="PAW17" s="413"/>
      <c r="PAX17" s="413"/>
      <c r="PAY17" s="413"/>
      <c r="PAZ17" s="413"/>
      <c r="PBA17" s="413"/>
      <c r="PBB17" s="413"/>
      <c r="PBC17" s="413"/>
      <c r="PBD17" s="413"/>
      <c r="PBE17" s="413"/>
      <c r="PBF17" s="413"/>
      <c r="PBG17" s="413"/>
      <c r="PBH17" s="413"/>
      <c r="PBI17" s="413"/>
      <c r="PBJ17" s="413"/>
      <c r="PBK17" s="413"/>
      <c r="PBL17" s="413"/>
      <c r="PBM17" s="413"/>
      <c r="PBN17" s="413"/>
      <c r="PBO17" s="413"/>
      <c r="PBP17" s="413"/>
      <c r="PBQ17" s="413"/>
      <c r="PBR17" s="413"/>
      <c r="PBS17" s="413"/>
      <c r="PBT17" s="413"/>
      <c r="PBU17" s="413"/>
      <c r="PBV17" s="413"/>
      <c r="PBW17" s="413"/>
      <c r="PBX17" s="413"/>
      <c r="PBY17" s="413"/>
      <c r="PBZ17" s="413"/>
      <c r="PCA17" s="413"/>
      <c r="PCB17" s="413"/>
      <c r="PCC17" s="413"/>
      <c r="PCD17" s="413"/>
      <c r="PCE17" s="413"/>
      <c r="PCF17" s="413"/>
      <c r="PCG17" s="413"/>
      <c r="PCH17" s="413"/>
      <c r="PCI17" s="413"/>
      <c r="PCJ17" s="413"/>
      <c r="PCK17" s="413"/>
      <c r="PCL17" s="413"/>
      <c r="PCM17" s="413"/>
      <c r="PCN17" s="413"/>
      <c r="PCO17" s="413"/>
      <c r="PCP17" s="413"/>
      <c r="PCQ17" s="413"/>
      <c r="PCR17" s="413"/>
      <c r="PCS17" s="413"/>
      <c r="PCT17" s="413"/>
      <c r="PCU17" s="413"/>
      <c r="PCV17" s="413"/>
      <c r="PCW17" s="413"/>
      <c r="PCX17" s="413"/>
      <c r="PCY17" s="413"/>
      <c r="PCZ17" s="413"/>
      <c r="PDA17" s="413"/>
      <c r="PDB17" s="413"/>
      <c r="PDC17" s="413"/>
      <c r="PDD17" s="413"/>
      <c r="PDE17" s="413"/>
      <c r="PDF17" s="413"/>
      <c r="PDG17" s="413"/>
      <c r="PDH17" s="413"/>
      <c r="PDI17" s="413"/>
      <c r="PDJ17" s="413"/>
      <c r="PDK17" s="413"/>
      <c r="PDL17" s="413"/>
      <c r="PDM17" s="413"/>
      <c r="PDN17" s="413"/>
      <c r="PDO17" s="413"/>
      <c r="PDP17" s="413"/>
      <c r="PDQ17" s="413"/>
      <c r="PDR17" s="413"/>
      <c r="PDS17" s="413"/>
      <c r="PDT17" s="413"/>
      <c r="PDU17" s="413"/>
      <c r="PDV17" s="413"/>
      <c r="PDW17" s="413"/>
      <c r="PDX17" s="413"/>
      <c r="PDY17" s="413"/>
      <c r="PDZ17" s="413"/>
      <c r="PEA17" s="413"/>
      <c r="PEB17" s="413"/>
      <c r="PEC17" s="413"/>
      <c r="PED17" s="413"/>
      <c r="PEE17" s="413"/>
      <c r="PEF17" s="413"/>
      <c r="PEG17" s="413"/>
      <c r="PEH17" s="413"/>
      <c r="PEI17" s="413"/>
      <c r="PEJ17" s="413"/>
      <c r="PEK17" s="413"/>
      <c r="PEL17" s="413"/>
      <c r="PEM17" s="413"/>
      <c r="PEN17" s="413"/>
      <c r="PEO17" s="413"/>
      <c r="PEP17" s="413"/>
      <c r="PEQ17" s="413"/>
      <c r="PER17" s="413"/>
      <c r="PES17" s="413"/>
      <c r="PET17" s="413"/>
      <c r="PEU17" s="413"/>
      <c r="PEV17" s="413"/>
      <c r="PEW17" s="413"/>
      <c r="PEX17" s="413"/>
      <c r="PEY17" s="413"/>
      <c r="PEZ17" s="413"/>
      <c r="PFA17" s="413"/>
      <c r="PFB17" s="413"/>
      <c r="PFC17" s="413"/>
      <c r="PFD17" s="413"/>
      <c r="PFE17" s="413"/>
      <c r="PFF17" s="413"/>
      <c r="PFG17" s="413"/>
      <c r="PFH17" s="413"/>
      <c r="PFI17" s="413"/>
      <c r="PFJ17" s="413"/>
      <c r="PFK17" s="413"/>
      <c r="PFL17" s="413"/>
      <c r="PFM17" s="413"/>
      <c r="PFN17" s="413"/>
      <c r="PFO17" s="413"/>
      <c r="PFP17" s="413"/>
      <c r="PFQ17" s="413"/>
      <c r="PFR17" s="413"/>
      <c r="PFS17" s="413"/>
      <c r="PFT17" s="413"/>
      <c r="PFU17" s="413"/>
      <c r="PFV17" s="413"/>
      <c r="PFW17" s="413"/>
      <c r="PFX17" s="413"/>
      <c r="PFY17" s="413"/>
      <c r="PFZ17" s="413"/>
      <c r="PGA17" s="413"/>
      <c r="PGB17" s="413"/>
      <c r="PGC17" s="413"/>
      <c r="PGD17" s="413"/>
      <c r="PGE17" s="413"/>
      <c r="PGF17" s="413"/>
      <c r="PGG17" s="413"/>
      <c r="PGH17" s="413"/>
      <c r="PGI17" s="413"/>
      <c r="PGJ17" s="413"/>
      <c r="PGK17" s="413"/>
      <c r="PGL17" s="413"/>
      <c r="PGM17" s="413"/>
      <c r="PGN17" s="413"/>
      <c r="PGO17" s="413"/>
      <c r="PGP17" s="413"/>
      <c r="PGQ17" s="413"/>
      <c r="PGR17" s="413"/>
      <c r="PGS17" s="413"/>
      <c r="PGT17" s="413"/>
      <c r="PGU17" s="413"/>
      <c r="PGV17" s="413"/>
      <c r="PGW17" s="413"/>
      <c r="PGX17" s="413"/>
      <c r="PGY17" s="413"/>
      <c r="PGZ17" s="413"/>
      <c r="PHA17" s="413"/>
      <c r="PHB17" s="413"/>
      <c r="PHC17" s="413"/>
      <c r="PHD17" s="413"/>
      <c r="PHE17" s="413"/>
      <c r="PHF17" s="413"/>
      <c r="PHG17" s="413"/>
      <c r="PHH17" s="413"/>
      <c r="PHI17" s="413"/>
      <c r="PHJ17" s="413"/>
      <c r="PHK17" s="413"/>
      <c r="PHL17" s="413"/>
      <c r="PHM17" s="413"/>
      <c r="PHN17" s="413"/>
      <c r="PHO17" s="413"/>
      <c r="PHP17" s="413"/>
      <c r="PHQ17" s="413"/>
      <c r="PHR17" s="413"/>
      <c r="PHS17" s="413"/>
      <c r="PHT17" s="413"/>
      <c r="PHU17" s="413"/>
      <c r="PHV17" s="413"/>
      <c r="PHW17" s="413"/>
      <c r="PHX17" s="413"/>
      <c r="PHY17" s="413"/>
      <c r="PHZ17" s="413"/>
      <c r="PIA17" s="413"/>
      <c r="PIB17" s="413"/>
      <c r="PIC17" s="413"/>
      <c r="PID17" s="413"/>
      <c r="PIE17" s="413"/>
      <c r="PIF17" s="413"/>
      <c r="PIG17" s="413"/>
      <c r="PIH17" s="413"/>
      <c r="PII17" s="413"/>
      <c r="PIJ17" s="413"/>
      <c r="PIK17" s="413"/>
      <c r="PIL17" s="413"/>
      <c r="PIM17" s="413"/>
      <c r="PIN17" s="413"/>
      <c r="PIO17" s="413"/>
      <c r="PIP17" s="413"/>
      <c r="PIQ17" s="413"/>
      <c r="PIR17" s="413"/>
      <c r="PIS17" s="413"/>
      <c r="PIT17" s="413"/>
      <c r="PIU17" s="413"/>
      <c r="PIV17" s="413"/>
      <c r="PIW17" s="413"/>
      <c r="PIX17" s="413"/>
      <c r="PIY17" s="413"/>
      <c r="PIZ17" s="413"/>
      <c r="PJA17" s="413"/>
      <c r="PJB17" s="413"/>
      <c r="PJC17" s="413"/>
      <c r="PJD17" s="413"/>
      <c r="PJE17" s="413"/>
      <c r="PJF17" s="413"/>
      <c r="PJG17" s="413"/>
      <c r="PJH17" s="413"/>
      <c r="PJI17" s="413"/>
      <c r="PJJ17" s="413"/>
      <c r="PJK17" s="413"/>
      <c r="PJL17" s="413"/>
      <c r="PJM17" s="413"/>
      <c r="PJN17" s="413"/>
      <c r="PJO17" s="413"/>
      <c r="PJP17" s="413"/>
      <c r="PJQ17" s="413"/>
      <c r="PJR17" s="413"/>
      <c r="PJS17" s="413"/>
      <c r="PJT17" s="413"/>
      <c r="PJU17" s="413"/>
      <c r="PJV17" s="413"/>
      <c r="PJW17" s="413"/>
      <c r="PJX17" s="413"/>
      <c r="PJY17" s="413"/>
      <c r="PJZ17" s="413"/>
      <c r="PKA17" s="413"/>
      <c r="PKB17" s="413"/>
      <c r="PKC17" s="413"/>
      <c r="PKD17" s="413"/>
      <c r="PKE17" s="413"/>
      <c r="PKF17" s="413"/>
      <c r="PKG17" s="413"/>
      <c r="PKH17" s="413"/>
      <c r="PKI17" s="413"/>
      <c r="PKJ17" s="413"/>
      <c r="PKK17" s="413"/>
      <c r="PKL17" s="413"/>
      <c r="PKM17" s="413"/>
      <c r="PKN17" s="413"/>
      <c r="PKO17" s="413"/>
      <c r="PKP17" s="413"/>
      <c r="PKQ17" s="413"/>
      <c r="PKR17" s="413"/>
      <c r="PKS17" s="413"/>
      <c r="PKT17" s="413"/>
      <c r="PKU17" s="413"/>
      <c r="PKV17" s="413"/>
      <c r="PKW17" s="413"/>
      <c r="PKX17" s="413"/>
      <c r="PKY17" s="413"/>
      <c r="PKZ17" s="413"/>
      <c r="PLA17" s="413"/>
      <c r="PLB17" s="413"/>
      <c r="PLC17" s="413"/>
      <c r="PLD17" s="413"/>
      <c r="PLE17" s="413"/>
      <c r="PLF17" s="413"/>
      <c r="PLG17" s="413"/>
      <c r="PLH17" s="413"/>
      <c r="PLI17" s="413"/>
      <c r="PLJ17" s="413"/>
      <c r="PLK17" s="413"/>
      <c r="PLL17" s="413"/>
      <c r="PLM17" s="413"/>
      <c r="PLN17" s="413"/>
      <c r="PLO17" s="413"/>
      <c r="PLP17" s="413"/>
      <c r="PLQ17" s="413"/>
      <c r="PLR17" s="413"/>
      <c r="PLS17" s="413"/>
      <c r="PLT17" s="413"/>
      <c r="PLU17" s="413"/>
      <c r="PLV17" s="413"/>
      <c r="PLW17" s="413"/>
      <c r="PLX17" s="413"/>
      <c r="PLY17" s="413"/>
      <c r="PLZ17" s="413"/>
      <c r="PMA17" s="413"/>
      <c r="PMB17" s="413"/>
      <c r="PMC17" s="413"/>
      <c r="PMD17" s="413"/>
      <c r="PME17" s="413"/>
      <c r="PMF17" s="413"/>
      <c r="PMG17" s="413"/>
      <c r="PMH17" s="413"/>
      <c r="PMI17" s="413"/>
      <c r="PMJ17" s="413"/>
      <c r="PMK17" s="413"/>
      <c r="PML17" s="413"/>
      <c r="PMM17" s="413"/>
      <c r="PMN17" s="413"/>
      <c r="PMO17" s="413"/>
      <c r="PMP17" s="413"/>
      <c r="PMQ17" s="413"/>
      <c r="PMR17" s="413"/>
      <c r="PMS17" s="413"/>
      <c r="PMT17" s="413"/>
      <c r="PMU17" s="413"/>
      <c r="PMV17" s="413"/>
      <c r="PMW17" s="413"/>
      <c r="PMX17" s="413"/>
      <c r="PMY17" s="413"/>
      <c r="PMZ17" s="413"/>
      <c r="PNA17" s="413"/>
      <c r="PNB17" s="413"/>
      <c r="PNC17" s="413"/>
      <c r="PND17" s="413"/>
      <c r="PNE17" s="413"/>
      <c r="PNF17" s="413"/>
      <c r="PNG17" s="413"/>
      <c r="PNH17" s="413"/>
      <c r="PNI17" s="413"/>
      <c r="PNJ17" s="413"/>
      <c r="PNK17" s="413"/>
      <c r="PNL17" s="413"/>
      <c r="PNM17" s="413"/>
      <c r="PNN17" s="413"/>
      <c r="PNO17" s="413"/>
      <c r="PNP17" s="413"/>
      <c r="PNQ17" s="413"/>
      <c r="PNR17" s="413"/>
      <c r="PNS17" s="413"/>
      <c r="PNT17" s="413"/>
      <c r="PNU17" s="413"/>
      <c r="PNV17" s="413"/>
      <c r="PNW17" s="413"/>
      <c r="PNX17" s="413"/>
      <c r="PNY17" s="413"/>
      <c r="PNZ17" s="413"/>
      <c r="POA17" s="413"/>
      <c r="POB17" s="413"/>
      <c r="POC17" s="413"/>
      <c r="POD17" s="413"/>
      <c r="POE17" s="413"/>
      <c r="POF17" s="413"/>
      <c r="POG17" s="413"/>
      <c r="POH17" s="413"/>
      <c r="POI17" s="413"/>
      <c r="POJ17" s="413"/>
      <c r="POK17" s="413"/>
      <c r="POL17" s="413"/>
      <c r="POM17" s="413"/>
      <c r="PON17" s="413"/>
      <c r="POO17" s="413"/>
      <c r="POP17" s="413"/>
      <c r="POQ17" s="413"/>
      <c r="POR17" s="413"/>
      <c r="POS17" s="413"/>
      <c r="POT17" s="413"/>
      <c r="POU17" s="413"/>
      <c r="POV17" s="413"/>
      <c r="POW17" s="413"/>
      <c r="POX17" s="413"/>
      <c r="POY17" s="413"/>
      <c r="POZ17" s="413"/>
      <c r="PPA17" s="413"/>
      <c r="PPB17" s="413"/>
      <c r="PPC17" s="413"/>
      <c r="PPD17" s="413"/>
      <c r="PPE17" s="413"/>
      <c r="PPF17" s="413"/>
      <c r="PPG17" s="413"/>
      <c r="PPH17" s="413"/>
      <c r="PPI17" s="413"/>
      <c r="PPJ17" s="413"/>
      <c r="PPK17" s="413"/>
      <c r="PPL17" s="413"/>
      <c r="PPM17" s="413"/>
      <c r="PPN17" s="413"/>
      <c r="PPO17" s="413"/>
      <c r="PPP17" s="413"/>
      <c r="PPQ17" s="413"/>
      <c r="PPR17" s="413"/>
      <c r="PPS17" s="413"/>
      <c r="PPT17" s="413"/>
      <c r="PPU17" s="413"/>
      <c r="PPV17" s="413"/>
      <c r="PPW17" s="413"/>
      <c r="PPX17" s="413"/>
      <c r="PPY17" s="413"/>
      <c r="PPZ17" s="413"/>
      <c r="PQA17" s="413"/>
      <c r="PQB17" s="413"/>
      <c r="PQC17" s="413"/>
      <c r="PQD17" s="413"/>
      <c r="PQE17" s="413"/>
      <c r="PQF17" s="413"/>
      <c r="PQG17" s="413"/>
      <c r="PQH17" s="413"/>
      <c r="PQI17" s="413"/>
      <c r="PQJ17" s="413"/>
      <c r="PQK17" s="413"/>
      <c r="PQL17" s="413"/>
      <c r="PQM17" s="413"/>
      <c r="PQN17" s="413"/>
      <c r="PQO17" s="413"/>
      <c r="PQP17" s="413"/>
      <c r="PQQ17" s="413"/>
      <c r="PQR17" s="413"/>
      <c r="PQS17" s="413"/>
      <c r="PQT17" s="413"/>
      <c r="PQU17" s="413"/>
      <c r="PQV17" s="413"/>
      <c r="PQW17" s="413"/>
      <c r="PQX17" s="413"/>
      <c r="PQY17" s="413"/>
      <c r="PQZ17" s="413"/>
      <c r="PRA17" s="413"/>
      <c r="PRB17" s="413"/>
      <c r="PRC17" s="413"/>
      <c r="PRD17" s="413"/>
      <c r="PRE17" s="413"/>
      <c r="PRF17" s="413"/>
      <c r="PRG17" s="413"/>
      <c r="PRH17" s="413"/>
      <c r="PRI17" s="413"/>
      <c r="PRJ17" s="413"/>
      <c r="PRK17" s="413"/>
      <c r="PRL17" s="413"/>
      <c r="PRM17" s="413"/>
      <c r="PRN17" s="413"/>
      <c r="PRO17" s="413"/>
      <c r="PRP17" s="413"/>
      <c r="PRQ17" s="413"/>
      <c r="PRR17" s="413"/>
      <c r="PRS17" s="413"/>
      <c r="PRT17" s="413"/>
      <c r="PRU17" s="413"/>
      <c r="PRV17" s="413"/>
      <c r="PRW17" s="413"/>
      <c r="PRX17" s="413"/>
      <c r="PRY17" s="413"/>
      <c r="PRZ17" s="413"/>
      <c r="PSA17" s="413"/>
      <c r="PSB17" s="413"/>
      <c r="PSC17" s="413"/>
      <c r="PSD17" s="413"/>
      <c r="PSE17" s="413"/>
      <c r="PSF17" s="413"/>
      <c r="PSG17" s="413"/>
      <c r="PSH17" s="413"/>
      <c r="PSI17" s="413"/>
      <c r="PSJ17" s="413"/>
      <c r="PSK17" s="413"/>
      <c r="PSL17" s="413"/>
      <c r="PSM17" s="413"/>
      <c r="PSN17" s="413"/>
      <c r="PSO17" s="413"/>
      <c r="PSP17" s="413"/>
      <c r="PSQ17" s="413"/>
      <c r="PSR17" s="413"/>
      <c r="PSS17" s="413"/>
      <c r="PST17" s="413"/>
      <c r="PSU17" s="413"/>
      <c r="PSV17" s="413"/>
      <c r="PSW17" s="413"/>
      <c r="PSX17" s="413"/>
      <c r="PSY17" s="413"/>
      <c r="PSZ17" s="413"/>
      <c r="PTA17" s="413"/>
      <c r="PTB17" s="413"/>
      <c r="PTC17" s="413"/>
      <c r="PTD17" s="413"/>
      <c r="PTE17" s="413"/>
      <c r="PTF17" s="413"/>
      <c r="PTG17" s="413"/>
      <c r="PTH17" s="413"/>
      <c r="PTI17" s="413"/>
      <c r="PTJ17" s="413"/>
      <c r="PTK17" s="413"/>
      <c r="PTL17" s="413"/>
      <c r="PTM17" s="413"/>
      <c r="PTN17" s="413"/>
      <c r="PTO17" s="413"/>
      <c r="PTP17" s="413"/>
      <c r="PTQ17" s="413"/>
      <c r="PTR17" s="413"/>
      <c r="PTS17" s="413"/>
      <c r="PTT17" s="413"/>
      <c r="PTU17" s="413"/>
      <c r="PTV17" s="413"/>
      <c r="PTW17" s="413"/>
      <c r="PTX17" s="413"/>
      <c r="PTY17" s="413"/>
      <c r="PTZ17" s="413"/>
      <c r="PUA17" s="413"/>
      <c r="PUB17" s="413"/>
      <c r="PUC17" s="413"/>
      <c r="PUD17" s="413"/>
      <c r="PUE17" s="413"/>
      <c r="PUF17" s="413"/>
      <c r="PUG17" s="413"/>
      <c r="PUH17" s="413"/>
      <c r="PUI17" s="413"/>
      <c r="PUJ17" s="413"/>
      <c r="PUK17" s="413"/>
      <c r="PUL17" s="413"/>
      <c r="PUM17" s="413"/>
      <c r="PUN17" s="413"/>
      <c r="PUO17" s="413"/>
      <c r="PUP17" s="413"/>
      <c r="PUQ17" s="413"/>
      <c r="PUR17" s="413"/>
      <c r="PUS17" s="413"/>
      <c r="PUT17" s="413"/>
      <c r="PUU17" s="413"/>
      <c r="PUV17" s="413"/>
      <c r="PUW17" s="413"/>
      <c r="PUX17" s="413"/>
      <c r="PUY17" s="413"/>
      <c r="PUZ17" s="413"/>
      <c r="PVA17" s="413"/>
      <c r="PVB17" s="413"/>
      <c r="PVC17" s="413"/>
      <c r="PVD17" s="413"/>
      <c r="PVE17" s="413"/>
      <c r="PVF17" s="413"/>
      <c r="PVG17" s="413"/>
      <c r="PVH17" s="413"/>
      <c r="PVI17" s="413"/>
      <c r="PVJ17" s="413"/>
      <c r="PVK17" s="413"/>
      <c r="PVL17" s="413"/>
      <c r="PVM17" s="413"/>
      <c r="PVN17" s="413"/>
      <c r="PVO17" s="413"/>
      <c r="PVP17" s="413"/>
      <c r="PVQ17" s="413"/>
      <c r="PVR17" s="413"/>
      <c r="PVS17" s="413"/>
      <c r="PVT17" s="413"/>
      <c r="PVU17" s="413"/>
      <c r="PVV17" s="413"/>
      <c r="PVW17" s="413"/>
      <c r="PVX17" s="413"/>
      <c r="PVY17" s="413"/>
      <c r="PVZ17" s="413"/>
      <c r="PWA17" s="413"/>
      <c r="PWB17" s="413"/>
      <c r="PWC17" s="413"/>
      <c r="PWD17" s="413"/>
      <c r="PWE17" s="413"/>
      <c r="PWF17" s="413"/>
      <c r="PWG17" s="413"/>
      <c r="PWH17" s="413"/>
      <c r="PWI17" s="413"/>
      <c r="PWJ17" s="413"/>
      <c r="PWK17" s="413"/>
      <c r="PWL17" s="413"/>
      <c r="PWM17" s="413"/>
      <c r="PWN17" s="413"/>
      <c r="PWO17" s="413"/>
      <c r="PWP17" s="413"/>
      <c r="PWQ17" s="413"/>
      <c r="PWR17" s="413"/>
      <c r="PWS17" s="413"/>
      <c r="PWT17" s="413"/>
      <c r="PWU17" s="413"/>
      <c r="PWV17" s="413"/>
      <c r="PWW17" s="413"/>
      <c r="PWX17" s="413"/>
      <c r="PWY17" s="413"/>
      <c r="PWZ17" s="413"/>
      <c r="PXA17" s="413"/>
      <c r="PXB17" s="413"/>
      <c r="PXC17" s="413"/>
      <c r="PXD17" s="413"/>
      <c r="PXE17" s="413"/>
      <c r="PXF17" s="413"/>
      <c r="PXG17" s="413"/>
      <c r="PXH17" s="413"/>
      <c r="PXI17" s="413"/>
      <c r="PXJ17" s="413"/>
      <c r="PXK17" s="413"/>
      <c r="PXL17" s="413"/>
      <c r="PXM17" s="413"/>
      <c r="PXN17" s="413"/>
      <c r="PXO17" s="413"/>
      <c r="PXP17" s="413"/>
      <c r="PXQ17" s="413"/>
      <c r="PXR17" s="413"/>
      <c r="PXS17" s="413"/>
      <c r="PXT17" s="413"/>
      <c r="PXU17" s="413"/>
      <c r="PXV17" s="413"/>
      <c r="PXW17" s="413"/>
      <c r="PXX17" s="413"/>
      <c r="PXY17" s="413"/>
      <c r="PXZ17" s="413"/>
      <c r="PYA17" s="413"/>
      <c r="PYB17" s="413"/>
      <c r="PYC17" s="413"/>
      <c r="PYD17" s="413"/>
      <c r="PYE17" s="413"/>
      <c r="PYF17" s="413"/>
      <c r="PYG17" s="413"/>
      <c r="PYH17" s="413"/>
      <c r="PYI17" s="413"/>
      <c r="PYJ17" s="413"/>
      <c r="PYK17" s="413"/>
      <c r="PYL17" s="413"/>
      <c r="PYM17" s="413"/>
      <c r="PYN17" s="413"/>
      <c r="PYO17" s="413"/>
      <c r="PYP17" s="413"/>
      <c r="PYQ17" s="413"/>
      <c r="PYR17" s="413"/>
      <c r="PYS17" s="413"/>
      <c r="PYT17" s="413"/>
      <c r="PYU17" s="413"/>
      <c r="PYV17" s="413"/>
      <c r="PYW17" s="413"/>
      <c r="PYX17" s="413"/>
      <c r="PYY17" s="413"/>
      <c r="PYZ17" s="413"/>
      <c r="PZA17" s="413"/>
      <c r="PZB17" s="413"/>
      <c r="PZC17" s="413"/>
      <c r="PZD17" s="413"/>
      <c r="PZE17" s="413"/>
      <c r="PZF17" s="413"/>
      <c r="PZG17" s="413"/>
      <c r="PZH17" s="413"/>
      <c r="PZI17" s="413"/>
      <c r="PZJ17" s="413"/>
      <c r="PZK17" s="413"/>
      <c r="PZL17" s="413"/>
      <c r="PZM17" s="413"/>
      <c r="PZN17" s="413"/>
      <c r="PZO17" s="413"/>
      <c r="PZP17" s="413"/>
      <c r="PZQ17" s="413"/>
      <c r="PZR17" s="413"/>
      <c r="PZS17" s="413"/>
      <c r="PZT17" s="413"/>
      <c r="PZU17" s="413"/>
      <c r="PZV17" s="413"/>
      <c r="PZW17" s="413"/>
      <c r="PZX17" s="413"/>
      <c r="PZY17" s="413"/>
      <c r="PZZ17" s="413"/>
      <c r="QAA17" s="413"/>
      <c r="QAB17" s="413"/>
      <c r="QAC17" s="413"/>
      <c r="QAD17" s="413"/>
      <c r="QAE17" s="413"/>
      <c r="QAF17" s="413"/>
      <c r="QAG17" s="413"/>
      <c r="QAH17" s="413"/>
      <c r="QAI17" s="413"/>
      <c r="QAJ17" s="413"/>
      <c r="QAK17" s="413"/>
      <c r="QAL17" s="413"/>
      <c r="QAM17" s="413"/>
      <c r="QAN17" s="413"/>
      <c r="QAO17" s="413"/>
      <c r="QAP17" s="413"/>
      <c r="QAQ17" s="413"/>
      <c r="QAR17" s="413"/>
      <c r="QAS17" s="413"/>
      <c r="QAT17" s="413"/>
      <c r="QAU17" s="413"/>
      <c r="QAV17" s="413"/>
      <c r="QAW17" s="413"/>
      <c r="QAX17" s="413"/>
      <c r="QAY17" s="413"/>
      <c r="QAZ17" s="413"/>
      <c r="QBA17" s="413"/>
      <c r="QBB17" s="413"/>
      <c r="QBC17" s="413"/>
      <c r="QBD17" s="413"/>
      <c r="QBE17" s="413"/>
      <c r="QBF17" s="413"/>
      <c r="QBG17" s="413"/>
      <c r="QBH17" s="413"/>
      <c r="QBI17" s="413"/>
      <c r="QBJ17" s="413"/>
      <c r="QBK17" s="413"/>
      <c r="QBL17" s="413"/>
      <c r="QBM17" s="413"/>
      <c r="QBN17" s="413"/>
      <c r="QBO17" s="413"/>
      <c r="QBP17" s="413"/>
      <c r="QBQ17" s="413"/>
      <c r="QBR17" s="413"/>
      <c r="QBS17" s="413"/>
      <c r="QBT17" s="413"/>
      <c r="QBU17" s="413"/>
      <c r="QBV17" s="413"/>
      <c r="QBW17" s="413"/>
      <c r="QBX17" s="413"/>
      <c r="QBY17" s="413"/>
      <c r="QBZ17" s="413"/>
      <c r="QCA17" s="413"/>
      <c r="QCB17" s="413"/>
      <c r="QCC17" s="413"/>
      <c r="QCD17" s="413"/>
      <c r="QCE17" s="413"/>
      <c r="QCF17" s="413"/>
      <c r="QCG17" s="413"/>
      <c r="QCH17" s="413"/>
      <c r="QCI17" s="413"/>
      <c r="QCJ17" s="413"/>
      <c r="QCK17" s="413"/>
      <c r="QCL17" s="413"/>
      <c r="QCM17" s="413"/>
      <c r="QCN17" s="413"/>
      <c r="QCO17" s="413"/>
      <c r="QCP17" s="413"/>
      <c r="QCQ17" s="413"/>
      <c r="QCR17" s="413"/>
      <c r="QCS17" s="413"/>
      <c r="QCT17" s="413"/>
      <c r="QCU17" s="413"/>
      <c r="QCV17" s="413"/>
      <c r="QCW17" s="413"/>
      <c r="QCX17" s="413"/>
      <c r="QCY17" s="413"/>
      <c r="QCZ17" s="413"/>
      <c r="QDA17" s="413"/>
      <c r="QDB17" s="413"/>
      <c r="QDC17" s="413"/>
      <c r="QDD17" s="413"/>
      <c r="QDE17" s="413"/>
      <c r="QDF17" s="413"/>
      <c r="QDG17" s="413"/>
      <c r="QDH17" s="413"/>
      <c r="QDI17" s="413"/>
      <c r="QDJ17" s="413"/>
      <c r="QDK17" s="413"/>
      <c r="QDL17" s="413"/>
      <c r="QDM17" s="413"/>
      <c r="QDN17" s="413"/>
      <c r="QDO17" s="413"/>
      <c r="QDP17" s="413"/>
      <c r="QDQ17" s="413"/>
      <c r="QDR17" s="413"/>
      <c r="QDS17" s="413"/>
      <c r="QDT17" s="413"/>
      <c r="QDU17" s="413"/>
      <c r="QDV17" s="413"/>
      <c r="QDW17" s="413"/>
      <c r="QDX17" s="413"/>
      <c r="QDY17" s="413"/>
      <c r="QDZ17" s="413"/>
      <c r="QEA17" s="413"/>
      <c r="QEB17" s="413"/>
      <c r="QEC17" s="413"/>
      <c r="QED17" s="413"/>
      <c r="QEE17" s="413"/>
      <c r="QEF17" s="413"/>
      <c r="QEG17" s="413"/>
      <c r="QEH17" s="413"/>
      <c r="QEI17" s="413"/>
      <c r="QEJ17" s="413"/>
      <c r="QEK17" s="413"/>
      <c r="QEL17" s="413"/>
      <c r="QEM17" s="413"/>
      <c r="QEN17" s="413"/>
      <c r="QEO17" s="413"/>
      <c r="QEP17" s="413"/>
      <c r="QEQ17" s="413"/>
      <c r="QER17" s="413"/>
      <c r="QES17" s="413"/>
      <c r="QET17" s="413"/>
      <c r="QEU17" s="413"/>
      <c r="QEV17" s="413"/>
      <c r="QEW17" s="413"/>
      <c r="QEX17" s="413"/>
      <c r="QEY17" s="413"/>
      <c r="QEZ17" s="413"/>
      <c r="QFA17" s="413"/>
      <c r="QFB17" s="413"/>
      <c r="QFC17" s="413"/>
      <c r="QFD17" s="413"/>
      <c r="QFE17" s="413"/>
      <c r="QFF17" s="413"/>
      <c r="QFG17" s="413"/>
      <c r="QFH17" s="413"/>
      <c r="QFI17" s="413"/>
      <c r="QFJ17" s="413"/>
      <c r="QFK17" s="413"/>
      <c r="QFL17" s="413"/>
      <c r="QFM17" s="413"/>
      <c r="QFN17" s="413"/>
      <c r="QFO17" s="413"/>
      <c r="QFP17" s="413"/>
      <c r="QFQ17" s="413"/>
      <c r="QFR17" s="413"/>
      <c r="QFS17" s="413"/>
      <c r="QFT17" s="413"/>
      <c r="QFU17" s="413"/>
      <c r="QFV17" s="413"/>
      <c r="QFW17" s="413"/>
      <c r="QFX17" s="413"/>
      <c r="QFY17" s="413"/>
      <c r="QFZ17" s="413"/>
      <c r="QGA17" s="413"/>
      <c r="QGB17" s="413"/>
      <c r="QGC17" s="413"/>
      <c r="QGD17" s="413"/>
      <c r="QGE17" s="413"/>
      <c r="QGF17" s="413"/>
      <c r="QGG17" s="413"/>
      <c r="QGH17" s="413"/>
      <c r="QGI17" s="413"/>
      <c r="QGJ17" s="413"/>
      <c r="QGK17" s="413"/>
      <c r="QGL17" s="413"/>
      <c r="QGM17" s="413"/>
      <c r="QGN17" s="413"/>
      <c r="QGO17" s="413"/>
      <c r="QGP17" s="413"/>
      <c r="QGQ17" s="413"/>
      <c r="QGR17" s="413"/>
      <c r="QGS17" s="413"/>
      <c r="QGT17" s="413"/>
      <c r="QGU17" s="413"/>
      <c r="QGV17" s="413"/>
      <c r="QGW17" s="413"/>
      <c r="QGX17" s="413"/>
      <c r="QGY17" s="413"/>
      <c r="QGZ17" s="413"/>
      <c r="QHA17" s="413"/>
      <c r="QHB17" s="413"/>
      <c r="QHC17" s="413"/>
      <c r="QHD17" s="413"/>
      <c r="QHE17" s="413"/>
      <c r="QHF17" s="413"/>
      <c r="QHG17" s="413"/>
      <c r="QHH17" s="413"/>
      <c r="QHI17" s="413"/>
      <c r="QHJ17" s="413"/>
      <c r="QHK17" s="413"/>
      <c r="QHL17" s="413"/>
      <c r="QHM17" s="413"/>
      <c r="QHN17" s="413"/>
      <c r="QHO17" s="413"/>
      <c r="QHP17" s="413"/>
      <c r="QHQ17" s="413"/>
      <c r="QHR17" s="413"/>
      <c r="QHS17" s="413"/>
      <c r="QHT17" s="413"/>
      <c r="QHU17" s="413"/>
      <c r="QHV17" s="413"/>
      <c r="QHW17" s="413"/>
      <c r="QHX17" s="413"/>
      <c r="QHY17" s="413"/>
      <c r="QHZ17" s="413"/>
      <c r="QIA17" s="413"/>
      <c r="QIB17" s="413"/>
      <c r="QIC17" s="413"/>
      <c r="QID17" s="413"/>
      <c r="QIE17" s="413"/>
      <c r="QIF17" s="413"/>
      <c r="QIG17" s="413"/>
      <c r="QIH17" s="413"/>
      <c r="QII17" s="413"/>
      <c r="QIJ17" s="413"/>
      <c r="QIK17" s="413"/>
      <c r="QIL17" s="413"/>
      <c r="QIM17" s="413"/>
      <c r="QIN17" s="413"/>
      <c r="QIO17" s="413"/>
      <c r="QIP17" s="413"/>
      <c r="QIQ17" s="413"/>
      <c r="QIR17" s="413"/>
      <c r="QIS17" s="413"/>
      <c r="QIT17" s="413"/>
      <c r="QIU17" s="413"/>
      <c r="QIV17" s="413"/>
      <c r="QIW17" s="413"/>
      <c r="QIX17" s="413"/>
      <c r="QIY17" s="413"/>
      <c r="QIZ17" s="413"/>
      <c r="QJA17" s="413"/>
      <c r="QJB17" s="413"/>
      <c r="QJC17" s="413"/>
      <c r="QJD17" s="413"/>
      <c r="QJE17" s="413"/>
      <c r="QJF17" s="413"/>
      <c r="QJG17" s="413"/>
      <c r="QJH17" s="413"/>
      <c r="QJI17" s="413"/>
      <c r="QJJ17" s="413"/>
      <c r="QJK17" s="413"/>
      <c r="QJL17" s="413"/>
      <c r="QJM17" s="413"/>
      <c r="QJN17" s="413"/>
      <c r="QJO17" s="413"/>
      <c r="QJP17" s="413"/>
      <c r="QJQ17" s="413"/>
      <c r="QJR17" s="413"/>
      <c r="QJS17" s="413"/>
      <c r="QJT17" s="413"/>
      <c r="QJU17" s="413"/>
      <c r="QJV17" s="413"/>
      <c r="QJW17" s="413"/>
      <c r="QJX17" s="413"/>
      <c r="QJY17" s="413"/>
      <c r="QJZ17" s="413"/>
      <c r="QKA17" s="413"/>
      <c r="QKB17" s="413"/>
      <c r="QKC17" s="413"/>
      <c r="QKD17" s="413"/>
      <c r="QKE17" s="413"/>
      <c r="QKF17" s="413"/>
      <c r="QKG17" s="413"/>
      <c r="QKH17" s="413"/>
      <c r="QKI17" s="413"/>
      <c r="QKJ17" s="413"/>
      <c r="QKK17" s="413"/>
      <c r="QKL17" s="413"/>
      <c r="QKM17" s="413"/>
      <c r="QKN17" s="413"/>
      <c r="QKO17" s="413"/>
      <c r="QKP17" s="413"/>
      <c r="QKQ17" s="413"/>
      <c r="QKR17" s="413"/>
      <c r="QKS17" s="413"/>
      <c r="QKT17" s="413"/>
      <c r="QKU17" s="413"/>
      <c r="QKV17" s="413"/>
      <c r="QKW17" s="413"/>
      <c r="QKX17" s="413"/>
      <c r="QKY17" s="413"/>
      <c r="QKZ17" s="413"/>
      <c r="QLA17" s="413"/>
      <c r="QLB17" s="413"/>
      <c r="QLC17" s="413"/>
      <c r="QLD17" s="413"/>
      <c r="QLE17" s="413"/>
      <c r="QLF17" s="413"/>
      <c r="QLG17" s="413"/>
      <c r="QLH17" s="413"/>
      <c r="QLI17" s="413"/>
      <c r="QLJ17" s="413"/>
      <c r="QLK17" s="413"/>
      <c r="QLL17" s="413"/>
      <c r="QLM17" s="413"/>
      <c r="QLN17" s="413"/>
      <c r="QLO17" s="413"/>
      <c r="QLP17" s="413"/>
      <c r="QLQ17" s="413"/>
      <c r="QLR17" s="413"/>
      <c r="QLS17" s="413"/>
      <c r="QLT17" s="413"/>
      <c r="QLU17" s="413"/>
      <c r="QLV17" s="413"/>
      <c r="QLW17" s="413"/>
      <c r="QLX17" s="413"/>
      <c r="QLY17" s="413"/>
      <c r="QLZ17" s="413"/>
      <c r="QMA17" s="413"/>
      <c r="QMB17" s="413"/>
      <c r="QMC17" s="413"/>
      <c r="QMD17" s="413"/>
      <c r="QME17" s="413"/>
      <c r="QMF17" s="413"/>
      <c r="QMG17" s="413"/>
      <c r="QMH17" s="413"/>
      <c r="QMI17" s="413"/>
      <c r="QMJ17" s="413"/>
      <c r="QMK17" s="413"/>
      <c r="QML17" s="413"/>
      <c r="QMM17" s="413"/>
      <c r="QMN17" s="413"/>
      <c r="QMO17" s="413"/>
      <c r="QMP17" s="413"/>
      <c r="QMQ17" s="413"/>
      <c r="QMR17" s="413"/>
      <c r="QMS17" s="413"/>
      <c r="QMT17" s="413"/>
      <c r="QMU17" s="413"/>
      <c r="QMV17" s="413"/>
      <c r="QMW17" s="413"/>
      <c r="QMX17" s="413"/>
      <c r="QMY17" s="413"/>
      <c r="QMZ17" s="413"/>
      <c r="QNA17" s="413"/>
      <c r="QNB17" s="413"/>
      <c r="QNC17" s="413"/>
      <c r="QND17" s="413"/>
      <c r="QNE17" s="413"/>
      <c r="QNF17" s="413"/>
      <c r="QNG17" s="413"/>
      <c r="QNH17" s="413"/>
      <c r="QNI17" s="413"/>
      <c r="QNJ17" s="413"/>
      <c r="QNK17" s="413"/>
      <c r="QNL17" s="413"/>
      <c r="QNM17" s="413"/>
      <c r="QNN17" s="413"/>
      <c r="QNO17" s="413"/>
      <c r="QNP17" s="413"/>
      <c r="QNQ17" s="413"/>
      <c r="QNR17" s="413"/>
      <c r="QNS17" s="413"/>
      <c r="QNT17" s="413"/>
      <c r="QNU17" s="413"/>
      <c r="QNV17" s="413"/>
      <c r="QNW17" s="413"/>
      <c r="QNX17" s="413"/>
      <c r="QNY17" s="413"/>
      <c r="QNZ17" s="413"/>
      <c r="QOA17" s="413"/>
      <c r="QOB17" s="413"/>
      <c r="QOC17" s="413"/>
      <c r="QOD17" s="413"/>
      <c r="QOE17" s="413"/>
      <c r="QOF17" s="413"/>
      <c r="QOG17" s="413"/>
      <c r="QOH17" s="413"/>
      <c r="QOI17" s="413"/>
      <c r="QOJ17" s="413"/>
      <c r="QOK17" s="413"/>
      <c r="QOL17" s="413"/>
      <c r="QOM17" s="413"/>
      <c r="QON17" s="413"/>
      <c r="QOO17" s="413"/>
      <c r="QOP17" s="413"/>
      <c r="QOQ17" s="413"/>
      <c r="QOR17" s="413"/>
      <c r="QOS17" s="413"/>
      <c r="QOT17" s="413"/>
      <c r="QOU17" s="413"/>
      <c r="QOV17" s="413"/>
      <c r="QOW17" s="413"/>
      <c r="QOX17" s="413"/>
      <c r="QOY17" s="413"/>
      <c r="QOZ17" s="413"/>
      <c r="QPA17" s="413"/>
      <c r="QPB17" s="413"/>
      <c r="QPC17" s="413"/>
      <c r="QPD17" s="413"/>
      <c r="QPE17" s="413"/>
      <c r="QPF17" s="413"/>
      <c r="QPG17" s="413"/>
      <c r="QPH17" s="413"/>
      <c r="QPI17" s="413"/>
      <c r="QPJ17" s="413"/>
      <c r="QPK17" s="413"/>
      <c r="QPL17" s="413"/>
      <c r="QPM17" s="413"/>
      <c r="QPN17" s="413"/>
      <c r="QPO17" s="413"/>
      <c r="QPP17" s="413"/>
      <c r="QPQ17" s="413"/>
      <c r="QPR17" s="413"/>
      <c r="QPS17" s="413"/>
      <c r="QPT17" s="413"/>
      <c r="QPU17" s="413"/>
      <c r="QPV17" s="413"/>
      <c r="QPW17" s="413"/>
      <c r="QPX17" s="413"/>
      <c r="QPY17" s="413"/>
      <c r="QPZ17" s="413"/>
      <c r="QQA17" s="413"/>
      <c r="QQB17" s="413"/>
      <c r="QQC17" s="413"/>
      <c r="QQD17" s="413"/>
      <c r="QQE17" s="413"/>
      <c r="QQF17" s="413"/>
      <c r="QQG17" s="413"/>
      <c r="QQH17" s="413"/>
      <c r="QQI17" s="413"/>
      <c r="QQJ17" s="413"/>
      <c r="QQK17" s="413"/>
      <c r="QQL17" s="413"/>
      <c r="QQM17" s="413"/>
      <c r="QQN17" s="413"/>
      <c r="QQO17" s="413"/>
      <c r="QQP17" s="413"/>
      <c r="QQQ17" s="413"/>
      <c r="QQR17" s="413"/>
      <c r="QQS17" s="413"/>
      <c r="QQT17" s="413"/>
      <c r="QQU17" s="413"/>
      <c r="QQV17" s="413"/>
      <c r="QQW17" s="413"/>
      <c r="QQX17" s="413"/>
      <c r="QQY17" s="413"/>
      <c r="QQZ17" s="413"/>
      <c r="QRA17" s="413"/>
      <c r="QRB17" s="413"/>
      <c r="QRC17" s="413"/>
      <c r="QRD17" s="413"/>
      <c r="QRE17" s="413"/>
      <c r="QRF17" s="413"/>
      <c r="QRG17" s="413"/>
      <c r="QRH17" s="413"/>
      <c r="QRI17" s="413"/>
      <c r="QRJ17" s="413"/>
      <c r="QRK17" s="413"/>
      <c r="QRL17" s="413"/>
      <c r="QRM17" s="413"/>
      <c r="QRN17" s="413"/>
      <c r="QRO17" s="413"/>
      <c r="QRP17" s="413"/>
      <c r="QRQ17" s="413"/>
      <c r="QRR17" s="413"/>
      <c r="QRS17" s="413"/>
      <c r="QRT17" s="413"/>
      <c r="QRU17" s="413"/>
      <c r="QRV17" s="413"/>
      <c r="QRW17" s="413"/>
      <c r="QRX17" s="413"/>
      <c r="QRY17" s="413"/>
      <c r="QRZ17" s="413"/>
      <c r="QSA17" s="413"/>
      <c r="QSB17" s="413"/>
      <c r="QSC17" s="413"/>
      <c r="QSD17" s="413"/>
      <c r="QSE17" s="413"/>
      <c r="QSF17" s="413"/>
      <c r="QSG17" s="413"/>
      <c r="QSH17" s="413"/>
      <c r="QSI17" s="413"/>
      <c r="QSJ17" s="413"/>
      <c r="QSK17" s="413"/>
      <c r="QSL17" s="413"/>
      <c r="QSM17" s="413"/>
      <c r="QSN17" s="413"/>
      <c r="QSO17" s="413"/>
      <c r="QSP17" s="413"/>
      <c r="QSQ17" s="413"/>
      <c r="QSR17" s="413"/>
      <c r="QSS17" s="413"/>
      <c r="QST17" s="413"/>
      <c r="QSU17" s="413"/>
      <c r="QSV17" s="413"/>
      <c r="QSW17" s="413"/>
      <c r="QSX17" s="413"/>
      <c r="QSY17" s="413"/>
      <c r="QSZ17" s="413"/>
      <c r="QTA17" s="413"/>
      <c r="QTB17" s="413"/>
      <c r="QTC17" s="413"/>
      <c r="QTD17" s="413"/>
      <c r="QTE17" s="413"/>
      <c r="QTF17" s="413"/>
      <c r="QTG17" s="413"/>
      <c r="QTH17" s="413"/>
      <c r="QTI17" s="413"/>
      <c r="QTJ17" s="413"/>
      <c r="QTK17" s="413"/>
      <c r="QTL17" s="413"/>
      <c r="QTM17" s="413"/>
      <c r="QTN17" s="413"/>
      <c r="QTO17" s="413"/>
      <c r="QTP17" s="413"/>
      <c r="QTQ17" s="413"/>
      <c r="QTR17" s="413"/>
      <c r="QTS17" s="413"/>
      <c r="QTT17" s="413"/>
      <c r="QTU17" s="413"/>
      <c r="QTV17" s="413"/>
      <c r="QTW17" s="413"/>
      <c r="QTX17" s="413"/>
      <c r="QTY17" s="413"/>
      <c r="QTZ17" s="413"/>
      <c r="QUA17" s="413"/>
      <c r="QUB17" s="413"/>
      <c r="QUC17" s="413"/>
      <c r="QUD17" s="413"/>
      <c r="QUE17" s="413"/>
      <c r="QUF17" s="413"/>
      <c r="QUG17" s="413"/>
      <c r="QUH17" s="413"/>
      <c r="QUI17" s="413"/>
      <c r="QUJ17" s="413"/>
      <c r="QUK17" s="413"/>
      <c r="QUL17" s="413"/>
      <c r="QUM17" s="413"/>
      <c r="QUN17" s="413"/>
      <c r="QUO17" s="413"/>
      <c r="QUP17" s="413"/>
      <c r="QUQ17" s="413"/>
      <c r="QUR17" s="413"/>
      <c r="QUS17" s="413"/>
      <c r="QUT17" s="413"/>
      <c r="QUU17" s="413"/>
      <c r="QUV17" s="413"/>
      <c r="QUW17" s="413"/>
      <c r="QUX17" s="413"/>
      <c r="QUY17" s="413"/>
      <c r="QUZ17" s="413"/>
      <c r="QVA17" s="413"/>
      <c r="QVB17" s="413"/>
      <c r="QVC17" s="413"/>
      <c r="QVD17" s="413"/>
      <c r="QVE17" s="413"/>
      <c r="QVF17" s="413"/>
      <c r="QVG17" s="413"/>
      <c r="QVH17" s="413"/>
      <c r="QVI17" s="413"/>
      <c r="QVJ17" s="413"/>
      <c r="QVK17" s="413"/>
      <c r="QVL17" s="413"/>
      <c r="QVM17" s="413"/>
      <c r="QVN17" s="413"/>
      <c r="QVO17" s="413"/>
      <c r="QVP17" s="413"/>
      <c r="QVQ17" s="413"/>
      <c r="QVR17" s="413"/>
      <c r="QVS17" s="413"/>
      <c r="QVT17" s="413"/>
      <c r="QVU17" s="413"/>
      <c r="QVV17" s="413"/>
      <c r="QVW17" s="413"/>
      <c r="QVX17" s="413"/>
      <c r="QVY17" s="413"/>
      <c r="QVZ17" s="413"/>
      <c r="QWA17" s="413"/>
      <c r="QWB17" s="413"/>
      <c r="QWC17" s="413"/>
      <c r="QWD17" s="413"/>
      <c r="QWE17" s="413"/>
      <c r="QWF17" s="413"/>
      <c r="QWG17" s="413"/>
      <c r="QWH17" s="413"/>
      <c r="QWI17" s="413"/>
      <c r="QWJ17" s="413"/>
      <c r="QWK17" s="413"/>
      <c r="QWL17" s="413"/>
      <c r="QWM17" s="413"/>
      <c r="QWN17" s="413"/>
      <c r="QWO17" s="413"/>
      <c r="QWP17" s="413"/>
      <c r="QWQ17" s="413"/>
      <c r="QWR17" s="413"/>
      <c r="QWS17" s="413"/>
      <c r="QWT17" s="413"/>
      <c r="QWU17" s="413"/>
      <c r="QWV17" s="413"/>
      <c r="QWW17" s="413"/>
      <c r="QWX17" s="413"/>
      <c r="QWY17" s="413"/>
      <c r="QWZ17" s="413"/>
      <c r="QXA17" s="413"/>
      <c r="QXB17" s="413"/>
      <c r="QXC17" s="413"/>
      <c r="QXD17" s="413"/>
      <c r="QXE17" s="413"/>
      <c r="QXF17" s="413"/>
      <c r="QXG17" s="413"/>
      <c r="QXH17" s="413"/>
      <c r="QXI17" s="413"/>
      <c r="QXJ17" s="413"/>
      <c r="QXK17" s="413"/>
      <c r="QXL17" s="413"/>
      <c r="QXM17" s="413"/>
      <c r="QXN17" s="413"/>
      <c r="QXO17" s="413"/>
      <c r="QXP17" s="413"/>
      <c r="QXQ17" s="413"/>
      <c r="QXR17" s="413"/>
      <c r="QXS17" s="413"/>
      <c r="QXT17" s="413"/>
      <c r="QXU17" s="413"/>
      <c r="QXV17" s="413"/>
      <c r="QXW17" s="413"/>
      <c r="QXX17" s="413"/>
      <c r="QXY17" s="413"/>
      <c r="QXZ17" s="413"/>
      <c r="QYA17" s="413"/>
      <c r="QYB17" s="413"/>
      <c r="QYC17" s="413"/>
      <c r="QYD17" s="413"/>
      <c r="QYE17" s="413"/>
      <c r="QYF17" s="413"/>
      <c r="QYG17" s="413"/>
      <c r="QYH17" s="413"/>
      <c r="QYI17" s="413"/>
      <c r="QYJ17" s="413"/>
      <c r="QYK17" s="413"/>
      <c r="QYL17" s="413"/>
      <c r="QYM17" s="413"/>
      <c r="QYN17" s="413"/>
      <c r="QYO17" s="413"/>
      <c r="QYP17" s="413"/>
      <c r="QYQ17" s="413"/>
      <c r="QYR17" s="413"/>
      <c r="QYS17" s="413"/>
      <c r="QYT17" s="413"/>
      <c r="QYU17" s="413"/>
      <c r="QYV17" s="413"/>
      <c r="QYW17" s="413"/>
      <c r="QYX17" s="413"/>
      <c r="QYY17" s="413"/>
      <c r="QYZ17" s="413"/>
      <c r="QZA17" s="413"/>
      <c r="QZB17" s="413"/>
      <c r="QZC17" s="413"/>
      <c r="QZD17" s="413"/>
      <c r="QZE17" s="413"/>
      <c r="QZF17" s="413"/>
      <c r="QZG17" s="413"/>
      <c r="QZH17" s="413"/>
      <c r="QZI17" s="413"/>
      <c r="QZJ17" s="413"/>
      <c r="QZK17" s="413"/>
      <c r="QZL17" s="413"/>
      <c r="QZM17" s="413"/>
      <c r="QZN17" s="413"/>
      <c r="QZO17" s="413"/>
      <c r="QZP17" s="413"/>
      <c r="QZQ17" s="413"/>
      <c r="QZR17" s="413"/>
      <c r="QZS17" s="413"/>
      <c r="QZT17" s="413"/>
      <c r="QZU17" s="413"/>
      <c r="QZV17" s="413"/>
      <c r="QZW17" s="413"/>
      <c r="QZX17" s="413"/>
      <c r="QZY17" s="413"/>
      <c r="QZZ17" s="413"/>
      <c r="RAA17" s="413"/>
      <c r="RAB17" s="413"/>
      <c r="RAC17" s="413"/>
      <c r="RAD17" s="413"/>
      <c r="RAE17" s="413"/>
      <c r="RAF17" s="413"/>
      <c r="RAG17" s="413"/>
      <c r="RAH17" s="413"/>
      <c r="RAI17" s="413"/>
      <c r="RAJ17" s="413"/>
      <c r="RAK17" s="413"/>
      <c r="RAL17" s="413"/>
      <c r="RAM17" s="413"/>
      <c r="RAN17" s="413"/>
      <c r="RAO17" s="413"/>
      <c r="RAP17" s="413"/>
      <c r="RAQ17" s="413"/>
      <c r="RAR17" s="413"/>
      <c r="RAS17" s="413"/>
      <c r="RAT17" s="413"/>
      <c r="RAU17" s="413"/>
      <c r="RAV17" s="413"/>
      <c r="RAW17" s="413"/>
      <c r="RAX17" s="413"/>
      <c r="RAY17" s="413"/>
      <c r="RAZ17" s="413"/>
      <c r="RBA17" s="413"/>
      <c r="RBB17" s="413"/>
      <c r="RBC17" s="413"/>
      <c r="RBD17" s="413"/>
      <c r="RBE17" s="413"/>
      <c r="RBF17" s="413"/>
      <c r="RBG17" s="413"/>
      <c r="RBH17" s="413"/>
      <c r="RBI17" s="413"/>
      <c r="RBJ17" s="413"/>
      <c r="RBK17" s="413"/>
      <c r="RBL17" s="413"/>
      <c r="RBM17" s="413"/>
      <c r="RBN17" s="413"/>
      <c r="RBO17" s="413"/>
      <c r="RBP17" s="413"/>
      <c r="RBQ17" s="413"/>
      <c r="RBR17" s="413"/>
      <c r="RBS17" s="413"/>
      <c r="RBT17" s="413"/>
      <c r="RBU17" s="413"/>
      <c r="RBV17" s="413"/>
      <c r="RBW17" s="413"/>
      <c r="RBX17" s="413"/>
      <c r="RBY17" s="413"/>
      <c r="RBZ17" s="413"/>
      <c r="RCA17" s="413"/>
      <c r="RCB17" s="413"/>
      <c r="RCC17" s="413"/>
      <c r="RCD17" s="413"/>
      <c r="RCE17" s="413"/>
      <c r="RCF17" s="413"/>
      <c r="RCG17" s="413"/>
      <c r="RCH17" s="413"/>
      <c r="RCI17" s="413"/>
      <c r="RCJ17" s="413"/>
      <c r="RCK17" s="413"/>
      <c r="RCL17" s="413"/>
      <c r="RCM17" s="413"/>
      <c r="RCN17" s="413"/>
      <c r="RCO17" s="413"/>
      <c r="RCP17" s="413"/>
      <c r="RCQ17" s="413"/>
      <c r="RCR17" s="413"/>
      <c r="RCS17" s="413"/>
      <c r="RCT17" s="413"/>
      <c r="RCU17" s="413"/>
      <c r="RCV17" s="413"/>
      <c r="RCW17" s="413"/>
      <c r="RCX17" s="413"/>
      <c r="RCY17" s="413"/>
      <c r="RCZ17" s="413"/>
      <c r="RDA17" s="413"/>
      <c r="RDB17" s="413"/>
      <c r="RDC17" s="413"/>
      <c r="RDD17" s="413"/>
      <c r="RDE17" s="413"/>
      <c r="RDF17" s="413"/>
      <c r="RDG17" s="413"/>
      <c r="RDH17" s="413"/>
      <c r="RDI17" s="413"/>
      <c r="RDJ17" s="413"/>
      <c r="RDK17" s="413"/>
      <c r="RDL17" s="413"/>
      <c r="RDM17" s="413"/>
      <c r="RDN17" s="413"/>
      <c r="RDO17" s="413"/>
      <c r="RDP17" s="413"/>
      <c r="RDQ17" s="413"/>
      <c r="RDR17" s="413"/>
      <c r="RDS17" s="413"/>
      <c r="RDT17" s="413"/>
      <c r="RDU17" s="413"/>
      <c r="RDV17" s="413"/>
      <c r="RDW17" s="413"/>
      <c r="RDX17" s="413"/>
      <c r="RDY17" s="413"/>
      <c r="RDZ17" s="413"/>
      <c r="REA17" s="413"/>
      <c r="REB17" s="413"/>
      <c r="REC17" s="413"/>
      <c r="RED17" s="413"/>
      <c r="REE17" s="413"/>
      <c r="REF17" s="413"/>
      <c r="REG17" s="413"/>
      <c r="REH17" s="413"/>
      <c r="REI17" s="413"/>
      <c r="REJ17" s="413"/>
      <c r="REK17" s="413"/>
      <c r="REL17" s="413"/>
      <c r="REM17" s="413"/>
      <c r="REN17" s="413"/>
      <c r="REO17" s="413"/>
      <c r="REP17" s="413"/>
      <c r="REQ17" s="413"/>
      <c r="RER17" s="413"/>
      <c r="RES17" s="413"/>
      <c r="RET17" s="413"/>
      <c r="REU17" s="413"/>
      <c r="REV17" s="413"/>
      <c r="REW17" s="413"/>
      <c r="REX17" s="413"/>
      <c r="REY17" s="413"/>
      <c r="REZ17" s="413"/>
      <c r="RFA17" s="413"/>
      <c r="RFB17" s="413"/>
      <c r="RFC17" s="413"/>
      <c r="RFD17" s="413"/>
      <c r="RFE17" s="413"/>
      <c r="RFF17" s="413"/>
      <c r="RFG17" s="413"/>
      <c r="RFH17" s="413"/>
      <c r="RFI17" s="413"/>
      <c r="RFJ17" s="413"/>
      <c r="RFK17" s="413"/>
      <c r="RFL17" s="413"/>
      <c r="RFM17" s="413"/>
      <c r="RFN17" s="413"/>
      <c r="RFO17" s="413"/>
      <c r="RFP17" s="413"/>
      <c r="RFQ17" s="413"/>
      <c r="RFR17" s="413"/>
      <c r="RFS17" s="413"/>
      <c r="RFT17" s="413"/>
      <c r="RFU17" s="413"/>
      <c r="RFV17" s="413"/>
      <c r="RFW17" s="413"/>
      <c r="RFX17" s="413"/>
      <c r="RFY17" s="413"/>
      <c r="RFZ17" s="413"/>
      <c r="RGA17" s="413"/>
      <c r="RGB17" s="413"/>
      <c r="RGC17" s="413"/>
      <c r="RGD17" s="413"/>
      <c r="RGE17" s="413"/>
      <c r="RGF17" s="413"/>
      <c r="RGG17" s="413"/>
      <c r="RGH17" s="413"/>
      <c r="RGI17" s="413"/>
      <c r="RGJ17" s="413"/>
      <c r="RGK17" s="413"/>
      <c r="RGL17" s="413"/>
      <c r="RGM17" s="413"/>
      <c r="RGN17" s="413"/>
      <c r="RGO17" s="413"/>
      <c r="RGP17" s="413"/>
      <c r="RGQ17" s="413"/>
      <c r="RGR17" s="413"/>
      <c r="RGS17" s="413"/>
      <c r="RGT17" s="413"/>
      <c r="RGU17" s="413"/>
      <c r="RGV17" s="413"/>
      <c r="RGW17" s="413"/>
      <c r="RGX17" s="413"/>
      <c r="RGY17" s="413"/>
      <c r="RGZ17" s="413"/>
      <c r="RHA17" s="413"/>
      <c r="RHB17" s="413"/>
      <c r="RHC17" s="413"/>
      <c r="RHD17" s="413"/>
      <c r="RHE17" s="413"/>
      <c r="RHF17" s="413"/>
      <c r="RHG17" s="413"/>
      <c r="RHH17" s="413"/>
      <c r="RHI17" s="413"/>
      <c r="RHJ17" s="413"/>
      <c r="RHK17" s="413"/>
      <c r="RHL17" s="413"/>
      <c r="RHM17" s="413"/>
      <c r="RHN17" s="413"/>
      <c r="RHO17" s="413"/>
      <c r="RHP17" s="413"/>
      <c r="RHQ17" s="413"/>
      <c r="RHR17" s="413"/>
      <c r="RHS17" s="413"/>
      <c r="RHT17" s="413"/>
      <c r="RHU17" s="413"/>
      <c r="RHV17" s="413"/>
      <c r="RHW17" s="413"/>
      <c r="RHX17" s="413"/>
      <c r="RHY17" s="413"/>
      <c r="RHZ17" s="413"/>
      <c r="RIA17" s="413"/>
      <c r="RIB17" s="413"/>
      <c r="RIC17" s="413"/>
      <c r="RID17" s="413"/>
      <c r="RIE17" s="413"/>
      <c r="RIF17" s="413"/>
      <c r="RIG17" s="413"/>
      <c r="RIH17" s="413"/>
      <c r="RII17" s="413"/>
      <c r="RIJ17" s="413"/>
      <c r="RIK17" s="413"/>
      <c r="RIL17" s="413"/>
      <c r="RIM17" s="413"/>
      <c r="RIN17" s="413"/>
      <c r="RIO17" s="413"/>
      <c r="RIP17" s="413"/>
      <c r="RIQ17" s="413"/>
      <c r="RIR17" s="413"/>
      <c r="RIS17" s="413"/>
      <c r="RIT17" s="413"/>
      <c r="RIU17" s="413"/>
      <c r="RIV17" s="413"/>
      <c r="RIW17" s="413"/>
      <c r="RIX17" s="413"/>
      <c r="RIY17" s="413"/>
      <c r="RIZ17" s="413"/>
      <c r="RJA17" s="413"/>
      <c r="RJB17" s="413"/>
      <c r="RJC17" s="413"/>
      <c r="RJD17" s="413"/>
      <c r="RJE17" s="413"/>
      <c r="RJF17" s="413"/>
      <c r="RJG17" s="413"/>
      <c r="RJH17" s="413"/>
      <c r="RJI17" s="413"/>
      <c r="RJJ17" s="413"/>
      <c r="RJK17" s="413"/>
      <c r="RJL17" s="413"/>
      <c r="RJM17" s="413"/>
      <c r="RJN17" s="413"/>
      <c r="RJO17" s="413"/>
      <c r="RJP17" s="413"/>
      <c r="RJQ17" s="413"/>
      <c r="RJR17" s="413"/>
      <c r="RJS17" s="413"/>
      <c r="RJT17" s="413"/>
      <c r="RJU17" s="413"/>
      <c r="RJV17" s="413"/>
      <c r="RJW17" s="413"/>
      <c r="RJX17" s="413"/>
      <c r="RJY17" s="413"/>
      <c r="RJZ17" s="413"/>
      <c r="RKA17" s="413"/>
      <c r="RKB17" s="413"/>
      <c r="RKC17" s="413"/>
      <c r="RKD17" s="413"/>
      <c r="RKE17" s="413"/>
      <c r="RKF17" s="413"/>
      <c r="RKG17" s="413"/>
      <c r="RKH17" s="413"/>
      <c r="RKI17" s="413"/>
      <c r="RKJ17" s="413"/>
      <c r="RKK17" s="413"/>
      <c r="RKL17" s="413"/>
      <c r="RKM17" s="413"/>
      <c r="RKN17" s="413"/>
      <c r="RKO17" s="413"/>
      <c r="RKP17" s="413"/>
      <c r="RKQ17" s="413"/>
      <c r="RKR17" s="413"/>
      <c r="RKS17" s="413"/>
      <c r="RKT17" s="413"/>
      <c r="RKU17" s="413"/>
      <c r="RKV17" s="413"/>
      <c r="RKW17" s="413"/>
      <c r="RKX17" s="413"/>
      <c r="RKY17" s="413"/>
      <c r="RKZ17" s="413"/>
      <c r="RLA17" s="413"/>
      <c r="RLB17" s="413"/>
      <c r="RLC17" s="413"/>
      <c r="RLD17" s="413"/>
      <c r="RLE17" s="413"/>
      <c r="RLF17" s="413"/>
      <c r="RLG17" s="413"/>
      <c r="RLH17" s="413"/>
      <c r="RLI17" s="413"/>
      <c r="RLJ17" s="413"/>
      <c r="RLK17" s="413"/>
      <c r="RLL17" s="413"/>
      <c r="RLM17" s="413"/>
      <c r="RLN17" s="413"/>
      <c r="RLO17" s="413"/>
      <c r="RLP17" s="413"/>
      <c r="RLQ17" s="413"/>
      <c r="RLR17" s="413"/>
      <c r="RLS17" s="413"/>
      <c r="RLT17" s="413"/>
      <c r="RLU17" s="413"/>
      <c r="RLV17" s="413"/>
      <c r="RLW17" s="413"/>
      <c r="RLX17" s="413"/>
      <c r="RLY17" s="413"/>
      <c r="RLZ17" s="413"/>
      <c r="RMA17" s="413"/>
      <c r="RMB17" s="413"/>
      <c r="RMC17" s="413"/>
      <c r="RMD17" s="413"/>
      <c r="RME17" s="413"/>
      <c r="RMF17" s="413"/>
      <c r="RMG17" s="413"/>
      <c r="RMH17" s="413"/>
      <c r="RMI17" s="413"/>
      <c r="RMJ17" s="413"/>
      <c r="RMK17" s="413"/>
      <c r="RML17" s="413"/>
      <c r="RMM17" s="413"/>
      <c r="RMN17" s="413"/>
      <c r="RMO17" s="413"/>
      <c r="RMP17" s="413"/>
      <c r="RMQ17" s="413"/>
      <c r="RMR17" s="413"/>
      <c r="RMS17" s="413"/>
      <c r="RMT17" s="413"/>
      <c r="RMU17" s="413"/>
      <c r="RMV17" s="413"/>
      <c r="RMW17" s="413"/>
      <c r="RMX17" s="413"/>
      <c r="RMY17" s="413"/>
      <c r="RMZ17" s="413"/>
      <c r="RNA17" s="413"/>
      <c r="RNB17" s="413"/>
      <c r="RNC17" s="413"/>
      <c r="RND17" s="413"/>
      <c r="RNE17" s="413"/>
      <c r="RNF17" s="413"/>
      <c r="RNG17" s="413"/>
      <c r="RNH17" s="413"/>
      <c r="RNI17" s="413"/>
      <c r="RNJ17" s="413"/>
      <c r="RNK17" s="413"/>
      <c r="RNL17" s="413"/>
      <c r="RNM17" s="413"/>
      <c r="RNN17" s="413"/>
      <c r="RNO17" s="413"/>
      <c r="RNP17" s="413"/>
      <c r="RNQ17" s="413"/>
      <c r="RNR17" s="413"/>
      <c r="RNS17" s="413"/>
      <c r="RNT17" s="413"/>
      <c r="RNU17" s="413"/>
      <c r="RNV17" s="413"/>
      <c r="RNW17" s="413"/>
      <c r="RNX17" s="413"/>
      <c r="RNY17" s="413"/>
      <c r="RNZ17" s="413"/>
      <c r="ROA17" s="413"/>
      <c r="ROB17" s="413"/>
      <c r="ROC17" s="413"/>
      <c r="ROD17" s="413"/>
      <c r="ROE17" s="413"/>
      <c r="ROF17" s="413"/>
      <c r="ROG17" s="413"/>
      <c r="ROH17" s="413"/>
      <c r="ROI17" s="413"/>
      <c r="ROJ17" s="413"/>
      <c r="ROK17" s="413"/>
      <c r="ROL17" s="413"/>
      <c r="ROM17" s="413"/>
      <c r="RON17" s="413"/>
      <c r="ROO17" s="413"/>
      <c r="ROP17" s="413"/>
      <c r="ROQ17" s="413"/>
      <c r="ROR17" s="413"/>
      <c r="ROS17" s="413"/>
      <c r="ROT17" s="413"/>
      <c r="ROU17" s="413"/>
      <c r="ROV17" s="413"/>
      <c r="ROW17" s="413"/>
      <c r="ROX17" s="413"/>
      <c r="ROY17" s="413"/>
      <c r="ROZ17" s="413"/>
      <c r="RPA17" s="413"/>
      <c r="RPB17" s="413"/>
      <c r="RPC17" s="413"/>
      <c r="RPD17" s="413"/>
      <c r="RPE17" s="413"/>
      <c r="RPF17" s="413"/>
      <c r="RPG17" s="413"/>
      <c r="RPH17" s="413"/>
      <c r="RPI17" s="413"/>
      <c r="RPJ17" s="413"/>
      <c r="RPK17" s="413"/>
      <c r="RPL17" s="413"/>
      <c r="RPM17" s="413"/>
      <c r="RPN17" s="413"/>
      <c r="RPO17" s="413"/>
      <c r="RPP17" s="413"/>
      <c r="RPQ17" s="413"/>
      <c r="RPR17" s="413"/>
      <c r="RPS17" s="413"/>
      <c r="RPT17" s="413"/>
      <c r="RPU17" s="413"/>
      <c r="RPV17" s="413"/>
      <c r="RPW17" s="413"/>
      <c r="RPX17" s="413"/>
      <c r="RPY17" s="413"/>
      <c r="RPZ17" s="413"/>
      <c r="RQA17" s="413"/>
      <c r="RQB17" s="413"/>
      <c r="RQC17" s="413"/>
      <c r="RQD17" s="413"/>
      <c r="RQE17" s="413"/>
      <c r="RQF17" s="413"/>
      <c r="RQG17" s="413"/>
      <c r="RQH17" s="413"/>
      <c r="RQI17" s="413"/>
      <c r="RQJ17" s="413"/>
      <c r="RQK17" s="413"/>
      <c r="RQL17" s="413"/>
      <c r="RQM17" s="413"/>
      <c r="RQN17" s="413"/>
      <c r="RQO17" s="413"/>
      <c r="RQP17" s="413"/>
      <c r="RQQ17" s="413"/>
      <c r="RQR17" s="413"/>
      <c r="RQS17" s="413"/>
      <c r="RQT17" s="413"/>
      <c r="RQU17" s="413"/>
      <c r="RQV17" s="413"/>
      <c r="RQW17" s="413"/>
      <c r="RQX17" s="413"/>
      <c r="RQY17" s="413"/>
      <c r="RQZ17" s="413"/>
      <c r="RRA17" s="413"/>
      <c r="RRB17" s="413"/>
      <c r="RRC17" s="413"/>
      <c r="RRD17" s="413"/>
      <c r="RRE17" s="413"/>
      <c r="RRF17" s="413"/>
      <c r="RRG17" s="413"/>
      <c r="RRH17" s="413"/>
      <c r="RRI17" s="413"/>
      <c r="RRJ17" s="413"/>
      <c r="RRK17" s="413"/>
      <c r="RRL17" s="413"/>
      <c r="RRM17" s="413"/>
      <c r="RRN17" s="413"/>
      <c r="RRO17" s="413"/>
      <c r="RRP17" s="413"/>
      <c r="RRQ17" s="413"/>
      <c r="RRR17" s="413"/>
      <c r="RRS17" s="413"/>
      <c r="RRT17" s="413"/>
      <c r="RRU17" s="413"/>
      <c r="RRV17" s="413"/>
      <c r="RRW17" s="413"/>
      <c r="RRX17" s="413"/>
      <c r="RRY17" s="413"/>
      <c r="RRZ17" s="413"/>
      <c r="RSA17" s="413"/>
      <c r="RSB17" s="413"/>
      <c r="RSC17" s="413"/>
      <c r="RSD17" s="413"/>
      <c r="RSE17" s="413"/>
      <c r="RSF17" s="413"/>
      <c r="RSG17" s="413"/>
      <c r="RSH17" s="413"/>
      <c r="RSI17" s="413"/>
      <c r="RSJ17" s="413"/>
      <c r="RSK17" s="413"/>
      <c r="RSL17" s="413"/>
      <c r="RSM17" s="413"/>
      <c r="RSN17" s="413"/>
      <c r="RSO17" s="413"/>
      <c r="RSP17" s="413"/>
      <c r="RSQ17" s="413"/>
      <c r="RSR17" s="413"/>
      <c r="RSS17" s="413"/>
      <c r="RST17" s="413"/>
      <c r="RSU17" s="413"/>
      <c r="RSV17" s="413"/>
      <c r="RSW17" s="413"/>
      <c r="RSX17" s="413"/>
      <c r="RSY17" s="413"/>
      <c r="RSZ17" s="413"/>
      <c r="RTA17" s="413"/>
      <c r="RTB17" s="413"/>
      <c r="RTC17" s="413"/>
      <c r="RTD17" s="413"/>
      <c r="RTE17" s="413"/>
      <c r="RTF17" s="413"/>
      <c r="RTG17" s="413"/>
      <c r="RTH17" s="413"/>
      <c r="RTI17" s="413"/>
      <c r="RTJ17" s="413"/>
      <c r="RTK17" s="413"/>
      <c r="RTL17" s="413"/>
      <c r="RTM17" s="413"/>
      <c r="RTN17" s="413"/>
      <c r="RTO17" s="413"/>
      <c r="RTP17" s="413"/>
      <c r="RTQ17" s="413"/>
      <c r="RTR17" s="413"/>
      <c r="RTS17" s="413"/>
      <c r="RTT17" s="413"/>
      <c r="RTU17" s="413"/>
      <c r="RTV17" s="413"/>
      <c r="RTW17" s="413"/>
      <c r="RTX17" s="413"/>
      <c r="RTY17" s="413"/>
      <c r="RTZ17" s="413"/>
      <c r="RUA17" s="413"/>
      <c r="RUB17" s="413"/>
      <c r="RUC17" s="413"/>
      <c r="RUD17" s="413"/>
      <c r="RUE17" s="413"/>
      <c r="RUF17" s="413"/>
      <c r="RUG17" s="413"/>
      <c r="RUH17" s="413"/>
      <c r="RUI17" s="413"/>
      <c r="RUJ17" s="413"/>
      <c r="RUK17" s="413"/>
      <c r="RUL17" s="413"/>
      <c r="RUM17" s="413"/>
      <c r="RUN17" s="413"/>
      <c r="RUO17" s="413"/>
      <c r="RUP17" s="413"/>
      <c r="RUQ17" s="413"/>
      <c r="RUR17" s="413"/>
      <c r="RUS17" s="413"/>
      <c r="RUT17" s="413"/>
      <c r="RUU17" s="413"/>
      <c r="RUV17" s="413"/>
      <c r="RUW17" s="413"/>
      <c r="RUX17" s="413"/>
      <c r="RUY17" s="413"/>
      <c r="RUZ17" s="413"/>
      <c r="RVA17" s="413"/>
      <c r="RVB17" s="413"/>
      <c r="RVC17" s="413"/>
      <c r="RVD17" s="413"/>
      <c r="RVE17" s="413"/>
      <c r="RVF17" s="413"/>
      <c r="RVG17" s="413"/>
      <c r="RVH17" s="413"/>
      <c r="RVI17" s="413"/>
      <c r="RVJ17" s="413"/>
      <c r="RVK17" s="413"/>
      <c r="RVL17" s="413"/>
      <c r="RVM17" s="413"/>
      <c r="RVN17" s="413"/>
      <c r="RVO17" s="413"/>
      <c r="RVP17" s="413"/>
      <c r="RVQ17" s="413"/>
      <c r="RVR17" s="413"/>
      <c r="RVS17" s="413"/>
      <c r="RVT17" s="413"/>
      <c r="RVU17" s="413"/>
      <c r="RVV17" s="413"/>
      <c r="RVW17" s="413"/>
      <c r="RVX17" s="413"/>
      <c r="RVY17" s="413"/>
      <c r="RVZ17" s="413"/>
      <c r="RWA17" s="413"/>
      <c r="RWB17" s="413"/>
      <c r="RWC17" s="413"/>
      <c r="RWD17" s="413"/>
      <c r="RWE17" s="413"/>
      <c r="RWF17" s="413"/>
      <c r="RWG17" s="413"/>
      <c r="RWH17" s="413"/>
      <c r="RWI17" s="413"/>
      <c r="RWJ17" s="413"/>
      <c r="RWK17" s="413"/>
      <c r="RWL17" s="413"/>
      <c r="RWM17" s="413"/>
      <c r="RWN17" s="413"/>
      <c r="RWO17" s="413"/>
      <c r="RWP17" s="413"/>
      <c r="RWQ17" s="413"/>
      <c r="RWR17" s="413"/>
      <c r="RWS17" s="413"/>
      <c r="RWT17" s="413"/>
      <c r="RWU17" s="413"/>
      <c r="RWV17" s="413"/>
      <c r="RWW17" s="413"/>
      <c r="RWX17" s="413"/>
      <c r="RWY17" s="413"/>
      <c r="RWZ17" s="413"/>
      <c r="RXA17" s="413"/>
      <c r="RXB17" s="413"/>
      <c r="RXC17" s="413"/>
      <c r="RXD17" s="413"/>
      <c r="RXE17" s="413"/>
      <c r="RXF17" s="413"/>
      <c r="RXG17" s="413"/>
      <c r="RXH17" s="413"/>
      <c r="RXI17" s="413"/>
      <c r="RXJ17" s="413"/>
      <c r="RXK17" s="413"/>
      <c r="RXL17" s="413"/>
      <c r="RXM17" s="413"/>
      <c r="RXN17" s="413"/>
      <c r="RXO17" s="413"/>
      <c r="RXP17" s="413"/>
      <c r="RXQ17" s="413"/>
      <c r="RXR17" s="413"/>
      <c r="RXS17" s="413"/>
      <c r="RXT17" s="413"/>
      <c r="RXU17" s="413"/>
      <c r="RXV17" s="413"/>
      <c r="RXW17" s="413"/>
      <c r="RXX17" s="413"/>
      <c r="RXY17" s="413"/>
      <c r="RXZ17" s="413"/>
      <c r="RYA17" s="413"/>
      <c r="RYB17" s="413"/>
      <c r="RYC17" s="413"/>
      <c r="RYD17" s="413"/>
      <c r="RYE17" s="413"/>
      <c r="RYF17" s="413"/>
      <c r="RYG17" s="413"/>
      <c r="RYH17" s="413"/>
      <c r="RYI17" s="413"/>
      <c r="RYJ17" s="413"/>
      <c r="RYK17" s="413"/>
      <c r="RYL17" s="413"/>
      <c r="RYM17" s="413"/>
      <c r="RYN17" s="413"/>
      <c r="RYO17" s="413"/>
      <c r="RYP17" s="413"/>
      <c r="RYQ17" s="413"/>
      <c r="RYR17" s="413"/>
      <c r="RYS17" s="413"/>
      <c r="RYT17" s="413"/>
      <c r="RYU17" s="413"/>
      <c r="RYV17" s="413"/>
      <c r="RYW17" s="413"/>
      <c r="RYX17" s="413"/>
      <c r="RYY17" s="413"/>
      <c r="RYZ17" s="413"/>
      <c r="RZA17" s="413"/>
      <c r="RZB17" s="413"/>
      <c r="RZC17" s="413"/>
      <c r="RZD17" s="413"/>
      <c r="RZE17" s="413"/>
      <c r="RZF17" s="413"/>
      <c r="RZG17" s="413"/>
      <c r="RZH17" s="413"/>
      <c r="RZI17" s="413"/>
      <c r="RZJ17" s="413"/>
      <c r="RZK17" s="413"/>
      <c r="RZL17" s="413"/>
      <c r="RZM17" s="413"/>
      <c r="RZN17" s="413"/>
      <c r="RZO17" s="413"/>
      <c r="RZP17" s="413"/>
      <c r="RZQ17" s="413"/>
      <c r="RZR17" s="413"/>
      <c r="RZS17" s="413"/>
      <c r="RZT17" s="413"/>
      <c r="RZU17" s="413"/>
      <c r="RZV17" s="413"/>
      <c r="RZW17" s="413"/>
      <c r="RZX17" s="413"/>
      <c r="RZY17" s="413"/>
      <c r="RZZ17" s="413"/>
      <c r="SAA17" s="413"/>
      <c r="SAB17" s="413"/>
      <c r="SAC17" s="413"/>
      <c r="SAD17" s="413"/>
      <c r="SAE17" s="413"/>
      <c r="SAF17" s="413"/>
      <c r="SAG17" s="413"/>
      <c r="SAH17" s="413"/>
      <c r="SAI17" s="413"/>
      <c r="SAJ17" s="413"/>
      <c r="SAK17" s="413"/>
      <c r="SAL17" s="413"/>
      <c r="SAM17" s="413"/>
      <c r="SAN17" s="413"/>
      <c r="SAO17" s="413"/>
      <c r="SAP17" s="413"/>
      <c r="SAQ17" s="413"/>
      <c r="SAR17" s="413"/>
      <c r="SAS17" s="413"/>
      <c r="SAT17" s="413"/>
      <c r="SAU17" s="413"/>
      <c r="SAV17" s="413"/>
      <c r="SAW17" s="413"/>
      <c r="SAX17" s="413"/>
      <c r="SAY17" s="413"/>
      <c r="SAZ17" s="413"/>
      <c r="SBA17" s="413"/>
      <c r="SBB17" s="413"/>
      <c r="SBC17" s="413"/>
      <c r="SBD17" s="413"/>
      <c r="SBE17" s="413"/>
      <c r="SBF17" s="413"/>
      <c r="SBG17" s="413"/>
      <c r="SBH17" s="413"/>
      <c r="SBI17" s="413"/>
      <c r="SBJ17" s="413"/>
      <c r="SBK17" s="413"/>
      <c r="SBL17" s="413"/>
      <c r="SBM17" s="413"/>
      <c r="SBN17" s="413"/>
      <c r="SBO17" s="413"/>
      <c r="SBP17" s="413"/>
      <c r="SBQ17" s="413"/>
      <c r="SBR17" s="413"/>
      <c r="SBS17" s="413"/>
      <c r="SBT17" s="413"/>
      <c r="SBU17" s="413"/>
      <c r="SBV17" s="413"/>
      <c r="SBW17" s="413"/>
      <c r="SBX17" s="413"/>
      <c r="SBY17" s="413"/>
      <c r="SBZ17" s="413"/>
      <c r="SCA17" s="413"/>
      <c r="SCB17" s="413"/>
      <c r="SCC17" s="413"/>
      <c r="SCD17" s="413"/>
      <c r="SCE17" s="413"/>
      <c r="SCF17" s="413"/>
      <c r="SCG17" s="413"/>
      <c r="SCH17" s="413"/>
      <c r="SCI17" s="413"/>
      <c r="SCJ17" s="413"/>
      <c r="SCK17" s="413"/>
      <c r="SCL17" s="413"/>
      <c r="SCM17" s="413"/>
      <c r="SCN17" s="413"/>
      <c r="SCO17" s="413"/>
      <c r="SCP17" s="413"/>
      <c r="SCQ17" s="413"/>
      <c r="SCR17" s="413"/>
      <c r="SCS17" s="413"/>
      <c r="SCT17" s="413"/>
      <c r="SCU17" s="413"/>
      <c r="SCV17" s="413"/>
      <c r="SCW17" s="413"/>
      <c r="SCX17" s="413"/>
      <c r="SCY17" s="413"/>
      <c r="SCZ17" s="413"/>
      <c r="SDA17" s="413"/>
      <c r="SDB17" s="413"/>
      <c r="SDC17" s="413"/>
      <c r="SDD17" s="413"/>
      <c r="SDE17" s="413"/>
      <c r="SDF17" s="413"/>
      <c r="SDG17" s="413"/>
      <c r="SDH17" s="413"/>
      <c r="SDI17" s="413"/>
      <c r="SDJ17" s="413"/>
      <c r="SDK17" s="413"/>
      <c r="SDL17" s="413"/>
      <c r="SDM17" s="413"/>
      <c r="SDN17" s="413"/>
      <c r="SDO17" s="413"/>
      <c r="SDP17" s="413"/>
      <c r="SDQ17" s="413"/>
      <c r="SDR17" s="413"/>
      <c r="SDS17" s="413"/>
      <c r="SDT17" s="413"/>
      <c r="SDU17" s="413"/>
      <c r="SDV17" s="413"/>
      <c r="SDW17" s="413"/>
      <c r="SDX17" s="413"/>
      <c r="SDY17" s="413"/>
      <c r="SDZ17" s="413"/>
      <c r="SEA17" s="413"/>
      <c r="SEB17" s="413"/>
      <c r="SEC17" s="413"/>
      <c r="SED17" s="413"/>
      <c r="SEE17" s="413"/>
      <c r="SEF17" s="413"/>
      <c r="SEG17" s="413"/>
      <c r="SEH17" s="413"/>
      <c r="SEI17" s="413"/>
      <c r="SEJ17" s="413"/>
      <c r="SEK17" s="413"/>
      <c r="SEL17" s="413"/>
      <c r="SEM17" s="413"/>
      <c r="SEN17" s="413"/>
      <c r="SEO17" s="413"/>
      <c r="SEP17" s="413"/>
      <c r="SEQ17" s="413"/>
      <c r="SER17" s="413"/>
      <c r="SES17" s="413"/>
      <c r="SET17" s="413"/>
      <c r="SEU17" s="413"/>
      <c r="SEV17" s="413"/>
      <c r="SEW17" s="413"/>
      <c r="SEX17" s="413"/>
      <c r="SEY17" s="413"/>
      <c r="SEZ17" s="413"/>
      <c r="SFA17" s="413"/>
      <c r="SFB17" s="413"/>
      <c r="SFC17" s="413"/>
      <c r="SFD17" s="413"/>
      <c r="SFE17" s="413"/>
      <c r="SFF17" s="413"/>
      <c r="SFG17" s="413"/>
      <c r="SFH17" s="413"/>
      <c r="SFI17" s="413"/>
      <c r="SFJ17" s="413"/>
      <c r="SFK17" s="413"/>
      <c r="SFL17" s="413"/>
      <c r="SFM17" s="413"/>
      <c r="SFN17" s="413"/>
      <c r="SFO17" s="413"/>
      <c r="SFP17" s="413"/>
      <c r="SFQ17" s="413"/>
      <c r="SFR17" s="413"/>
      <c r="SFS17" s="413"/>
      <c r="SFT17" s="413"/>
      <c r="SFU17" s="413"/>
      <c r="SFV17" s="413"/>
      <c r="SFW17" s="413"/>
      <c r="SFX17" s="413"/>
      <c r="SFY17" s="413"/>
      <c r="SFZ17" s="413"/>
      <c r="SGA17" s="413"/>
      <c r="SGB17" s="413"/>
      <c r="SGC17" s="413"/>
      <c r="SGD17" s="413"/>
      <c r="SGE17" s="413"/>
      <c r="SGF17" s="413"/>
      <c r="SGG17" s="413"/>
      <c r="SGH17" s="413"/>
      <c r="SGI17" s="413"/>
      <c r="SGJ17" s="413"/>
      <c r="SGK17" s="413"/>
      <c r="SGL17" s="413"/>
      <c r="SGM17" s="413"/>
      <c r="SGN17" s="413"/>
      <c r="SGO17" s="413"/>
      <c r="SGP17" s="413"/>
      <c r="SGQ17" s="413"/>
      <c r="SGR17" s="413"/>
      <c r="SGS17" s="413"/>
      <c r="SGT17" s="413"/>
      <c r="SGU17" s="413"/>
      <c r="SGV17" s="413"/>
      <c r="SGW17" s="413"/>
      <c r="SGX17" s="413"/>
      <c r="SGY17" s="413"/>
      <c r="SGZ17" s="413"/>
      <c r="SHA17" s="413"/>
      <c r="SHB17" s="413"/>
      <c r="SHC17" s="413"/>
      <c r="SHD17" s="413"/>
      <c r="SHE17" s="413"/>
      <c r="SHF17" s="413"/>
      <c r="SHG17" s="413"/>
      <c r="SHH17" s="413"/>
      <c r="SHI17" s="413"/>
      <c r="SHJ17" s="413"/>
      <c r="SHK17" s="413"/>
      <c r="SHL17" s="413"/>
      <c r="SHM17" s="413"/>
      <c r="SHN17" s="413"/>
      <c r="SHO17" s="413"/>
      <c r="SHP17" s="413"/>
      <c r="SHQ17" s="413"/>
      <c r="SHR17" s="413"/>
      <c r="SHS17" s="413"/>
      <c r="SHT17" s="413"/>
      <c r="SHU17" s="413"/>
      <c r="SHV17" s="413"/>
      <c r="SHW17" s="413"/>
      <c r="SHX17" s="413"/>
      <c r="SHY17" s="413"/>
      <c r="SHZ17" s="413"/>
      <c r="SIA17" s="413"/>
      <c r="SIB17" s="413"/>
      <c r="SIC17" s="413"/>
      <c r="SID17" s="413"/>
      <c r="SIE17" s="413"/>
      <c r="SIF17" s="413"/>
      <c r="SIG17" s="413"/>
      <c r="SIH17" s="413"/>
      <c r="SII17" s="413"/>
      <c r="SIJ17" s="413"/>
      <c r="SIK17" s="413"/>
      <c r="SIL17" s="413"/>
      <c r="SIM17" s="413"/>
      <c r="SIN17" s="413"/>
      <c r="SIO17" s="413"/>
      <c r="SIP17" s="413"/>
      <c r="SIQ17" s="413"/>
      <c r="SIR17" s="413"/>
      <c r="SIS17" s="413"/>
      <c r="SIT17" s="413"/>
      <c r="SIU17" s="413"/>
      <c r="SIV17" s="413"/>
      <c r="SIW17" s="413"/>
      <c r="SIX17" s="413"/>
      <c r="SIY17" s="413"/>
      <c r="SIZ17" s="413"/>
      <c r="SJA17" s="413"/>
      <c r="SJB17" s="413"/>
      <c r="SJC17" s="413"/>
      <c r="SJD17" s="413"/>
      <c r="SJE17" s="413"/>
      <c r="SJF17" s="413"/>
      <c r="SJG17" s="413"/>
      <c r="SJH17" s="413"/>
      <c r="SJI17" s="413"/>
      <c r="SJJ17" s="413"/>
      <c r="SJK17" s="413"/>
      <c r="SJL17" s="413"/>
      <c r="SJM17" s="413"/>
      <c r="SJN17" s="413"/>
      <c r="SJO17" s="413"/>
      <c r="SJP17" s="413"/>
      <c r="SJQ17" s="413"/>
      <c r="SJR17" s="413"/>
      <c r="SJS17" s="413"/>
      <c r="SJT17" s="413"/>
      <c r="SJU17" s="413"/>
      <c r="SJV17" s="413"/>
      <c r="SJW17" s="413"/>
      <c r="SJX17" s="413"/>
      <c r="SJY17" s="413"/>
      <c r="SJZ17" s="413"/>
      <c r="SKA17" s="413"/>
      <c r="SKB17" s="413"/>
      <c r="SKC17" s="413"/>
      <c r="SKD17" s="413"/>
      <c r="SKE17" s="413"/>
      <c r="SKF17" s="413"/>
      <c r="SKG17" s="413"/>
      <c r="SKH17" s="413"/>
      <c r="SKI17" s="413"/>
      <c r="SKJ17" s="413"/>
      <c r="SKK17" s="413"/>
      <c r="SKL17" s="413"/>
      <c r="SKM17" s="413"/>
      <c r="SKN17" s="413"/>
      <c r="SKO17" s="413"/>
      <c r="SKP17" s="413"/>
      <c r="SKQ17" s="413"/>
      <c r="SKR17" s="413"/>
      <c r="SKS17" s="413"/>
      <c r="SKT17" s="413"/>
      <c r="SKU17" s="413"/>
      <c r="SKV17" s="413"/>
      <c r="SKW17" s="413"/>
      <c r="SKX17" s="413"/>
      <c r="SKY17" s="413"/>
      <c r="SKZ17" s="413"/>
      <c r="SLA17" s="413"/>
      <c r="SLB17" s="413"/>
      <c r="SLC17" s="413"/>
      <c r="SLD17" s="413"/>
      <c r="SLE17" s="413"/>
      <c r="SLF17" s="413"/>
      <c r="SLG17" s="413"/>
      <c r="SLH17" s="413"/>
      <c r="SLI17" s="413"/>
      <c r="SLJ17" s="413"/>
      <c r="SLK17" s="413"/>
      <c r="SLL17" s="413"/>
      <c r="SLM17" s="413"/>
      <c r="SLN17" s="413"/>
      <c r="SLO17" s="413"/>
      <c r="SLP17" s="413"/>
      <c r="SLQ17" s="413"/>
      <c r="SLR17" s="413"/>
      <c r="SLS17" s="413"/>
      <c r="SLT17" s="413"/>
      <c r="SLU17" s="413"/>
      <c r="SLV17" s="413"/>
      <c r="SLW17" s="413"/>
      <c r="SLX17" s="413"/>
      <c r="SLY17" s="413"/>
      <c r="SLZ17" s="413"/>
      <c r="SMA17" s="413"/>
      <c r="SMB17" s="413"/>
      <c r="SMC17" s="413"/>
      <c r="SMD17" s="413"/>
      <c r="SME17" s="413"/>
      <c r="SMF17" s="413"/>
      <c r="SMG17" s="413"/>
      <c r="SMH17" s="413"/>
      <c r="SMI17" s="413"/>
      <c r="SMJ17" s="413"/>
      <c r="SMK17" s="413"/>
      <c r="SML17" s="413"/>
      <c r="SMM17" s="413"/>
      <c r="SMN17" s="413"/>
      <c r="SMO17" s="413"/>
      <c r="SMP17" s="413"/>
      <c r="SMQ17" s="413"/>
      <c r="SMR17" s="413"/>
      <c r="SMS17" s="413"/>
      <c r="SMT17" s="413"/>
      <c r="SMU17" s="413"/>
      <c r="SMV17" s="413"/>
      <c r="SMW17" s="413"/>
      <c r="SMX17" s="413"/>
      <c r="SMY17" s="413"/>
      <c r="SMZ17" s="413"/>
      <c r="SNA17" s="413"/>
      <c r="SNB17" s="413"/>
      <c r="SNC17" s="413"/>
      <c r="SND17" s="413"/>
      <c r="SNE17" s="413"/>
      <c r="SNF17" s="413"/>
      <c r="SNG17" s="413"/>
      <c r="SNH17" s="413"/>
      <c r="SNI17" s="413"/>
      <c r="SNJ17" s="413"/>
      <c r="SNK17" s="413"/>
      <c r="SNL17" s="413"/>
      <c r="SNM17" s="413"/>
      <c r="SNN17" s="413"/>
      <c r="SNO17" s="413"/>
      <c r="SNP17" s="413"/>
      <c r="SNQ17" s="413"/>
      <c r="SNR17" s="413"/>
      <c r="SNS17" s="413"/>
      <c r="SNT17" s="413"/>
      <c r="SNU17" s="413"/>
      <c r="SNV17" s="413"/>
      <c r="SNW17" s="413"/>
      <c r="SNX17" s="413"/>
      <c r="SNY17" s="413"/>
      <c r="SNZ17" s="413"/>
      <c r="SOA17" s="413"/>
      <c r="SOB17" s="413"/>
      <c r="SOC17" s="413"/>
      <c r="SOD17" s="413"/>
      <c r="SOE17" s="413"/>
      <c r="SOF17" s="413"/>
      <c r="SOG17" s="413"/>
      <c r="SOH17" s="413"/>
      <c r="SOI17" s="413"/>
      <c r="SOJ17" s="413"/>
      <c r="SOK17" s="413"/>
      <c r="SOL17" s="413"/>
      <c r="SOM17" s="413"/>
      <c r="SON17" s="413"/>
      <c r="SOO17" s="413"/>
      <c r="SOP17" s="413"/>
      <c r="SOQ17" s="413"/>
      <c r="SOR17" s="413"/>
      <c r="SOS17" s="413"/>
      <c r="SOT17" s="413"/>
      <c r="SOU17" s="413"/>
      <c r="SOV17" s="413"/>
      <c r="SOW17" s="413"/>
      <c r="SOX17" s="413"/>
      <c r="SOY17" s="413"/>
      <c r="SOZ17" s="413"/>
      <c r="SPA17" s="413"/>
      <c r="SPB17" s="413"/>
      <c r="SPC17" s="413"/>
      <c r="SPD17" s="413"/>
      <c r="SPE17" s="413"/>
      <c r="SPF17" s="413"/>
      <c r="SPG17" s="413"/>
      <c r="SPH17" s="413"/>
      <c r="SPI17" s="413"/>
      <c r="SPJ17" s="413"/>
      <c r="SPK17" s="413"/>
      <c r="SPL17" s="413"/>
      <c r="SPM17" s="413"/>
      <c r="SPN17" s="413"/>
      <c r="SPO17" s="413"/>
      <c r="SPP17" s="413"/>
      <c r="SPQ17" s="413"/>
      <c r="SPR17" s="413"/>
      <c r="SPS17" s="413"/>
      <c r="SPT17" s="413"/>
      <c r="SPU17" s="413"/>
      <c r="SPV17" s="413"/>
      <c r="SPW17" s="413"/>
      <c r="SPX17" s="413"/>
      <c r="SPY17" s="413"/>
      <c r="SPZ17" s="413"/>
      <c r="SQA17" s="413"/>
      <c r="SQB17" s="413"/>
      <c r="SQC17" s="413"/>
      <c r="SQD17" s="413"/>
      <c r="SQE17" s="413"/>
      <c r="SQF17" s="413"/>
      <c r="SQG17" s="413"/>
      <c r="SQH17" s="413"/>
      <c r="SQI17" s="413"/>
      <c r="SQJ17" s="413"/>
      <c r="SQK17" s="413"/>
      <c r="SQL17" s="413"/>
      <c r="SQM17" s="413"/>
      <c r="SQN17" s="413"/>
      <c r="SQO17" s="413"/>
      <c r="SQP17" s="413"/>
      <c r="SQQ17" s="413"/>
      <c r="SQR17" s="413"/>
      <c r="SQS17" s="413"/>
      <c r="SQT17" s="413"/>
      <c r="SQU17" s="413"/>
      <c r="SQV17" s="413"/>
      <c r="SQW17" s="413"/>
      <c r="SQX17" s="413"/>
      <c r="SQY17" s="413"/>
      <c r="SQZ17" s="413"/>
      <c r="SRA17" s="413"/>
      <c r="SRB17" s="413"/>
      <c r="SRC17" s="413"/>
      <c r="SRD17" s="413"/>
      <c r="SRE17" s="413"/>
      <c r="SRF17" s="413"/>
      <c r="SRG17" s="413"/>
      <c r="SRH17" s="413"/>
      <c r="SRI17" s="413"/>
      <c r="SRJ17" s="413"/>
      <c r="SRK17" s="413"/>
      <c r="SRL17" s="413"/>
      <c r="SRM17" s="413"/>
      <c r="SRN17" s="413"/>
      <c r="SRO17" s="413"/>
      <c r="SRP17" s="413"/>
      <c r="SRQ17" s="413"/>
      <c r="SRR17" s="413"/>
      <c r="SRS17" s="413"/>
      <c r="SRT17" s="413"/>
      <c r="SRU17" s="413"/>
      <c r="SRV17" s="413"/>
      <c r="SRW17" s="413"/>
      <c r="SRX17" s="413"/>
      <c r="SRY17" s="413"/>
      <c r="SRZ17" s="413"/>
      <c r="SSA17" s="413"/>
      <c r="SSB17" s="413"/>
      <c r="SSC17" s="413"/>
      <c r="SSD17" s="413"/>
      <c r="SSE17" s="413"/>
      <c r="SSF17" s="413"/>
      <c r="SSG17" s="413"/>
      <c r="SSH17" s="413"/>
      <c r="SSI17" s="413"/>
      <c r="SSJ17" s="413"/>
      <c r="SSK17" s="413"/>
      <c r="SSL17" s="413"/>
      <c r="SSM17" s="413"/>
      <c r="SSN17" s="413"/>
      <c r="SSO17" s="413"/>
      <c r="SSP17" s="413"/>
      <c r="SSQ17" s="413"/>
      <c r="SSR17" s="413"/>
      <c r="SSS17" s="413"/>
      <c r="SST17" s="413"/>
      <c r="SSU17" s="413"/>
      <c r="SSV17" s="413"/>
      <c r="SSW17" s="413"/>
      <c r="SSX17" s="413"/>
      <c r="SSY17" s="413"/>
      <c r="SSZ17" s="413"/>
      <c r="STA17" s="413"/>
      <c r="STB17" s="413"/>
      <c r="STC17" s="413"/>
      <c r="STD17" s="413"/>
      <c r="STE17" s="413"/>
      <c r="STF17" s="413"/>
      <c r="STG17" s="413"/>
      <c r="STH17" s="413"/>
      <c r="STI17" s="413"/>
      <c r="STJ17" s="413"/>
      <c r="STK17" s="413"/>
      <c r="STL17" s="413"/>
      <c r="STM17" s="413"/>
      <c r="STN17" s="413"/>
      <c r="STO17" s="413"/>
      <c r="STP17" s="413"/>
      <c r="STQ17" s="413"/>
      <c r="STR17" s="413"/>
      <c r="STS17" s="413"/>
      <c r="STT17" s="413"/>
      <c r="STU17" s="413"/>
      <c r="STV17" s="413"/>
      <c r="STW17" s="413"/>
      <c r="STX17" s="413"/>
      <c r="STY17" s="413"/>
      <c r="STZ17" s="413"/>
      <c r="SUA17" s="413"/>
      <c r="SUB17" s="413"/>
      <c r="SUC17" s="413"/>
      <c r="SUD17" s="413"/>
      <c r="SUE17" s="413"/>
      <c r="SUF17" s="413"/>
      <c r="SUG17" s="413"/>
      <c r="SUH17" s="413"/>
      <c r="SUI17" s="413"/>
      <c r="SUJ17" s="413"/>
      <c r="SUK17" s="413"/>
      <c r="SUL17" s="413"/>
      <c r="SUM17" s="413"/>
      <c r="SUN17" s="413"/>
      <c r="SUO17" s="413"/>
      <c r="SUP17" s="413"/>
      <c r="SUQ17" s="413"/>
      <c r="SUR17" s="413"/>
      <c r="SUS17" s="413"/>
      <c r="SUT17" s="413"/>
      <c r="SUU17" s="413"/>
      <c r="SUV17" s="413"/>
      <c r="SUW17" s="413"/>
      <c r="SUX17" s="413"/>
      <c r="SUY17" s="413"/>
      <c r="SUZ17" s="413"/>
      <c r="SVA17" s="413"/>
      <c r="SVB17" s="413"/>
      <c r="SVC17" s="413"/>
      <c r="SVD17" s="413"/>
      <c r="SVE17" s="413"/>
      <c r="SVF17" s="413"/>
      <c r="SVG17" s="413"/>
      <c r="SVH17" s="413"/>
      <c r="SVI17" s="413"/>
      <c r="SVJ17" s="413"/>
      <c r="SVK17" s="413"/>
      <c r="SVL17" s="413"/>
      <c r="SVM17" s="413"/>
      <c r="SVN17" s="413"/>
      <c r="SVO17" s="413"/>
      <c r="SVP17" s="413"/>
      <c r="SVQ17" s="413"/>
      <c r="SVR17" s="413"/>
      <c r="SVS17" s="413"/>
      <c r="SVT17" s="413"/>
      <c r="SVU17" s="413"/>
      <c r="SVV17" s="413"/>
      <c r="SVW17" s="413"/>
      <c r="SVX17" s="413"/>
      <c r="SVY17" s="413"/>
      <c r="SVZ17" s="413"/>
      <c r="SWA17" s="413"/>
      <c r="SWB17" s="413"/>
      <c r="SWC17" s="413"/>
      <c r="SWD17" s="413"/>
      <c r="SWE17" s="413"/>
      <c r="SWF17" s="413"/>
      <c r="SWG17" s="413"/>
      <c r="SWH17" s="413"/>
      <c r="SWI17" s="413"/>
      <c r="SWJ17" s="413"/>
      <c r="SWK17" s="413"/>
      <c r="SWL17" s="413"/>
      <c r="SWM17" s="413"/>
      <c r="SWN17" s="413"/>
      <c r="SWO17" s="413"/>
      <c r="SWP17" s="413"/>
      <c r="SWQ17" s="413"/>
      <c r="SWR17" s="413"/>
      <c r="SWS17" s="413"/>
      <c r="SWT17" s="413"/>
      <c r="SWU17" s="413"/>
      <c r="SWV17" s="413"/>
      <c r="SWW17" s="413"/>
      <c r="SWX17" s="413"/>
      <c r="SWY17" s="413"/>
      <c r="SWZ17" s="413"/>
      <c r="SXA17" s="413"/>
      <c r="SXB17" s="413"/>
      <c r="SXC17" s="413"/>
      <c r="SXD17" s="413"/>
      <c r="SXE17" s="413"/>
      <c r="SXF17" s="413"/>
      <c r="SXG17" s="413"/>
      <c r="SXH17" s="413"/>
      <c r="SXI17" s="413"/>
      <c r="SXJ17" s="413"/>
      <c r="SXK17" s="413"/>
      <c r="SXL17" s="413"/>
      <c r="SXM17" s="413"/>
      <c r="SXN17" s="413"/>
      <c r="SXO17" s="413"/>
      <c r="SXP17" s="413"/>
      <c r="SXQ17" s="413"/>
      <c r="SXR17" s="413"/>
      <c r="SXS17" s="413"/>
      <c r="SXT17" s="413"/>
      <c r="SXU17" s="413"/>
      <c r="SXV17" s="413"/>
      <c r="SXW17" s="413"/>
      <c r="SXX17" s="413"/>
      <c r="SXY17" s="413"/>
      <c r="SXZ17" s="413"/>
      <c r="SYA17" s="413"/>
      <c r="SYB17" s="413"/>
      <c r="SYC17" s="413"/>
      <c r="SYD17" s="413"/>
      <c r="SYE17" s="413"/>
      <c r="SYF17" s="413"/>
      <c r="SYG17" s="413"/>
      <c r="SYH17" s="413"/>
      <c r="SYI17" s="413"/>
      <c r="SYJ17" s="413"/>
      <c r="SYK17" s="413"/>
      <c r="SYL17" s="413"/>
      <c r="SYM17" s="413"/>
      <c r="SYN17" s="413"/>
      <c r="SYO17" s="413"/>
      <c r="SYP17" s="413"/>
      <c r="SYQ17" s="413"/>
      <c r="SYR17" s="413"/>
      <c r="SYS17" s="413"/>
      <c r="SYT17" s="413"/>
      <c r="SYU17" s="413"/>
      <c r="SYV17" s="413"/>
      <c r="SYW17" s="413"/>
      <c r="SYX17" s="413"/>
      <c r="SYY17" s="413"/>
      <c r="SYZ17" s="413"/>
      <c r="SZA17" s="413"/>
      <c r="SZB17" s="413"/>
      <c r="SZC17" s="413"/>
      <c r="SZD17" s="413"/>
      <c r="SZE17" s="413"/>
      <c r="SZF17" s="413"/>
      <c r="SZG17" s="413"/>
      <c r="SZH17" s="413"/>
      <c r="SZI17" s="413"/>
      <c r="SZJ17" s="413"/>
      <c r="SZK17" s="413"/>
      <c r="SZL17" s="413"/>
      <c r="SZM17" s="413"/>
      <c r="SZN17" s="413"/>
      <c r="SZO17" s="413"/>
      <c r="SZP17" s="413"/>
      <c r="SZQ17" s="413"/>
      <c r="SZR17" s="413"/>
      <c r="SZS17" s="413"/>
      <c r="SZT17" s="413"/>
      <c r="SZU17" s="413"/>
      <c r="SZV17" s="413"/>
      <c r="SZW17" s="413"/>
      <c r="SZX17" s="413"/>
      <c r="SZY17" s="413"/>
      <c r="SZZ17" s="413"/>
      <c r="TAA17" s="413"/>
      <c r="TAB17" s="413"/>
      <c r="TAC17" s="413"/>
      <c r="TAD17" s="413"/>
      <c r="TAE17" s="413"/>
      <c r="TAF17" s="413"/>
      <c r="TAG17" s="413"/>
      <c r="TAH17" s="413"/>
      <c r="TAI17" s="413"/>
      <c r="TAJ17" s="413"/>
      <c r="TAK17" s="413"/>
      <c r="TAL17" s="413"/>
      <c r="TAM17" s="413"/>
      <c r="TAN17" s="413"/>
      <c r="TAO17" s="413"/>
      <c r="TAP17" s="413"/>
      <c r="TAQ17" s="413"/>
      <c r="TAR17" s="413"/>
      <c r="TAS17" s="413"/>
      <c r="TAT17" s="413"/>
      <c r="TAU17" s="413"/>
      <c r="TAV17" s="413"/>
      <c r="TAW17" s="413"/>
      <c r="TAX17" s="413"/>
      <c r="TAY17" s="413"/>
      <c r="TAZ17" s="413"/>
      <c r="TBA17" s="413"/>
      <c r="TBB17" s="413"/>
      <c r="TBC17" s="413"/>
      <c r="TBD17" s="413"/>
      <c r="TBE17" s="413"/>
      <c r="TBF17" s="413"/>
      <c r="TBG17" s="413"/>
      <c r="TBH17" s="413"/>
      <c r="TBI17" s="413"/>
      <c r="TBJ17" s="413"/>
      <c r="TBK17" s="413"/>
      <c r="TBL17" s="413"/>
      <c r="TBM17" s="413"/>
      <c r="TBN17" s="413"/>
      <c r="TBO17" s="413"/>
      <c r="TBP17" s="413"/>
      <c r="TBQ17" s="413"/>
      <c r="TBR17" s="413"/>
      <c r="TBS17" s="413"/>
      <c r="TBT17" s="413"/>
      <c r="TBU17" s="413"/>
      <c r="TBV17" s="413"/>
      <c r="TBW17" s="413"/>
      <c r="TBX17" s="413"/>
      <c r="TBY17" s="413"/>
      <c r="TBZ17" s="413"/>
      <c r="TCA17" s="413"/>
      <c r="TCB17" s="413"/>
      <c r="TCC17" s="413"/>
      <c r="TCD17" s="413"/>
      <c r="TCE17" s="413"/>
      <c r="TCF17" s="413"/>
      <c r="TCG17" s="413"/>
      <c r="TCH17" s="413"/>
      <c r="TCI17" s="413"/>
      <c r="TCJ17" s="413"/>
      <c r="TCK17" s="413"/>
      <c r="TCL17" s="413"/>
      <c r="TCM17" s="413"/>
      <c r="TCN17" s="413"/>
      <c r="TCO17" s="413"/>
      <c r="TCP17" s="413"/>
      <c r="TCQ17" s="413"/>
      <c r="TCR17" s="413"/>
      <c r="TCS17" s="413"/>
      <c r="TCT17" s="413"/>
      <c r="TCU17" s="413"/>
      <c r="TCV17" s="413"/>
      <c r="TCW17" s="413"/>
      <c r="TCX17" s="413"/>
      <c r="TCY17" s="413"/>
      <c r="TCZ17" s="413"/>
      <c r="TDA17" s="413"/>
      <c r="TDB17" s="413"/>
      <c r="TDC17" s="413"/>
      <c r="TDD17" s="413"/>
      <c r="TDE17" s="413"/>
      <c r="TDF17" s="413"/>
      <c r="TDG17" s="413"/>
      <c r="TDH17" s="413"/>
      <c r="TDI17" s="413"/>
      <c r="TDJ17" s="413"/>
      <c r="TDK17" s="413"/>
      <c r="TDL17" s="413"/>
      <c r="TDM17" s="413"/>
      <c r="TDN17" s="413"/>
      <c r="TDO17" s="413"/>
      <c r="TDP17" s="413"/>
      <c r="TDQ17" s="413"/>
      <c r="TDR17" s="413"/>
      <c r="TDS17" s="413"/>
      <c r="TDT17" s="413"/>
      <c r="TDU17" s="413"/>
      <c r="TDV17" s="413"/>
      <c r="TDW17" s="413"/>
      <c r="TDX17" s="413"/>
      <c r="TDY17" s="413"/>
      <c r="TDZ17" s="413"/>
      <c r="TEA17" s="413"/>
      <c r="TEB17" s="413"/>
      <c r="TEC17" s="413"/>
      <c r="TED17" s="413"/>
      <c r="TEE17" s="413"/>
      <c r="TEF17" s="413"/>
      <c r="TEG17" s="413"/>
      <c r="TEH17" s="413"/>
      <c r="TEI17" s="413"/>
      <c r="TEJ17" s="413"/>
      <c r="TEK17" s="413"/>
      <c r="TEL17" s="413"/>
      <c r="TEM17" s="413"/>
      <c r="TEN17" s="413"/>
      <c r="TEO17" s="413"/>
      <c r="TEP17" s="413"/>
      <c r="TEQ17" s="413"/>
      <c r="TER17" s="413"/>
      <c r="TES17" s="413"/>
      <c r="TET17" s="413"/>
      <c r="TEU17" s="413"/>
      <c r="TEV17" s="413"/>
      <c r="TEW17" s="413"/>
      <c r="TEX17" s="413"/>
      <c r="TEY17" s="413"/>
      <c r="TEZ17" s="413"/>
      <c r="TFA17" s="413"/>
      <c r="TFB17" s="413"/>
      <c r="TFC17" s="413"/>
      <c r="TFD17" s="413"/>
      <c r="TFE17" s="413"/>
      <c r="TFF17" s="413"/>
      <c r="TFG17" s="413"/>
      <c r="TFH17" s="413"/>
      <c r="TFI17" s="413"/>
      <c r="TFJ17" s="413"/>
      <c r="TFK17" s="413"/>
      <c r="TFL17" s="413"/>
      <c r="TFM17" s="413"/>
      <c r="TFN17" s="413"/>
      <c r="TFO17" s="413"/>
      <c r="TFP17" s="413"/>
      <c r="TFQ17" s="413"/>
      <c r="TFR17" s="413"/>
      <c r="TFS17" s="413"/>
      <c r="TFT17" s="413"/>
      <c r="TFU17" s="413"/>
      <c r="TFV17" s="413"/>
      <c r="TFW17" s="413"/>
      <c r="TFX17" s="413"/>
      <c r="TFY17" s="413"/>
      <c r="TFZ17" s="413"/>
      <c r="TGA17" s="413"/>
      <c r="TGB17" s="413"/>
      <c r="TGC17" s="413"/>
      <c r="TGD17" s="413"/>
      <c r="TGE17" s="413"/>
      <c r="TGF17" s="413"/>
      <c r="TGG17" s="413"/>
      <c r="TGH17" s="413"/>
      <c r="TGI17" s="413"/>
      <c r="TGJ17" s="413"/>
      <c r="TGK17" s="413"/>
      <c r="TGL17" s="413"/>
      <c r="TGM17" s="413"/>
      <c r="TGN17" s="413"/>
      <c r="TGO17" s="413"/>
      <c r="TGP17" s="413"/>
      <c r="TGQ17" s="413"/>
      <c r="TGR17" s="413"/>
      <c r="TGS17" s="413"/>
      <c r="TGT17" s="413"/>
      <c r="TGU17" s="413"/>
      <c r="TGV17" s="413"/>
      <c r="TGW17" s="413"/>
      <c r="TGX17" s="413"/>
      <c r="TGY17" s="413"/>
      <c r="TGZ17" s="413"/>
      <c r="THA17" s="413"/>
      <c r="THB17" s="413"/>
      <c r="THC17" s="413"/>
      <c r="THD17" s="413"/>
      <c r="THE17" s="413"/>
      <c r="THF17" s="413"/>
      <c r="THG17" s="413"/>
      <c r="THH17" s="413"/>
      <c r="THI17" s="413"/>
      <c r="THJ17" s="413"/>
      <c r="THK17" s="413"/>
      <c r="THL17" s="413"/>
      <c r="THM17" s="413"/>
      <c r="THN17" s="413"/>
      <c r="THO17" s="413"/>
      <c r="THP17" s="413"/>
      <c r="THQ17" s="413"/>
      <c r="THR17" s="413"/>
      <c r="THS17" s="413"/>
      <c r="THT17" s="413"/>
      <c r="THU17" s="413"/>
      <c r="THV17" s="413"/>
      <c r="THW17" s="413"/>
      <c r="THX17" s="413"/>
      <c r="THY17" s="413"/>
      <c r="THZ17" s="413"/>
      <c r="TIA17" s="413"/>
      <c r="TIB17" s="413"/>
      <c r="TIC17" s="413"/>
      <c r="TID17" s="413"/>
      <c r="TIE17" s="413"/>
      <c r="TIF17" s="413"/>
      <c r="TIG17" s="413"/>
      <c r="TIH17" s="413"/>
      <c r="TII17" s="413"/>
      <c r="TIJ17" s="413"/>
      <c r="TIK17" s="413"/>
      <c r="TIL17" s="413"/>
      <c r="TIM17" s="413"/>
      <c r="TIN17" s="413"/>
      <c r="TIO17" s="413"/>
      <c r="TIP17" s="413"/>
      <c r="TIQ17" s="413"/>
      <c r="TIR17" s="413"/>
      <c r="TIS17" s="413"/>
      <c r="TIT17" s="413"/>
      <c r="TIU17" s="413"/>
      <c r="TIV17" s="413"/>
      <c r="TIW17" s="413"/>
      <c r="TIX17" s="413"/>
      <c r="TIY17" s="413"/>
      <c r="TIZ17" s="413"/>
      <c r="TJA17" s="413"/>
      <c r="TJB17" s="413"/>
      <c r="TJC17" s="413"/>
      <c r="TJD17" s="413"/>
      <c r="TJE17" s="413"/>
      <c r="TJF17" s="413"/>
      <c r="TJG17" s="413"/>
      <c r="TJH17" s="413"/>
      <c r="TJI17" s="413"/>
      <c r="TJJ17" s="413"/>
      <c r="TJK17" s="413"/>
      <c r="TJL17" s="413"/>
      <c r="TJM17" s="413"/>
      <c r="TJN17" s="413"/>
      <c r="TJO17" s="413"/>
      <c r="TJP17" s="413"/>
      <c r="TJQ17" s="413"/>
      <c r="TJR17" s="413"/>
      <c r="TJS17" s="413"/>
      <c r="TJT17" s="413"/>
      <c r="TJU17" s="413"/>
      <c r="TJV17" s="413"/>
      <c r="TJW17" s="413"/>
      <c r="TJX17" s="413"/>
      <c r="TJY17" s="413"/>
      <c r="TJZ17" s="413"/>
      <c r="TKA17" s="413"/>
      <c r="TKB17" s="413"/>
      <c r="TKC17" s="413"/>
      <c r="TKD17" s="413"/>
      <c r="TKE17" s="413"/>
      <c r="TKF17" s="413"/>
      <c r="TKG17" s="413"/>
      <c r="TKH17" s="413"/>
      <c r="TKI17" s="413"/>
      <c r="TKJ17" s="413"/>
      <c r="TKK17" s="413"/>
      <c r="TKL17" s="413"/>
      <c r="TKM17" s="413"/>
      <c r="TKN17" s="413"/>
      <c r="TKO17" s="413"/>
      <c r="TKP17" s="413"/>
      <c r="TKQ17" s="413"/>
      <c r="TKR17" s="413"/>
      <c r="TKS17" s="413"/>
      <c r="TKT17" s="413"/>
      <c r="TKU17" s="413"/>
      <c r="TKV17" s="413"/>
      <c r="TKW17" s="413"/>
      <c r="TKX17" s="413"/>
      <c r="TKY17" s="413"/>
      <c r="TKZ17" s="413"/>
      <c r="TLA17" s="413"/>
      <c r="TLB17" s="413"/>
      <c r="TLC17" s="413"/>
      <c r="TLD17" s="413"/>
      <c r="TLE17" s="413"/>
      <c r="TLF17" s="413"/>
      <c r="TLG17" s="413"/>
      <c r="TLH17" s="413"/>
      <c r="TLI17" s="413"/>
      <c r="TLJ17" s="413"/>
      <c r="TLK17" s="413"/>
      <c r="TLL17" s="413"/>
      <c r="TLM17" s="413"/>
      <c r="TLN17" s="413"/>
      <c r="TLO17" s="413"/>
      <c r="TLP17" s="413"/>
      <c r="TLQ17" s="413"/>
      <c r="TLR17" s="413"/>
      <c r="TLS17" s="413"/>
      <c r="TLT17" s="413"/>
      <c r="TLU17" s="413"/>
      <c r="TLV17" s="413"/>
      <c r="TLW17" s="413"/>
      <c r="TLX17" s="413"/>
      <c r="TLY17" s="413"/>
      <c r="TLZ17" s="413"/>
      <c r="TMA17" s="413"/>
      <c r="TMB17" s="413"/>
      <c r="TMC17" s="413"/>
      <c r="TMD17" s="413"/>
      <c r="TME17" s="413"/>
      <c r="TMF17" s="413"/>
      <c r="TMG17" s="413"/>
      <c r="TMH17" s="413"/>
      <c r="TMI17" s="413"/>
      <c r="TMJ17" s="413"/>
      <c r="TMK17" s="413"/>
      <c r="TML17" s="413"/>
      <c r="TMM17" s="413"/>
      <c r="TMN17" s="413"/>
      <c r="TMO17" s="413"/>
      <c r="TMP17" s="413"/>
      <c r="TMQ17" s="413"/>
      <c r="TMR17" s="413"/>
      <c r="TMS17" s="413"/>
      <c r="TMT17" s="413"/>
      <c r="TMU17" s="413"/>
      <c r="TMV17" s="413"/>
      <c r="TMW17" s="413"/>
      <c r="TMX17" s="413"/>
      <c r="TMY17" s="413"/>
      <c r="TMZ17" s="413"/>
      <c r="TNA17" s="413"/>
      <c r="TNB17" s="413"/>
      <c r="TNC17" s="413"/>
      <c r="TND17" s="413"/>
      <c r="TNE17" s="413"/>
      <c r="TNF17" s="413"/>
      <c r="TNG17" s="413"/>
      <c r="TNH17" s="413"/>
      <c r="TNI17" s="413"/>
      <c r="TNJ17" s="413"/>
      <c r="TNK17" s="413"/>
      <c r="TNL17" s="413"/>
      <c r="TNM17" s="413"/>
      <c r="TNN17" s="413"/>
      <c r="TNO17" s="413"/>
      <c r="TNP17" s="413"/>
      <c r="TNQ17" s="413"/>
      <c r="TNR17" s="413"/>
      <c r="TNS17" s="413"/>
      <c r="TNT17" s="413"/>
      <c r="TNU17" s="413"/>
      <c r="TNV17" s="413"/>
      <c r="TNW17" s="413"/>
      <c r="TNX17" s="413"/>
      <c r="TNY17" s="413"/>
      <c r="TNZ17" s="413"/>
      <c r="TOA17" s="413"/>
      <c r="TOB17" s="413"/>
      <c r="TOC17" s="413"/>
      <c r="TOD17" s="413"/>
      <c r="TOE17" s="413"/>
      <c r="TOF17" s="413"/>
      <c r="TOG17" s="413"/>
      <c r="TOH17" s="413"/>
      <c r="TOI17" s="413"/>
      <c r="TOJ17" s="413"/>
      <c r="TOK17" s="413"/>
      <c r="TOL17" s="413"/>
      <c r="TOM17" s="413"/>
      <c r="TON17" s="413"/>
      <c r="TOO17" s="413"/>
      <c r="TOP17" s="413"/>
      <c r="TOQ17" s="413"/>
      <c r="TOR17" s="413"/>
      <c r="TOS17" s="413"/>
      <c r="TOT17" s="413"/>
      <c r="TOU17" s="413"/>
      <c r="TOV17" s="413"/>
      <c r="TOW17" s="413"/>
      <c r="TOX17" s="413"/>
      <c r="TOY17" s="413"/>
      <c r="TOZ17" s="413"/>
      <c r="TPA17" s="413"/>
      <c r="TPB17" s="413"/>
      <c r="TPC17" s="413"/>
      <c r="TPD17" s="413"/>
      <c r="TPE17" s="413"/>
      <c r="TPF17" s="413"/>
      <c r="TPG17" s="413"/>
      <c r="TPH17" s="413"/>
      <c r="TPI17" s="413"/>
      <c r="TPJ17" s="413"/>
      <c r="TPK17" s="413"/>
      <c r="TPL17" s="413"/>
      <c r="TPM17" s="413"/>
      <c r="TPN17" s="413"/>
      <c r="TPO17" s="413"/>
      <c r="TPP17" s="413"/>
      <c r="TPQ17" s="413"/>
      <c r="TPR17" s="413"/>
      <c r="TPS17" s="413"/>
      <c r="TPT17" s="413"/>
      <c r="TPU17" s="413"/>
      <c r="TPV17" s="413"/>
      <c r="TPW17" s="413"/>
      <c r="TPX17" s="413"/>
      <c r="TPY17" s="413"/>
      <c r="TPZ17" s="413"/>
      <c r="TQA17" s="413"/>
      <c r="TQB17" s="413"/>
      <c r="TQC17" s="413"/>
      <c r="TQD17" s="413"/>
      <c r="TQE17" s="413"/>
      <c r="TQF17" s="413"/>
      <c r="TQG17" s="413"/>
      <c r="TQH17" s="413"/>
      <c r="TQI17" s="413"/>
      <c r="TQJ17" s="413"/>
      <c r="TQK17" s="413"/>
      <c r="TQL17" s="413"/>
      <c r="TQM17" s="413"/>
      <c r="TQN17" s="413"/>
      <c r="TQO17" s="413"/>
      <c r="TQP17" s="413"/>
      <c r="TQQ17" s="413"/>
      <c r="TQR17" s="413"/>
      <c r="TQS17" s="413"/>
      <c r="TQT17" s="413"/>
      <c r="TQU17" s="413"/>
      <c r="TQV17" s="413"/>
      <c r="TQW17" s="413"/>
      <c r="TQX17" s="413"/>
      <c r="TQY17" s="413"/>
      <c r="TQZ17" s="413"/>
      <c r="TRA17" s="413"/>
      <c r="TRB17" s="413"/>
      <c r="TRC17" s="413"/>
      <c r="TRD17" s="413"/>
      <c r="TRE17" s="413"/>
      <c r="TRF17" s="413"/>
      <c r="TRG17" s="413"/>
      <c r="TRH17" s="413"/>
      <c r="TRI17" s="413"/>
      <c r="TRJ17" s="413"/>
      <c r="TRK17" s="413"/>
      <c r="TRL17" s="413"/>
      <c r="TRM17" s="413"/>
      <c r="TRN17" s="413"/>
      <c r="TRO17" s="413"/>
      <c r="TRP17" s="413"/>
      <c r="TRQ17" s="413"/>
      <c r="TRR17" s="413"/>
      <c r="TRS17" s="413"/>
      <c r="TRT17" s="413"/>
      <c r="TRU17" s="413"/>
      <c r="TRV17" s="413"/>
      <c r="TRW17" s="413"/>
      <c r="TRX17" s="413"/>
      <c r="TRY17" s="413"/>
      <c r="TRZ17" s="413"/>
      <c r="TSA17" s="413"/>
      <c r="TSB17" s="413"/>
      <c r="TSC17" s="413"/>
      <c r="TSD17" s="413"/>
      <c r="TSE17" s="413"/>
      <c r="TSF17" s="413"/>
      <c r="TSG17" s="413"/>
      <c r="TSH17" s="413"/>
      <c r="TSI17" s="413"/>
      <c r="TSJ17" s="413"/>
      <c r="TSK17" s="413"/>
      <c r="TSL17" s="413"/>
      <c r="TSM17" s="413"/>
      <c r="TSN17" s="413"/>
      <c r="TSO17" s="413"/>
      <c r="TSP17" s="413"/>
      <c r="TSQ17" s="413"/>
      <c r="TSR17" s="413"/>
      <c r="TSS17" s="413"/>
      <c r="TST17" s="413"/>
      <c r="TSU17" s="413"/>
      <c r="TSV17" s="413"/>
      <c r="TSW17" s="413"/>
      <c r="TSX17" s="413"/>
      <c r="TSY17" s="413"/>
      <c r="TSZ17" s="413"/>
      <c r="TTA17" s="413"/>
      <c r="TTB17" s="413"/>
      <c r="TTC17" s="413"/>
      <c r="TTD17" s="413"/>
      <c r="TTE17" s="413"/>
      <c r="TTF17" s="413"/>
      <c r="TTG17" s="413"/>
      <c r="TTH17" s="413"/>
      <c r="TTI17" s="413"/>
      <c r="TTJ17" s="413"/>
      <c r="TTK17" s="413"/>
      <c r="TTL17" s="413"/>
      <c r="TTM17" s="413"/>
      <c r="TTN17" s="413"/>
      <c r="TTO17" s="413"/>
      <c r="TTP17" s="413"/>
      <c r="TTQ17" s="413"/>
      <c r="TTR17" s="413"/>
      <c r="TTS17" s="413"/>
      <c r="TTT17" s="413"/>
      <c r="TTU17" s="413"/>
      <c r="TTV17" s="413"/>
      <c r="TTW17" s="413"/>
      <c r="TTX17" s="413"/>
      <c r="TTY17" s="413"/>
      <c r="TTZ17" s="413"/>
      <c r="TUA17" s="413"/>
      <c r="TUB17" s="413"/>
      <c r="TUC17" s="413"/>
      <c r="TUD17" s="413"/>
      <c r="TUE17" s="413"/>
      <c r="TUF17" s="413"/>
      <c r="TUG17" s="413"/>
      <c r="TUH17" s="413"/>
      <c r="TUI17" s="413"/>
      <c r="TUJ17" s="413"/>
      <c r="TUK17" s="413"/>
      <c r="TUL17" s="413"/>
      <c r="TUM17" s="413"/>
      <c r="TUN17" s="413"/>
      <c r="TUO17" s="413"/>
      <c r="TUP17" s="413"/>
      <c r="TUQ17" s="413"/>
      <c r="TUR17" s="413"/>
      <c r="TUS17" s="413"/>
      <c r="TUT17" s="413"/>
      <c r="TUU17" s="413"/>
      <c r="TUV17" s="413"/>
      <c r="TUW17" s="413"/>
      <c r="TUX17" s="413"/>
      <c r="TUY17" s="413"/>
      <c r="TUZ17" s="413"/>
      <c r="TVA17" s="413"/>
      <c r="TVB17" s="413"/>
      <c r="TVC17" s="413"/>
      <c r="TVD17" s="413"/>
      <c r="TVE17" s="413"/>
      <c r="TVF17" s="413"/>
      <c r="TVG17" s="413"/>
      <c r="TVH17" s="413"/>
      <c r="TVI17" s="413"/>
      <c r="TVJ17" s="413"/>
      <c r="TVK17" s="413"/>
      <c r="TVL17" s="413"/>
      <c r="TVM17" s="413"/>
      <c r="TVN17" s="413"/>
      <c r="TVO17" s="413"/>
      <c r="TVP17" s="413"/>
      <c r="TVQ17" s="413"/>
      <c r="TVR17" s="413"/>
      <c r="TVS17" s="413"/>
      <c r="TVT17" s="413"/>
      <c r="TVU17" s="413"/>
      <c r="TVV17" s="413"/>
      <c r="TVW17" s="413"/>
      <c r="TVX17" s="413"/>
      <c r="TVY17" s="413"/>
      <c r="TVZ17" s="413"/>
      <c r="TWA17" s="413"/>
      <c r="TWB17" s="413"/>
      <c r="TWC17" s="413"/>
      <c r="TWD17" s="413"/>
      <c r="TWE17" s="413"/>
      <c r="TWF17" s="413"/>
      <c r="TWG17" s="413"/>
      <c r="TWH17" s="413"/>
      <c r="TWI17" s="413"/>
      <c r="TWJ17" s="413"/>
      <c r="TWK17" s="413"/>
      <c r="TWL17" s="413"/>
      <c r="TWM17" s="413"/>
      <c r="TWN17" s="413"/>
      <c r="TWO17" s="413"/>
      <c r="TWP17" s="413"/>
      <c r="TWQ17" s="413"/>
      <c r="TWR17" s="413"/>
      <c r="TWS17" s="413"/>
      <c r="TWT17" s="413"/>
      <c r="TWU17" s="413"/>
      <c r="TWV17" s="413"/>
      <c r="TWW17" s="413"/>
      <c r="TWX17" s="413"/>
      <c r="TWY17" s="413"/>
      <c r="TWZ17" s="413"/>
      <c r="TXA17" s="413"/>
      <c r="TXB17" s="413"/>
      <c r="TXC17" s="413"/>
      <c r="TXD17" s="413"/>
      <c r="TXE17" s="413"/>
      <c r="TXF17" s="413"/>
      <c r="TXG17" s="413"/>
      <c r="TXH17" s="413"/>
      <c r="TXI17" s="413"/>
      <c r="TXJ17" s="413"/>
      <c r="TXK17" s="413"/>
      <c r="TXL17" s="413"/>
      <c r="TXM17" s="413"/>
      <c r="TXN17" s="413"/>
      <c r="TXO17" s="413"/>
      <c r="TXP17" s="413"/>
      <c r="TXQ17" s="413"/>
      <c r="TXR17" s="413"/>
      <c r="TXS17" s="413"/>
      <c r="TXT17" s="413"/>
      <c r="TXU17" s="413"/>
      <c r="TXV17" s="413"/>
      <c r="TXW17" s="413"/>
      <c r="TXX17" s="413"/>
      <c r="TXY17" s="413"/>
      <c r="TXZ17" s="413"/>
      <c r="TYA17" s="413"/>
      <c r="TYB17" s="413"/>
      <c r="TYC17" s="413"/>
      <c r="TYD17" s="413"/>
      <c r="TYE17" s="413"/>
      <c r="TYF17" s="413"/>
      <c r="TYG17" s="413"/>
      <c r="TYH17" s="413"/>
      <c r="TYI17" s="413"/>
      <c r="TYJ17" s="413"/>
      <c r="TYK17" s="413"/>
      <c r="TYL17" s="413"/>
      <c r="TYM17" s="413"/>
      <c r="TYN17" s="413"/>
      <c r="TYO17" s="413"/>
      <c r="TYP17" s="413"/>
      <c r="TYQ17" s="413"/>
      <c r="TYR17" s="413"/>
      <c r="TYS17" s="413"/>
      <c r="TYT17" s="413"/>
      <c r="TYU17" s="413"/>
      <c r="TYV17" s="413"/>
      <c r="TYW17" s="413"/>
      <c r="TYX17" s="413"/>
      <c r="TYY17" s="413"/>
      <c r="TYZ17" s="413"/>
      <c r="TZA17" s="413"/>
      <c r="TZB17" s="413"/>
      <c r="TZC17" s="413"/>
      <c r="TZD17" s="413"/>
      <c r="TZE17" s="413"/>
      <c r="TZF17" s="413"/>
      <c r="TZG17" s="413"/>
      <c r="TZH17" s="413"/>
      <c r="TZI17" s="413"/>
      <c r="TZJ17" s="413"/>
      <c r="TZK17" s="413"/>
      <c r="TZL17" s="413"/>
      <c r="TZM17" s="413"/>
      <c r="TZN17" s="413"/>
      <c r="TZO17" s="413"/>
      <c r="TZP17" s="413"/>
      <c r="TZQ17" s="413"/>
      <c r="TZR17" s="413"/>
      <c r="TZS17" s="413"/>
      <c r="TZT17" s="413"/>
      <c r="TZU17" s="413"/>
      <c r="TZV17" s="413"/>
      <c r="TZW17" s="413"/>
      <c r="TZX17" s="413"/>
      <c r="TZY17" s="413"/>
      <c r="TZZ17" s="413"/>
      <c r="UAA17" s="413"/>
      <c r="UAB17" s="413"/>
      <c r="UAC17" s="413"/>
      <c r="UAD17" s="413"/>
      <c r="UAE17" s="413"/>
      <c r="UAF17" s="413"/>
      <c r="UAG17" s="413"/>
      <c r="UAH17" s="413"/>
      <c r="UAI17" s="413"/>
      <c r="UAJ17" s="413"/>
      <c r="UAK17" s="413"/>
      <c r="UAL17" s="413"/>
      <c r="UAM17" s="413"/>
      <c r="UAN17" s="413"/>
      <c r="UAO17" s="413"/>
      <c r="UAP17" s="413"/>
      <c r="UAQ17" s="413"/>
      <c r="UAR17" s="413"/>
      <c r="UAS17" s="413"/>
      <c r="UAT17" s="413"/>
      <c r="UAU17" s="413"/>
      <c r="UAV17" s="413"/>
      <c r="UAW17" s="413"/>
      <c r="UAX17" s="413"/>
      <c r="UAY17" s="413"/>
      <c r="UAZ17" s="413"/>
      <c r="UBA17" s="413"/>
      <c r="UBB17" s="413"/>
      <c r="UBC17" s="413"/>
      <c r="UBD17" s="413"/>
      <c r="UBE17" s="413"/>
      <c r="UBF17" s="413"/>
      <c r="UBG17" s="413"/>
      <c r="UBH17" s="413"/>
      <c r="UBI17" s="413"/>
      <c r="UBJ17" s="413"/>
      <c r="UBK17" s="413"/>
      <c r="UBL17" s="413"/>
      <c r="UBM17" s="413"/>
      <c r="UBN17" s="413"/>
      <c r="UBO17" s="413"/>
      <c r="UBP17" s="413"/>
      <c r="UBQ17" s="413"/>
      <c r="UBR17" s="413"/>
      <c r="UBS17" s="413"/>
      <c r="UBT17" s="413"/>
      <c r="UBU17" s="413"/>
      <c r="UBV17" s="413"/>
      <c r="UBW17" s="413"/>
      <c r="UBX17" s="413"/>
      <c r="UBY17" s="413"/>
      <c r="UBZ17" s="413"/>
      <c r="UCA17" s="413"/>
      <c r="UCB17" s="413"/>
      <c r="UCC17" s="413"/>
      <c r="UCD17" s="413"/>
      <c r="UCE17" s="413"/>
      <c r="UCF17" s="413"/>
      <c r="UCG17" s="413"/>
      <c r="UCH17" s="413"/>
      <c r="UCI17" s="413"/>
      <c r="UCJ17" s="413"/>
      <c r="UCK17" s="413"/>
      <c r="UCL17" s="413"/>
      <c r="UCM17" s="413"/>
      <c r="UCN17" s="413"/>
      <c r="UCO17" s="413"/>
      <c r="UCP17" s="413"/>
      <c r="UCQ17" s="413"/>
      <c r="UCR17" s="413"/>
      <c r="UCS17" s="413"/>
      <c r="UCT17" s="413"/>
      <c r="UCU17" s="413"/>
      <c r="UCV17" s="413"/>
      <c r="UCW17" s="413"/>
      <c r="UCX17" s="413"/>
      <c r="UCY17" s="413"/>
      <c r="UCZ17" s="413"/>
      <c r="UDA17" s="413"/>
      <c r="UDB17" s="413"/>
      <c r="UDC17" s="413"/>
      <c r="UDD17" s="413"/>
      <c r="UDE17" s="413"/>
      <c r="UDF17" s="413"/>
      <c r="UDG17" s="413"/>
      <c r="UDH17" s="413"/>
      <c r="UDI17" s="413"/>
      <c r="UDJ17" s="413"/>
      <c r="UDK17" s="413"/>
      <c r="UDL17" s="413"/>
      <c r="UDM17" s="413"/>
      <c r="UDN17" s="413"/>
      <c r="UDO17" s="413"/>
      <c r="UDP17" s="413"/>
      <c r="UDQ17" s="413"/>
      <c r="UDR17" s="413"/>
      <c r="UDS17" s="413"/>
      <c r="UDT17" s="413"/>
      <c r="UDU17" s="413"/>
      <c r="UDV17" s="413"/>
      <c r="UDW17" s="413"/>
      <c r="UDX17" s="413"/>
      <c r="UDY17" s="413"/>
      <c r="UDZ17" s="413"/>
      <c r="UEA17" s="413"/>
      <c r="UEB17" s="413"/>
      <c r="UEC17" s="413"/>
      <c r="UED17" s="413"/>
      <c r="UEE17" s="413"/>
      <c r="UEF17" s="413"/>
      <c r="UEG17" s="413"/>
      <c r="UEH17" s="413"/>
      <c r="UEI17" s="413"/>
      <c r="UEJ17" s="413"/>
      <c r="UEK17" s="413"/>
      <c r="UEL17" s="413"/>
      <c r="UEM17" s="413"/>
      <c r="UEN17" s="413"/>
      <c r="UEO17" s="413"/>
      <c r="UEP17" s="413"/>
      <c r="UEQ17" s="413"/>
      <c r="UER17" s="413"/>
      <c r="UES17" s="413"/>
      <c r="UET17" s="413"/>
      <c r="UEU17" s="413"/>
      <c r="UEV17" s="413"/>
      <c r="UEW17" s="413"/>
      <c r="UEX17" s="413"/>
      <c r="UEY17" s="413"/>
      <c r="UEZ17" s="413"/>
      <c r="UFA17" s="413"/>
      <c r="UFB17" s="413"/>
      <c r="UFC17" s="413"/>
      <c r="UFD17" s="413"/>
      <c r="UFE17" s="413"/>
      <c r="UFF17" s="413"/>
      <c r="UFG17" s="413"/>
      <c r="UFH17" s="413"/>
      <c r="UFI17" s="413"/>
      <c r="UFJ17" s="413"/>
      <c r="UFK17" s="413"/>
      <c r="UFL17" s="413"/>
      <c r="UFM17" s="413"/>
      <c r="UFN17" s="413"/>
      <c r="UFO17" s="413"/>
      <c r="UFP17" s="413"/>
      <c r="UFQ17" s="413"/>
      <c r="UFR17" s="413"/>
      <c r="UFS17" s="413"/>
      <c r="UFT17" s="413"/>
      <c r="UFU17" s="413"/>
      <c r="UFV17" s="413"/>
      <c r="UFW17" s="413"/>
      <c r="UFX17" s="413"/>
      <c r="UFY17" s="413"/>
      <c r="UFZ17" s="413"/>
      <c r="UGA17" s="413"/>
      <c r="UGB17" s="413"/>
      <c r="UGC17" s="413"/>
      <c r="UGD17" s="413"/>
      <c r="UGE17" s="413"/>
      <c r="UGF17" s="413"/>
      <c r="UGG17" s="413"/>
      <c r="UGH17" s="413"/>
      <c r="UGI17" s="413"/>
      <c r="UGJ17" s="413"/>
      <c r="UGK17" s="413"/>
      <c r="UGL17" s="413"/>
      <c r="UGM17" s="413"/>
      <c r="UGN17" s="413"/>
      <c r="UGO17" s="413"/>
      <c r="UGP17" s="413"/>
      <c r="UGQ17" s="413"/>
      <c r="UGR17" s="413"/>
      <c r="UGS17" s="413"/>
      <c r="UGT17" s="413"/>
      <c r="UGU17" s="413"/>
      <c r="UGV17" s="413"/>
      <c r="UGW17" s="413"/>
      <c r="UGX17" s="413"/>
      <c r="UGY17" s="413"/>
      <c r="UGZ17" s="413"/>
      <c r="UHA17" s="413"/>
      <c r="UHB17" s="413"/>
      <c r="UHC17" s="413"/>
      <c r="UHD17" s="413"/>
      <c r="UHE17" s="413"/>
      <c r="UHF17" s="413"/>
      <c r="UHG17" s="413"/>
      <c r="UHH17" s="413"/>
      <c r="UHI17" s="413"/>
      <c r="UHJ17" s="413"/>
      <c r="UHK17" s="413"/>
      <c r="UHL17" s="413"/>
      <c r="UHM17" s="413"/>
      <c r="UHN17" s="413"/>
      <c r="UHO17" s="413"/>
      <c r="UHP17" s="413"/>
      <c r="UHQ17" s="413"/>
      <c r="UHR17" s="413"/>
      <c r="UHS17" s="413"/>
      <c r="UHT17" s="413"/>
      <c r="UHU17" s="413"/>
      <c r="UHV17" s="413"/>
      <c r="UHW17" s="413"/>
      <c r="UHX17" s="413"/>
      <c r="UHY17" s="413"/>
      <c r="UHZ17" s="413"/>
      <c r="UIA17" s="413"/>
      <c r="UIB17" s="413"/>
      <c r="UIC17" s="413"/>
      <c r="UID17" s="413"/>
      <c r="UIE17" s="413"/>
      <c r="UIF17" s="413"/>
      <c r="UIG17" s="413"/>
      <c r="UIH17" s="413"/>
      <c r="UII17" s="413"/>
      <c r="UIJ17" s="413"/>
      <c r="UIK17" s="413"/>
      <c r="UIL17" s="413"/>
      <c r="UIM17" s="413"/>
      <c r="UIN17" s="413"/>
      <c r="UIO17" s="413"/>
      <c r="UIP17" s="413"/>
      <c r="UIQ17" s="413"/>
      <c r="UIR17" s="413"/>
      <c r="UIS17" s="413"/>
      <c r="UIT17" s="413"/>
      <c r="UIU17" s="413"/>
      <c r="UIV17" s="413"/>
      <c r="UIW17" s="413"/>
      <c r="UIX17" s="413"/>
      <c r="UIY17" s="413"/>
      <c r="UIZ17" s="413"/>
      <c r="UJA17" s="413"/>
      <c r="UJB17" s="413"/>
      <c r="UJC17" s="413"/>
      <c r="UJD17" s="413"/>
      <c r="UJE17" s="413"/>
      <c r="UJF17" s="413"/>
      <c r="UJG17" s="413"/>
      <c r="UJH17" s="413"/>
      <c r="UJI17" s="413"/>
      <c r="UJJ17" s="413"/>
      <c r="UJK17" s="413"/>
      <c r="UJL17" s="413"/>
      <c r="UJM17" s="413"/>
      <c r="UJN17" s="413"/>
      <c r="UJO17" s="413"/>
      <c r="UJP17" s="413"/>
      <c r="UJQ17" s="413"/>
      <c r="UJR17" s="413"/>
      <c r="UJS17" s="413"/>
      <c r="UJT17" s="413"/>
      <c r="UJU17" s="413"/>
      <c r="UJV17" s="413"/>
      <c r="UJW17" s="413"/>
      <c r="UJX17" s="413"/>
      <c r="UJY17" s="413"/>
      <c r="UJZ17" s="413"/>
      <c r="UKA17" s="413"/>
      <c r="UKB17" s="413"/>
      <c r="UKC17" s="413"/>
      <c r="UKD17" s="413"/>
      <c r="UKE17" s="413"/>
      <c r="UKF17" s="413"/>
      <c r="UKG17" s="413"/>
      <c r="UKH17" s="413"/>
      <c r="UKI17" s="413"/>
      <c r="UKJ17" s="413"/>
      <c r="UKK17" s="413"/>
      <c r="UKL17" s="413"/>
      <c r="UKM17" s="413"/>
      <c r="UKN17" s="413"/>
      <c r="UKO17" s="413"/>
      <c r="UKP17" s="413"/>
      <c r="UKQ17" s="413"/>
      <c r="UKR17" s="413"/>
      <c r="UKS17" s="413"/>
      <c r="UKT17" s="413"/>
      <c r="UKU17" s="413"/>
      <c r="UKV17" s="413"/>
      <c r="UKW17" s="413"/>
      <c r="UKX17" s="413"/>
      <c r="UKY17" s="413"/>
      <c r="UKZ17" s="413"/>
      <c r="ULA17" s="413"/>
      <c r="ULB17" s="413"/>
      <c r="ULC17" s="413"/>
      <c r="ULD17" s="413"/>
      <c r="ULE17" s="413"/>
      <c r="ULF17" s="413"/>
      <c r="ULG17" s="413"/>
      <c r="ULH17" s="413"/>
      <c r="ULI17" s="413"/>
      <c r="ULJ17" s="413"/>
      <c r="ULK17" s="413"/>
      <c r="ULL17" s="413"/>
      <c r="ULM17" s="413"/>
      <c r="ULN17" s="413"/>
      <c r="ULO17" s="413"/>
      <c r="ULP17" s="413"/>
      <c r="ULQ17" s="413"/>
      <c r="ULR17" s="413"/>
      <c r="ULS17" s="413"/>
      <c r="ULT17" s="413"/>
      <c r="ULU17" s="413"/>
      <c r="ULV17" s="413"/>
      <c r="ULW17" s="413"/>
      <c r="ULX17" s="413"/>
      <c r="ULY17" s="413"/>
      <c r="ULZ17" s="413"/>
      <c r="UMA17" s="413"/>
      <c r="UMB17" s="413"/>
      <c r="UMC17" s="413"/>
      <c r="UMD17" s="413"/>
      <c r="UME17" s="413"/>
      <c r="UMF17" s="413"/>
      <c r="UMG17" s="413"/>
      <c r="UMH17" s="413"/>
      <c r="UMI17" s="413"/>
      <c r="UMJ17" s="413"/>
      <c r="UMK17" s="413"/>
      <c r="UML17" s="413"/>
      <c r="UMM17" s="413"/>
      <c r="UMN17" s="413"/>
      <c r="UMO17" s="413"/>
      <c r="UMP17" s="413"/>
      <c r="UMQ17" s="413"/>
      <c r="UMR17" s="413"/>
      <c r="UMS17" s="413"/>
      <c r="UMT17" s="413"/>
      <c r="UMU17" s="413"/>
      <c r="UMV17" s="413"/>
      <c r="UMW17" s="413"/>
      <c r="UMX17" s="413"/>
      <c r="UMY17" s="413"/>
      <c r="UMZ17" s="413"/>
      <c r="UNA17" s="413"/>
      <c r="UNB17" s="413"/>
      <c r="UNC17" s="413"/>
      <c r="UND17" s="413"/>
      <c r="UNE17" s="413"/>
      <c r="UNF17" s="413"/>
      <c r="UNG17" s="413"/>
      <c r="UNH17" s="413"/>
      <c r="UNI17" s="413"/>
      <c r="UNJ17" s="413"/>
      <c r="UNK17" s="413"/>
      <c r="UNL17" s="413"/>
      <c r="UNM17" s="413"/>
      <c r="UNN17" s="413"/>
      <c r="UNO17" s="413"/>
      <c r="UNP17" s="413"/>
      <c r="UNQ17" s="413"/>
      <c r="UNR17" s="413"/>
      <c r="UNS17" s="413"/>
      <c r="UNT17" s="413"/>
      <c r="UNU17" s="413"/>
      <c r="UNV17" s="413"/>
      <c r="UNW17" s="413"/>
      <c r="UNX17" s="413"/>
      <c r="UNY17" s="413"/>
      <c r="UNZ17" s="413"/>
      <c r="UOA17" s="413"/>
      <c r="UOB17" s="413"/>
      <c r="UOC17" s="413"/>
      <c r="UOD17" s="413"/>
      <c r="UOE17" s="413"/>
      <c r="UOF17" s="413"/>
      <c r="UOG17" s="413"/>
      <c r="UOH17" s="413"/>
      <c r="UOI17" s="413"/>
      <c r="UOJ17" s="413"/>
      <c r="UOK17" s="413"/>
      <c r="UOL17" s="413"/>
      <c r="UOM17" s="413"/>
      <c r="UON17" s="413"/>
      <c r="UOO17" s="413"/>
      <c r="UOP17" s="413"/>
      <c r="UOQ17" s="413"/>
      <c r="UOR17" s="413"/>
      <c r="UOS17" s="413"/>
      <c r="UOT17" s="413"/>
      <c r="UOU17" s="413"/>
      <c r="UOV17" s="413"/>
      <c r="UOW17" s="413"/>
      <c r="UOX17" s="413"/>
      <c r="UOY17" s="413"/>
      <c r="UOZ17" s="413"/>
      <c r="UPA17" s="413"/>
      <c r="UPB17" s="413"/>
      <c r="UPC17" s="413"/>
      <c r="UPD17" s="413"/>
      <c r="UPE17" s="413"/>
      <c r="UPF17" s="413"/>
      <c r="UPG17" s="413"/>
      <c r="UPH17" s="413"/>
      <c r="UPI17" s="413"/>
      <c r="UPJ17" s="413"/>
      <c r="UPK17" s="413"/>
      <c r="UPL17" s="413"/>
      <c r="UPM17" s="413"/>
      <c r="UPN17" s="413"/>
      <c r="UPO17" s="413"/>
      <c r="UPP17" s="413"/>
      <c r="UPQ17" s="413"/>
      <c r="UPR17" s="413"/>
      <c r="UPS17" s="413"/>
      <c r="UPT17" s="413"/>
      <c r="UPU17" s="413"/>
      <c r="UPV17" s="413"/>
      <c r="UPW17" s="413"/>
      <c r="UPX17" s="413"/>
      <c r="UPY17" s="413"/>
      <c r="UPZ17" s="413"/>
      <c r="UQA17" s="413"/>
      <c r="UQB17" s="413"/>
      <c r="UQC17" s="413"/>
      <c r="UQD17" s="413"/>
      <c r="UQE17" s="413"/>
      <c r="UQF17" s="413"/>
      <c r="UQG17" s="413"/>
      <c r="UQH17" s="413"/>
      <c r="UQI17" s="413"/>
      <c r="UQJ17" s="413"/>
      <c r="UQK17" s="413"/>
      <c r="UQL17" s="413"/>
      <c r="UQM17" s="413"/>
      <c r="UQN17" s="413"/>
      <c r="UQO17" s="413"/>
      <c r="UQP17" s="413"/>
      <c r="UQQ17" s="413"/>
      <c r="UQR17" s="413"/>
      <c r="UQS17" s="413"/>
      <c r="UQT17" s="413"/>
      <c r="UQU17" s="413"/>
      <c r="UQV17" s="413"/>
      <c r="UQW17" s="413"/>
      <c r="UQX17" s="413"/>
      <c r="UQY17" s="413"/>
      <c r="UQZ17" s="413"/>
      <c r="URA17" s="413"/>
      <c r="URB17" s="413"/>
      <c r="URC17" s="413"/>
      <c r="URD17" s="413"/>
      <c r="URE17" s="413"/>
      <c r="URF17" s="413"/>
      <c r="URG17" s="413"/>
      <c r="URH17" s="413"/>
      <c r="URI17" s="413"/>
      <c r="URJ17" s="413"/>
      <c r="URK17" s="413"/>
      <c r="URL17" s="413"/>
      <c r="URM17" s="413"/>
      <c r="URN17" s="413"/>
      <c r="URO17" s="413"/>
      <c r="URP17" s="413"/>
      <c r="URQ17" s="413"/>
      <c r="URR17" s="413"/>
      <c r="URS17" s="413"/>
      <c r="URT17" s="413"/>
      <c r="URU17" s="413"/>
      <c r="URV17" s="413"/>
      <c r="URW17" s="413"/>
      <c r="URX17" s="413"/>
      <c r="URY17" s="413"/>
      <c r="URZ17" s="413"/>
      <c r="USA17" s="413"/>
      <c r="USB17" s="413"/>
      <c r="USC17" s="413"/>
      <c r="USD17" s="413"/>
      <c r="USE17" s="413"/>
      <c r="USF17" s="413"/>
      <c r="USG17" s="413"/>
      <c r="USH17" s="413"/>
      <c r="USI17" s="413"/>
      <c r="USJ17" s="413"/>
      <c r="USK17" s="413"/>
      <c r="USL17" s="413"/>
      <c r="USM17" s="413"/>
      <c r="USN17" s="413"/>
      <c r="USO17" s="413"/>
      <c r="USP17" s="413"/>
      <c r="USQ17" s="413"/>
      <c r="USR17" s="413"/>
      <c r="USS17" s="413"/>
      <c r="UST17" s="413"/>
      <c r="USU17" s="413"/>
      <c r="USV17" s="413"/>
      <c r="USW17" s="413"/>
      <c r="USX17" s="413"/>
      <c r="USY17" s="413"/>
      <c r="USZ17" s="413"/>
      <c r="UTA17" s="413"/>
      <c r="UTB17" s="413"/>
      <c r="UTC17" s="413"/>
      <c r="UTD17" s="413"/>
      <c r="UTE17" s="413"/>
      <c r="UTF17" s="413"/>
      <c r="UTG17" s="413"/>
      <c r="UTH17" s="413"/>
      <c r="UTI17" s="413"/>
      <c r="UTJ17" s="413"/>
      <c r="UTK17" s="413"/>
      <c r="UTL17" s="413"/>
      <c r="UTM17" s="413"/>
      <c r="UTN17" s="413"/>
      <c r="UTO17" s="413"/>
      <c r="UTP17" s="413"/>
      <c r="UTQ17" s="413"/>
      <c r="UTR17" s="413"/>
      <c r="UTS17" s="413"/>
      <c r="UTT17" s="413"/>
      <c r="UTU17" s="413"/>
      <c r="UTV17" s="413"/>
      <c r="UTW17" s="413"/>
      <c r="UTX17" s="413"/>
      <c r="UTY17" s="413"/>
      <c r="UTZ17" s="413"/>
      <c r="UUA17" s="413"/>
      <c r="UUB17" s="413"/>
      <c r="UUC17" s="413"/>
      <c r="UUD17" s="413"/>
      <c r="UUE17" s="413"/>
      <c r="UUF17" s="413"/>
      <c r="UUG17" s="413"/>
      <c r="UUH17" s="413"/>
      <c r="UUI17" s="413"/>
      <c r="UUJ17" s="413"/>
      <c r="UUK17" s="413"/>
      <c r="UUL17" s="413"/>
      <c r="UUM17" s="413"/>
      <c r="UUN17" s="413"/>
      <c r="UUO17" s="413"/>
      <c r="UUP17" s="413"/>
      <c r="UUQ17" s="413"/>
      <c r="UUR17" s="413"/>
      <c r="UUS17" s="413"/>
      <c r="UUT17" s="413"/>
      <c r="UUU17" s="413"/>
      <c r="UUV17" s="413"/>
      <c r="UUW17" s="413"/>
      <c r="UUX17" s="413"/>
      <c r="UUY17" s="413"/>
      <c r="UUZ17" s="413"/>
      <c r="UVA17" s="413"/>
      <c r="UVB17" s="413"/>
      <c r="UVC17" s="413"/>
      <c r="UVD17" s="413"/>
      <c r="UVE17" s="413"/>
      <c r="UVF17" s="413"/>
      <c r="UVG17" s="413"/>
      <c r="UVH17" s="413"/>
      <c r="UVI17" s="413"/>
      <c r="UVJ17" s="413"/>
      <c r="UVK17" s="413"/>
      <c r="UVL17" s="413"/>
      <c r="UVM17" s="413"/>
      <c r="UVN17" s="413"/>
      <c r="UVO17" s="413"/>
      <c r="UVP17" s="413"/>
      <c r="UVQ17" s="413"/>
      <c r="UVR17" s="413"/>
      <c r="UVS17" s="413"/>
      <c r="UVT17" s="413"/>
      <c r="UVU17" s="413"/>
      <c r="UVV17" s="413"/>
      <c r="UVW17" s="413"/>
      <c r="UVX17" s="413"/>
      <c r="UVY17" s="413"/>
      <c r="UVZ17" s="413"/>
      <c r="UWA17" s="413"/>
      <c r="UWB17" s="413"/>
      <c r="UWC17" s="413"/>
      <c r="UWD17" s="413"/>
      <c r="UWE17" s="413"/>
      <c r="UWF17" s="413"/>
      <c r="UWG17" s="413"/>
      <c r="UWH17" s="413"/>
      <c r="UWI17" s="413"/>
      <c r="UWJ17" s="413"/>
      <c r="UWK17" s="413"/>
      <c r="UWL17" s="413"/>
      <c r="UWM17" s="413"/>
      <c r="UWN17" s="413"/>
      <c r="UWO17" s="413"/>
      <c r="UWP17" s="413"/>
      <c r="UWQ17" s="413"/>
      <c r="UWR17" s="413"/>
      <c r="UWS17" s="413"/>
      <c r="UWT17" s="413"/>
      <c r="UWU17" s="413"/>
      <c r="UWV17" s="413"/>
      <c r="UWW17" s="413"/>
      <c r="UWX17" s="413"/>
      <c r="UWY17" s="413"/>
      <c r="UWZ17" s="413"/>
      <c r="UXA17" s="413"/>
      <c r="UXB17" s="413"/>
      <c r="UXC17" s="413"/>
      <c r="UXD17" s="413"/>
      <c r="UXE17" s="413"/>
      <c r="UXF17" s="413"/>
      <c r="UXG17" s="413"/>
      <c r="UXH17" s="413"/>
      <c r="UXI17" s="413"/>
      <c r="UXJ17" s="413"/>
      <c r="UXK17" s="413"/>
      <c r="UXL17" s="413"/>
      <c r="UXM17" s="413"/>
      <c r="UXN17" s="413"/>
      <c r="UXO17" s="413"/>
      <c r="UXP17" s="413"/>
      <c r="UXQ17" s="413"/>
      <c r="UXR17" s="413"/>
      <c r="UXS17" s="413"/>
      <c r="UXT17" s="413"/>
      <c r="UXU17" s="413"/>
      <c r="UXV17" s="413"/>
      <c r="UXW17" s="413"/>
      <c r="UXX17" s="413"/>
      <c r="UXY17" s="413"/>
      <c r="UXZ17" s="413"/>
      <c r="UYA17" s="413"/>
      <c r="UYB17" s="413"/>
      <c r="UYC17" s="413"/>
      <c r="UYD17" s="413"/>
      <c r="UYE17" s="413"/>
      <c r="UYF17" s="413"/>
      <c r="UYG17" s="413"/>
      <c r="UYH17" s="413"/>
      <c r="UYI17" s="413"/>
      <c r="UYJ17" s="413"/>
      <c r="UYK17" s="413"/>
      <c r="UYL17" s="413"/>
      <c r="UYM17" s="413"/>
      <c r="UYN17" s="413"/>
      <c r="UYO17" s="413"/>
      <c r="UYP17" s="413"/>
      <c r="UYQ17" s="413"/>
      <c r="UYR17" s="413"/>
      <c r="UYS17" s="413"/>
      <c r="UYT17" s="413"/>
      <c r="UYU17" s="413"/>
      <c r="UYV17" s="413"/>
      <c r="UYW17" s="413"/>
      <c r="UYX17" s="413"/>
      <c r="UYY17" s="413"/>
      <c r="UYZ17" s="413"/>
      <c r="UZA17" s="413"/>
      <c r="UZB17" s="413"/>
      <c r="UZC17" s="413"/>
      <c r="UZD17" s="413"/>
      <c r="UZE17" s="413"/>
      <c r="UZF17" s="413"/>
      <c r="UZG17" s="413"/>
      <c r="UZH17" s="413"/>
      <c r="UZI17" s="413"/>
      <c r="UZJ17" s="413"/>
      <c r="UZK17" s="413"/>
      <c r="UZL17" s="413"/>
      <c r="UZM17" s="413"/>
      <c r="UZN17" s="413"/>
      <c r="UZO17" s="413"/>
      <c r="UZP17" s="413"/>
      <c r="UZQ17" s="413"/>
      <c r="UZR17" s="413"/>
      <c r="UZS17" s="413"/>
      <c r="UZT17" s="413"/>
      <c r="UZU17" s="413"/>
      <c r="UZV17" s="413"/>
      <c r="UZW17" s="413"/>
      <c r="UZX17" s="413"/>
      <c r="UZY17" s="413"/>
      <c r="UZZ17" s="413"/>
      <c r="VAA17" s="413"/>
      <c r="VAB17" s="413"/>
      <c r="VAC17" s="413"/>
      <c r="VAD17" s="413"/>
      <c r="VAE17" s="413"/>
      <c r="VAF17" s="413"/>
      <c r="VAG17" s="413"/>
      <c r="VAH17" s="413"/>
      <c r="VAI17" s="413"/>
      <c r="VAJ17" s="413"/>
      <c r="VAK17" s="413"/>
      <c r="VAL17" s="413"/>
      <c r="VAM17" s="413"/>
      <c r="VAN17" s="413"/>
      <c r="VAO17" s="413"/>
      <c r="VAP17" s="413"/>
      <c r="VAQ17" s="413"/>
      <c r="VAR17" s="413"/>
      <c r="VAS17" s="413"/>
      <c r="VAT17" s="413"/>
      <c r="VAU17" s="413"/>
      <c r="VAV17" s="413"/>
      <c r="VAW17" s="413"/>
      <c r="VAX17" s="413"/>
      <c r="VAY17" s="413"/>
      <c r="VAZ17" s="413"/>
      <c r="VBA17" s="413"/>
      <c r="VBB17" s="413"/>
      <c r="VBC17" s="413"/>
      <c r="VBD17" s="413"/>
      <c r="VBE17" s="413"/>
      <c r="VBF17" s="413"/>
      <c r="VBG17" s="413"/>
      <c r="VBH17" s="413"/>
      <c r="VBI17" s="413"/>
      <c r="VBJ17" s="413"/>
      <c r="VBK17" s="413"/>
      <c r="VBL17" s="413"/>
      <c r="VBM17" s="413"/>
      <c r="VBN17" s="413"/>
      <c r="VBO17" s="413"/>
      <c r="VBP17" s="413"/>
      <c r="VBQ17" s="413"/>
      <c r="VBR17" s="413"/>
      <c r="VBS17" s="413"/>
      <c r="VBT17" s="413"/>
      <c r="VBU17" s="413"/>
      <c r="VBV17" s="413"/>
      <c r="VBW17" s="413"/>
      <c r="VBX17" s="413"/>
      <c r="VBY17" s="413"/>
      <c r="VBZ17" s="413"/>
      <c r="VCA17" s="413"/>
      <c r="VCB17" s="413"/>
      <c r="VCC17" s="413"/>
      <c r="VCD17" s="413"/>
      <c r="VCE17" s="413"/>
      <c r="VCF17" s="413"/>
      <c r="VCG17" s="413"/>
      <c r="VCH17" s="413"/>
      <c r="VCI17" s="413"/>
      <c r="VCJ17" s="413"/>
      <c r="VCK17" s="413"/>
      <c r="VCL17" s="413"/>
      <c r="VCM17" s="413"/>
      <c r="VCN17" s="413"/>
      <c r="VCO17" s="413"/>
      <c r="VCP17" s="413"/>
      <c r="VCQ17" s="413"/>
      <c r="VCR17" s="413"/>
      <c r="VCS17" s="413"/>
      <c r="VCT17" s="413"/>
      <c r="VCU17" s="413"/>
      <c r="VCV17" s="413"/>
      <c r="VCW17" s="413"/>
      <c r="VCX17" s="413"/>
      <c r="VCY17" s="413"/>
      <c r="VCZ17" s="413"/>
      <c r="VDA17" s="413"/>
      <c r="VDB17" s="413"/>
      <c r="VDC17" s="413"/>
      <c r="VDD17" s="413"/>
      <c r="VDE17" s="413"/>
      <c r="VDF17" s="413"/>
      <c r="VDG17" s="413"/>
      <c r="VDH17" s="413"/>
      <c r="VDI17" s="413"/>
      <c r="VDJ17" s="413"/>
      <c r="VDK17" s="413"/>
      <c r="VDL17" s="413"/>
      <c r="VDM17" s="413"/>
      <c r="VDN17" s="413"/>
      <c r="VDO17" s="413"/>
      <c r="VDP17" s="413"/>
      <c r="VDQ17" s="413"/>
      <c r="VDR17" s="413"/>
      <c r="VDS17" s="413"/>
      <c r="VDT17" s="413"/>
      <c r="VDU17" s="413"/>
      <c r="VDV17" s="413"/>
      <c r="VDW17" s="413"/>
      <c r="VDX17" s="413"/>
      <c r="VDY17" s="413"/>
      <c r="VDZ17" s="413"/>
      <c r="VEA17" s="413"/>
      <c r="VEB17" s="413"/>
      <c r="VEC17" s="413"/>
      <c r="VED17" s="413"/>
      <c r="VEE17" s="413"/>
      <c r="VEF17" s="413"/>
      <c r="VEG17" s="413"/>
      <c r="VEH17" s="413"/>
      <c r="VEI17" s="413"/>
      <c r="VEJ17" s="413"/>
      <c r="VEK17" s="413"/>
      <c r="VEL17" s="413"/>
      <c r="VEM17" s="413"/>
      <c r="VEN17" s="413"/>
      <c r="VEO17" s="413"/>
      <c r="VEP17" s="413"/>
      <c r="VEQ17" s="413"/>
      <c r="VER17" s="413"/>
      <c r="VES17" s="413"/>
      <c r="VET17" s="413"/>
      <c r="VEU17" s="413"/>
      <c r="VEV17" s="413"/>
      <c r="VEW17" s="413"/>
      <c r="VEX17" s="413"/>
      <c r="VEY17" s="413"/>
      <c r="VEZ17" s="413"/>
      <c r="VFA17" s="413"/>
      <c r="VFB17" s="413"/>
      <c r="VFC17" s="413"/>
      <c r="VFD17" s="413"/>
      <c r="VFE17" s="413"/>
      <c r="VFF17" s="413"/>
      <c r="VFG17" s="413"/>
      <c r="VFH17" s="413"/>
      <c r="VFI17" s="413"/>
      <c r="VFJ17" s="413"/>
      <c r="VFK17" s="413"/>
      <c r="VFL17" s="413"/>
      <c r="VFM17" s="413"/>
      <c r="VFN17" s="413"/>
      <c r="VFO17" s="413"/>
      <c r="VFP17" s="413"/>
      <c r="VFQ17" s="413"/>
      <c r="VFR17" s="413"/>
      <c r="VFS17" s="413"/>
      <c r="VFT17" s="413"/>
      <c r="VFU17" s="413"/>
      <c r="VFV17" s="413"/>
      <c r="VFW17" s="413"/>
      <c r="VFX17" s="413"/>
      <c r="VFY17" s="413"/>
      <c r="VFZ17" s="413"/>
      <c r="VGA17" s="413"/>
      <c r="VGB17" s="413"/>
      <c r="VGC17" s="413"/>
      <c r="VGD17" s="413"/>
      <c r="VGE17" s="413"/>
      <c r="VGF17" s="413"/>
      <c r="VGG17" s="413"/>
      <c r="VGH17" s="413"/>
      <c r="VGI17" s="413"/>
      <c r="VGJ17" s="413"/>
      <c r="VGK17" s="413"/>
      <c r="VGL17" s="413"/>
      <c r="VGM17" s="413"/>
      <c r="VGN17" s="413"/>
      <c r="VGO17" s="413"/>
      <c r="VGP17" s="413"/>
      <c r="VGQ17" s="413"/>
      <c r="VGR17" s="413"/>
      <c r="VGS17" s="413"/>
      <c r="VGT17" s="413"/>
      <c r="VGU17" s="413"/>
      <c r="VGV17" s="413"/>
      <c r="VGW17" s="413"/>
      <c r="VGX17" s="413"/>
      <c r="VGY17" s="413"/>
      <c r="VGZ17" s="413"/>
      <c r="VHA17" s="413"/>
      <c r="VHB17" s="413"/>
      <c r="VHC17" s="413"/>
      <c r="VHD17" s="413"/>
      <c r="VHE17" s="413"/>
      <c r="VHF17" s="413"/>
      <c r="VHG17" s="413"/>
      <c r="VHH17" s="413"/>
      <c r="VHI17" s="413"/>
      <c r="VHJ17" s="413"/>
      <c r="VHK17" s="413"/>
      <c r="VHL17" s="413"/>
      <c r="VHM17" s="413"/>
      <c r="VHN17" s="413"/>
      <c r="VHO17" s="413"/>
      <c r="VHP17" s="413"/>
      <c r="VHQ17" s="413"/>
      <c r="VHR17" s="413"/>
      <c r="VHS17" s="413"/>
      <c r="VHT17" s="413"/>
      <c r="VHU17" s="413"/>
      <c r="VHV17" s="413"/>
      <c r="VHW17" s="413"/>
      <c r="VHX17" s="413"/>
      <c r="VHY17" s="413"/>
      <c r="VHZ17" s="413"/>
      <c r="VIA17" s="413"/>
      <c r="VIB17" s="413"/>
      <c r="VIC17" s="413"/>
      <c r="VID17" s="413"/>
      <c r="VIE17" s="413"/>
      <c r="VIF17" s="413"/>
      <c r="VIG17" s="413"/>
      <c r="VIH17" s="413"/>
      <c r="VII17" s="413"/>
      <c r="VIJ17" s="413"/>
      <c r="VIK17" s="413"/>
      <c r="VIL17" s="413"/>
      <c r="VIM17" s="413"/>
      <c r="VIN17" s="413"/>
      <c r="VIO17" s="413"/>
      <c r="VIP17" s="413"/>
      <c r="VIQ17" s="413"/>
      <c r="VIR17" s="413"/>
      <c r="VIS17" s="413"/>
      <c r="VIT17" s="413"/>
      <c r="VIU17" s="413"/>
      <c r="VIV17" s="413"/>
      <c r="VIW17" s="413"/>
      <c r="VIX17" s="413"/>
      <c r="VIY17" s="413"/>
      <c r="VIZ17" s="413"/>
      <c r="VJA17" s="413"/>
      <c r="VJB17" s="413"/>
      <c r="VJC17" s="413"/>
      <c r="VJD17" s="413"/>
      <c r="VJE17" s="413"/>
      <c r="VJF17" s="413"/>
      <c r="VJG17" s="413"/>
      <c r="VJH17" s="413"/>
      <c r="VJI17" s="413"/>
      <c r="VJJ17" s="413"/>
      <c r="VJK17" s="413"/>
      <c r="VJL17" s="413"/>
      <c r="VJM17" s="413"/>
      <c r="VJN17" s="413"/>
      <c r="VJO17" s="413"/>
      <c r="VJP17" s="413"/>
      <c r="VJQ17" s="413"/>
      <c r="VJR17" s="413"/>
      <c r="VJS17" s="413"/>
      <c r="VJT17" s="413"/>
      <c r="VJU17" s="413"/>
      <c r="VJV17" s="413"/>
      <c r="VJW17" s="413"/>
      <c r="VJX17" s="413"/>
      <c r="VJY17" s="413"/>
      <c r="VJZ17" s="413"/>
      <c r="VKA17" s="413"/>
      <c r="VKB17" s="413"/>
      <c r="VKC17" s="413"/>
      <c r="VKD17" s="413"/>
      <c r="VKE17" s="413"/>
      <c r="VKF17" s="413"/>
      <c r="VKG17" s="413"/>
      <c r="VKH17" s="413"/>
      <c r="VKI17" s="413"/>
      <c r="VKJ17" s="413"/>
      <c r="VKK17" s="413"/>
      <c r="VKL17" s="413"/>
      <c r="VKM17" s="413"/>
      <c r="VKN17" s="413"/>
      <c r="VKO17" s="413"/>
      <c r="VKP17" s="413"/>
      <c r="VKQ17" s="413"/>
      <c r="VKR17" s="413"/>
      <c r="VKS17" s="413"/>
      <c r="VKT17" s="413"/>
      <c r="VKU17" s="413"/>
      <c r="VKV17" s="413"/>
      <c r="VKW17" s="413"/>
      <c r="VKX17" s="413"/>
      <c r="VKY17" s="413"/>
      <c r="VKZ17" s="413"/>
      <c r="VLA17" s="413"/>
      <c r="VLB17" s="413"/>
      <c r="VLC17" s="413"/>
      <c r="VLD17" s="413"/>
      <c r="VLE17" s="413"/>
      <c r="VLF17" s="413"/>
      <c r="VLG17" s="413"/>
      <c r="VLH17" s="413"/>
      <c r="VLI17" s="413"/>
      <c r="VLJ17" s="413"/>
      <c r="VLK17" s="413"/>
      <c r="VLL17" s="413"/>
      <c r="VLM17" s="413"/>
      <c r="VLN17" s="413"/>
      <c r="VLO17" s="413"/>
      <c r="VLP17" s="413"/>
      <c r="VLQ17" s="413"/>
      <c r="VLR17" s="413"/>
      <c r="VLS17" s="413"/>
      <c r="VLT17" s="413"/>
      <c r="VLU17" s="413"/>
      <c r="VLV17" s="413"/>
      <c r="VLW17" s="413"/>
      <c r="VLX17" s="413"/>
      <c r="VLY17" s="413"/>
      <c r="VLZ17" s="413"/>
      <c r="VMA17" s="413"/>
      <c r="VMB17" s="413"/>
      <c r="VMC17" s="413"/>
      <c r="VMD17" s="413"/>
      <c r="VME17" s="413"/>
      <c r="VMF17" s="413"/>
      <c r="VMG17" s="413"/>
      <c r="VMH17" s="413"/>
      <c r="VMI17" s="413"/>
      <c r="VMJ17" s="413"/>
      <c r="VMK17" s="413"/>
      <c r="VML17" s="413"/>
      <c r="VMM17" s="413"/>
      <c r="VMN17" s="413"/>
      <c r="VMO17" s="413"/>
      <c r="VMP17" s="413"/>
      <c r="VMQ17" s="413"/>
      <c r="VMR17" s="413"/>
      <c r="VMS17" s="413"/>
      <c r="VMT17" s="413"/>
      <c r="VMU17" s="413"/>
      <c r="VMV17" s="413"/>
      <c r="VMW17" s="413"/>
      <c r="VMX17" s="413"/>
      <c r="VMY17" s="413"/>
      <c r="VMZ17" s="413"/>
      <c r="VNA17" s="413"/>
      <c r="VNB17" s="413"/>
      <c r="VNC17" s="413"/>
      <c r="VND17" s="413"/>
      <c r="VNE17" s="413"/>
      <c r="VNF17" s="413"/>
      <c r="VNG17" s="413"/>
      <c r="VNH17" s="413"/>
      <c r="VNI17" s="413"/>
      <c r="VNJ17" s="413"/>
      <c r="VNK17" s="413"/>
      <c r="VNL17" s="413"/>
      <c r="VNM17" s="413"/>
      <c r="VNN17" s="413"/>
      <c r="VNO17" s="413"/>
      <c r="VNP17" s="413"/>
      <c r="VNQ17" s="413"/>
      <c r="VNR17" s="413"/>
      <c r="VNS17" s="413"/>
      <c r="VNT17" s="413"/>
      <c r="VNU17" s="413"/>
      <c r="VNV17" s="413"/>
      <c r="VNW17" s="413"/>
      <c r="VNX17" s="413"/>
      <c r="VNY17" s="413"/>
      <c r="VNZ17" s="413"/>
      <c r="VOA17" s="413"/>
      <c r="VOB17" s="413"/>
      <c r="VOC17" s="413"/>
      <c r="VOD17" s="413"/>
      <c r="VOE17" s="413"/>
      <c r="VOF17" s="413"/>
      <c r="VOG17" s="413"/>
      <c r="VOH17" s="413"/>
      <c r="VOI17" s="413"/>
      <c r="VOJ17" s="413"/>
      <c r="VOK17" s="413"/>
      <c r="VOL17" s="413"/>
      <c r="VOM17" s="413"/>
      <c r="VON17" s="413"/>
      <c r="VOO17" s="413"/>
      <c r="VOP17" s="413"/>
      <c r="VOQ17" s="413"/>
      <c r="VOR17" s="413"/>
      <c r="VOS17" s="413"/>
      <c r="VOT17" s="413"/>
      <c r="VOU17" s="413"/>
      <c r="VOV17" s="413"/>
      <c r="VOW17" s="413"/>
      <c r="VOX17" s="413"/>
      <c r="VOY17" s="413"/>
      <c r="VOZ17" s="413"/>
      <c r="VPA17" s="413"/>
      <c r="VPB17" s="413"/>
      <c r="VPC17" s="413"/>
      <c r="VPD17" s="413"/>
      <c r="VPE17" s="413"/>
      <c r="VPF17" s="413"/>
      <c r="VPG17" s="413"/>
      <c r="VPH17" s="413"/>
      <c r="VPI17" s="413"/>
      <c r="VPJ17" s="413"/>
      <c r="VPK17" s="413"/>
      <c r="VPL17" s="413"/>
      <c r="VPM17" s="413"/>
      <c r="VPN17" s="413"/>
      <c r="VPO17" s="413"/>
      <c r="VPP17" s="413"/>
      <c r="VPQ17" s="413"/>
      <c r="VPR17" s="413"/>
      <c r="VPS17" s="413"/>
      <c r="VPT17" s="413"/>
      <c r="VPU17" s="413"/>
      <c r="VPV17" s="413"/>
      <c r="VPW17" s="413"/>
      <c r="VPX17" s="413"/>
      <c r="VPY17" s="413"/>
      <c r="VPZ17" s="413"/>
      <c r="VQA17" s="413"/>
      <c r="VQB17" s="413"/>
      <c r="VQC17" s="413"/>
      <c r="VQD17" s="413"/>
      <c r="VQE17" s="413"/>
      <c r="VQF17" s="413"/>
      <c r="VQG17" s="413"/>
      <c r="VQH17" s="413"/>
      <c r="VQI17" s="413"/>
      <c r="VQJ17" s="413"/>
      <c r="VQK17" s="413"/>
      <c r="VQL17" s="413"/>
      <c r="VQM17" s="413"/>
      <c r="VQN17" s="413"/>
      <c r="VQO17" s="413"/>
      <c r="VQP17" s="413"/>
      <c r="VQQ17" s="413"/>
      <c r="VQR17" s="413"/>
      <c r="VQS17" s="413"/>
      <c r="VQT17" s="413"/>
      <c r="VQU17" s="413"/>
      <c r="VQV17" s="413"/>
      <c r="VQW17" s="413"/>
      <c r="VQX17" s="413"/>
      <c r="VQY17" s="413"/>
      <c r="VQZ17" s="413"/>
      <c r="VRA17" s="413"/>
      <c r="VRB17" s="413"/>
      <c r="VRC17" s="413"/>
      <c r="VRD17" s="413"/>
      <c r="VRE17" s="413"/>
      <c r="VRF17" s="413"/>
      <c r="VRG17" s="413"/>
      <c r="VRH17" s="413"/>
      <c r="VRI17" s="413"/>
      <c r="VRJ17" s="413"/>
      <c r="VRK17" s="413"/>
      <c r="VRL17" s="413"/>
      <c r="VRM17" s="413"/>
      <c r="VRN17" s="413"/>
      <c r="VRO17" s="413"/>
      <c r="VRP17" s="413"/>
      <c r="VRQ17" s="413"/>
      <c r="VRR17" s="413"/>
      <c r="VRS17" s="413"/>
      <c r="VRT17" s="413"/>
      <c r="VRU17" s="413"/>
      <c r="VRV17" s="413"/>
      <c r="VRW17" s="413"/>
      <c r="VRX17" s="413"/>
      <c r="VRY17" s="413"/>
      <c r="VRZ17" s="413"/>
      <c r="VSA17" s="413"/>
      <c r="VSB17" s="413"/>
      <c r="VSC17" s="413"/>
      <c r="VSD17" s="413"/>
      <c r="VSE17" s="413"/>
      <c r="VSF17" s="413"/>
      <c r="VSG17" s="413"/>
      <c r="VSH17" s="413"/>
      <c r="VSI17" s="413"/>
      <c r="VSJ17" s="413"/>
      <c r="VSK17" s="413"/>
      <c r="VSL17" s="413"/>
      <c r="VSM17" s="413"/>
      <c r="VSN17" s="413"/>
      <c r="VSO17" s="413"/>
      <c r="VSP17" s="413"/>
      <c r="VSQ17" s="413"/>
      <c r="VSR17" s="413"/>
      <c r="VSS17" s="413"/>
      <c r="VST17" s="413"/>
      <c r="VSU17" s="413"/>
      <c r="VSV17" s="413"/>
      <c r="VSW17" s="413"/>
      <c r="VSX17" s="413"/>
      <c r="VSY17" s="413"/>
      <c r="VSZ17" s="413"/>
      <c r="VTA17" s="413"/>
      <c r="VTB17" s="413"/>
      <c r="VTC17" s="413"/>
      <c r="VTD17" s="413"/>
      <c r="VTE17" s="413"/>
      <c r="VTF17" s="413"/>
      <c r="VTG17" s="413"/>
      <c r="VTH17" s="413"/>
      <c r="VTI17" s="413"/>
      <c r="VTJ17" s="413"/>
      <c r="VTK17" s="413"/>
      <c r="VTL17" s="413"/>
      <c r="VTM17" s="413"/>
      <c r="VTN17" s="413"/>
      <c r="VTO17" s="413"/>
      <c r="VTP17" s="413"/>
      <c r="VTQ17" s="413"/>
      <c r="VTR17" s="413"/>
      <c r="VTS17" s="413"/>
      <c r="VTT17" s="413"/>
      <c r="VTU17" s="413"/>
      <c r="VTV17" s="413"/>
      <c r="VTW17" s="413"/>
      <c r="VTX17" s="413"/>
      <c r="VTY17" s="413"/>
      <c r="VTZ17" s="413"/>
      <c r="VUA17" s="413"/>
      <c r="VUB17" s="413"/>
      <c r="VUC17" s="413"/>
      <c r="VUD17" s="413"/>
      <c r="VUE17" s="413"/>
      <c r="VUF17" s="413"/>
      <c r="VUG17" s="413"/>
      <c r="VUH17" s="413"/>
      <c r="VUI17" s="413"/>
      <c r="VUJ17" s="413"/>
      <c r="VUK17" s="413"/>
      <c r="VUL17" s="413"/>
      <c r="VUM17" s="413"/>
      <c r="VUN17" s="413"/>
      <c r="VUO17" s="413"/>
      <c r="VUP17" s="413"/>
      <c r="VUQ17" s="413"/>
      <c r="VUR17" s="413"/>
      <c r="VUS17" s="413"/>
      <c r="VUT17" s="413"/>
      <c r="VUU17" s="413"/>
      <c r="VUV17" s="413"/>
      <c r="VUW17" s="413"/>
      <c r="VUX17" s="413"/>
      <c r="VUY17" s="413"/>
      <c r="VUZ17" s="413"/>
      <c r="VVA17" s="413"/>
      <c r="VVB17" s="413"/>
      <c r="VVC17" s="413"/>
      <c r="VVD17" s="413"/>
      <c r="VVE17" s="413"/>
      <c r="VVF17" s="413"/>
      <c r="VVG17" s="413"/>
      <c r="VVH17" s="413"/>
      <c r="VVI17" s="413"/>
      <c r="VVJ17" s="413"/>
      <c r="VVK17" s="413"/>
      <c r="VVL17" s="413"/>
      <c r="VVM17" s="413"/>
      <c r="VVN17" s="413"/>
      <c r="VVO17" s="413"/>
      <c r="VVP17" s="413"/>
      <c r="VVQ17" s="413"/>
      <c r="VVR17" s="413"/>
      <c r="VVS17" s="413"/>
      <c r="VVT17" s="413"/>
      <c r="VVU17" s="413"/>
      <c r="VVV17" s="413"/>
      <c r="VVW17" s="413"/>
      <c r="VVX17" s="413"/>
      <c r="VVY17" s="413"/>
      <c r="VVZ17" s="413"/>
      <c r="VWA17" s="413"/>
      <c r="VWB17" s="413"/>
      <c r="VWC17" s="413"/>
      <c r="VWD17" s="413"/>
      <c r="VWE17" s="413"/>
      <c r="VWF17" s="413"/>
      <c r="VWG17" s="413"/>
      <c r="VWH17" s="413"/>
      <c r="VWI17" s="413"/>
      <c r="VWJ17" s="413"/>
      <c r="VWK17" s="413"/>
      <c r="VWL17" s="413"/>
      <c r="VWM17" s="413"/>
      <c r="VWN17" s="413"/>
      <c r="VWO17" s="413"/>
      <c r="VWP17" s="413"/>
      <c r="VWQ17" s="413"/>
      <c r="VWR17" s="413"/>
      <c r="VWS17" s="413"/>
      <c r="VWT17" s="413"/>
      <c r="VWU17" s="413"/>
      <c r="VWV17" s="413"/>
      <c r="VWW17" s="413"/>
      <c r="VWX17" s="413"/>
      <c r="VWY17" s="413"/>
      <c r="VWZ17" s="413"/>
      <c r="VXA17" s="413"/>
      <c r="VXB17" s="413"/>
      <c r="VXC17" s="413"/>
      <c r="VXD17" s="413"/>
      <c r="VXE17" s="413"/>
      <c r="VXF17" s="413"/>
      <c r="VXG17" s="413"/>
      <c r="VXH17" s="413"/>
      <c r="VXI17" s="413"/>
      <c r="VXJ17" s="413"/>
      <c r="VXK17" s="413"/>
      <c r="VXL17" s="413"/>
      <c r="VXM17" s="413"/>
      <c r="VXN17" s="413"/>
      <c r="VXO17" s="413"/>
      <c r="VXP17" s="413"/>
      <c r="VXQ17" s="413"/>
      <c r="VXR17" s="413"/>
      <c r="VXS17" s="413"/>
      <c r="VXT17" s="413"/>
      <c r="VXU17" s="413"/>
      <c r="VXV17" s="413"/>
      <c r="VXW17" s="413"/>
      <c r="VXX17" s="413"/>
      <c r="VXY17" s="413"/>
      <c r="VXZ17" s="413"/>
      <c r="VYA17" s="413"/>
      <c r="VYB17" s="413"/>
      <c r="VYC17" s="413"/>
      <c r="VYD17" s="413"/>
      <c r="VYE17" s="413"/>
      <c r="VYF17" s="413"/>
      <c r="VYG17" s="413"/>
      <c r="VYH17" s="413"/>
      <c r="VYI17" s="413"/>
      <c r="VYJ17" s="413"/>
      <c r="VYK17" s="413"/>
      <c r="VYL17" s="413"/>
      <c r="VYM17" s="413"/>
      <c r="VYN17" s="413"/>
      <c r="VYO17" s="413"/>
      <c r="VYP17" s="413"/>
      <c r="VYQ17" s="413"/>
      <c r="VYR17" s="413"/>
      <c r="VYS17" s="413"/>
      <c r="VYT17" s="413"/>
      <c r="VYU17" s="413"/>
      <c r="VYV17" s="413"/>
      <c r="VYW17" s="413"/>
      <c r="VYX17" s="413"/>
      <c r="VYY17" s="413"/>
      <c r="VYZ17" s="413"/>
      <c r="VZA17" s="413"/>
      <c r="VZB17" s="413"/>
      <c r="VZC17" s="413"/>
      <c r="VZD17" s="413"/>
      <c r="VZE17" s="413"/>
      <c r="VZF17" s="413"/>
      <c r="VZG17" s="413"/>
      <c r="VZH17" s="413"/>
      <c r="VZI17" s="413"/>
      <c r="VZJ17" s="413"/>
      <c r="VZK17" s="413"/>
      <c r="VZL17" s="413"/>
      <c r="VZM17" s="413"/>
      <c r="VZN17" s="413"/>
      <c r="VZO17" s="413"/>
      <c r="VZP17" s="413"/>
      <c r="VZQ17" s="413"/>
      <c r="VZR17" s="413"/>
      <c r="VZS17" s="413"/>
      <c r="VZT17" s="413"/>
      <c r="VZU17" s="413"/>
      <c r="VZV17" s="413"/>
      <c r="VZW17" s="413"/>
      <c r="VZX17" s="413"/>
      <c r="VZY17" s="413"/>
      <c r="VZZ17" s="413"/>
      <c r="WAA17" s="413"/>
      <c r="WAB17" s="413"/>
      <c r="WAC17" s="413"/>
      <c r="WAD17" s="413"/>
      <c r="WAE17" s="413"/>
      <c r="WAF17" s="413"/>
      <c r="WAG17" s="413"/>
      <c r="WAH17" s="413"/>
      <c r="WAI17" s="413"/>
      <c r="WAJ17" s="413"/>
      <c r="WAK17" s="413"/>
      <c r="WAL17" s="413"/>
      <c r="WAM17" s="413"/>
      <c r="WAN17" s="413"/>
      <c r="WAO17" s="413"/>
      <c r="WAP17" s="413"/>
      <c r="WAQ17" s="413"/>
      <c r="WAR17" s="413"/>
      <c r="WAS17" s="413"/>
      <c r="WAT17" s="413"/>
      <c r="WAU17" s="413"/>
      <c r="WAV17" s="413"/>
      <c r="WAW17" s="413"/>
      <c r="WAX17" s="413"/>
      <c r="WAY17" s="413"/>
      <c r="WAZ17" s="413"/>
      <c r="WBA17" s="413"/>
      <c r="WBB17" s="413"/>
      <c r="WBC17" s="413"/>
      <c r="WBD17" s="413"/>
      <c r="WBE17" s="413"/>
      <c r="WBF17" s="413"/>
      <c r="WBG17" s="413"/>
      <c r="WBH17" s="413"/>
      <c r="WBI17" s="413"/>
      <c r="WBJ17" s="413"/>
      <c r="WBK17" s="413"/>
      <c r="WBL17" s="413"/>
      <c r="WBM17" s="413"/>
      <c r="WBN17" s="413"/>
      <c r="WBO17" s="413"/>
      <c r="WBP17" s="413"/>
      <c r="WBQ17" s="413"/>
      <c r="WBR17" s="413"/>
      <c r="WBS17" s="413"/>
      <c r="WBT17" s="413"/>
      <c r="WBU17" s="413"/>
      <c r="WBV17" s="413"/>
      <c r="WBW17" s="413"/>
      <c r="WBX17" s="413"/>
      <c r="WBY17" s="413"/>
      <c r="WBZ17" s="413"/>
      <c r="WCA17" s="413"/>
      <c r="WCB17" s="413"/>
      <c r="WCC17" s="413"/>
      <c r="WCD17" s="413"/>
      <c r="WCE17" s="413"/>
      <c r="WCF17" s="413"/>
      <c r="WCG17" s="413"/>
      <c r="WCH17" s="413"/>
      <c r="WCI17" s="413"/>
      <c r="WCJ17" s="413"/>
      <c r="WCK17" s="413"/>
      <c r="WCL17" s="413"/>
      <c r="WCM17" s="413"/>
      <c r="WCN17" s="413"/>
      <c r="WCO17" s="413"/>
      <c r="WCP17" s="413"/>
      <c r="WCQ17" s="413"/>
      <c r="WCR17" s="413"/>
      <c r="WCS17" s="413"/>
      <c r="WCT17" s="413"/>
      <c r="WCU17" s="413"/>
      <c r="WCV17" s="413"/>
      <c r="WCW17" s="413"/>
      <c r="WCX17" s="413"/>
      <c r="WCY17" s="413"/>
      <c r="WCZ17" s="413"/>
      <c r="WDA17" s="413"/>
      <c r="WDB17" s="413"/>
      <c r="WDC17" s="413"/>
      <c r="WDD17" s="413"/>
      <c r="WDE17" s="413"/>
      <c r="WDF17" s="413"/>
      <c r="WDG17" s="413"/>
      <c r="WDH17" s="413"/>
      <c r="WDI17" s="413"/>
      <c r="WDJ17" s="413"/>
      <c r="WDK17" s="413"/>
      <c r="WDL17" s="413"/>
      <c r="WDM17" s="413"/>
      <c r="WDN17" s="413"/>
      <c r="WDO17" s="413"/>
      <c r="WDP17" s="413"/>
      <c r="WDQ17" s="413"/>
      <c r="WDR17" s="413"/>
      <c r="WDS17" s="413"/>
      <c r="WDT17" s="413"/>
      <c r="WDU17" s="413"/>
      <c r="WDV17" s="413"/>
      <c r="WDW17" s="413"/>
      <c r="WDX17" s="413"/>
      <c r="WDY17" s="413"/>
      <c r="WDZ17" s="413"/>
      <c r="WEA17" s="413"/>
      <c r="WEB17" s="413"/>
      <c r="WEC17" s="413"/>
      <c r="WED17" s="413"/>
      <c r="WEE17" s="413"/>
      <c r="WEF17" s="413"/>
      <c r="WEG17" s="413"/>
      <c r="WEH17" s="413"/>
      <c r="WEI17" s="413"/>
      <c r="WEJ17" s="413"/>
      <c r="WEK17" s="413"/>
      <c r="WEL17" s="413"/>
      <c r="WEM17" s="413"/>
      <c r="WEN17" s="413"/>
      <c r="WEO17" s="413"/>
      <c r="WEP17" s="413"/>
      <c r="WEQ17" s="413"/>
      <c r="WER17" s="413"/>
      <c r="WES17" s="413"/>
      <c r="WET17" s="413"/>
      <c r="WEU17" s="413"/>
      <c r="WEV17" s="413"/>
      <c r="WEW17" s="413"/>
      <c r="WEX17" s="413"/>
      <c r="WEY17" s="413"/>
      <c r="WEZ17" s="413"/>
      <c r="WFA17" s="413"/>
      <c r="WFB17" s="413"/>
      <c r="WFC17" s="413"/>
      <c r="WFD17" s="413"/>
      <c r="WFE17" s="413"/>
      <c r="WFF17" s="413"/>
      <c r="WFG17" s="413"/>
      <c r="WFH17" s="413"/>
      <c r="WFI17" s="413"/>
      <c r="WFJ17" s="413"/>
      <c r="WFK17" s="413"/>
      <c r="WFL17" s="413"/>
      <c r="WFM17" s="413"/>
      <c r="WFN17" s="413"/>
      <c r="WFO17" s="413"/>
      <c r="WFP17" s="413"/>
      <c r="WFQ17" s="413"/>
      <c r="WFR17" s="413"/>
      <c r="WFS17" s="413"/>
      <c r="WFT17" s="413"/>
      <c r="WFU17" s="413"/>
      <c r="WFV17" s="413"/>
      <c r="WFW17" s="413"/>
      <c r="WFX17" s="413"/>
      <c r="WFY17" s="413"/>
      <c r="WFZ17" s="413"/>
      <c r="WGA17" s="413"/>
      <c r="WGB17" s="413"/>
      <c r="WGC17" s="413"/>
      <c r="WGD17" s="413"/>
      <c r="WGE17" s="413"/>
      <c r="WGF17" s="413"/>
      <c r="WGG17" s="413"/>
      <c r="WGH17" s="413"/>
      <c r="WGI17" s="413"/>
      <c r="WGJ17" s="413"/>
      <c r="WGK17" s="413"/>
      <c r="WGL17" s="413"/>
      <c r="WGM17" s="413"/>
      <c r="WGN17" s="413"/>
      <c r="WGO17" s="413"/>
      <c r="WGP17" s="413"/>
      <c r="WGQ17" s="413"/>
      <c r="WGR17" s="413"/>
      <c r="WGS17" s="413"/>
      <c r="WGT17" s="413"/>
      <c r="WGU17" s="413"/>
      <c r="WGV17" s="413"/>
      <c r="WGW17" s="413"/>
      <c r="WGX17" s="413"/>
      <c r="WGY17" s="413"/>
      <c r="WGZ17" s="413"/>
      <c r="WHA17" s="413"/>
      <c r="WHB17" s="413"/>
      <c r="WHC17" s="413"/>
      <c r="WHD17" s="413"/>
      <c r="WHE17" s="413"/>
      <c r="WHF17" s="413"/>
      <c r="WHG17" s="413"/>
      <c r="WHH17" s="413"/>
      <c r="WHI17" s="413"/>
      <c r="WHJ17" s="413"/>
      <c r="WHK17" s="413"/>
      <c r="WHL17" s="413"/>
      <c r="WHM17" s="413"/>
      <c r="WHN17" s="413"/>
      <c r="WHO17" s="413"/>
      <c r="WHP17" s="413"/>
      <c r="WHQ17" s="413"/>
      <c r="WHR17" s="413"/>
      <c r="WHS17" s="413"/>
      <c r="WHT17" s="413"/>
      <c r="WHU17" s="413"/>
      <c r="WHV17" s="413"/>
      <c r="WHW17" s="413"/>
      <c r="WHX17" s="413"/>
      <c r="WHY17" s="413"/>
      <c r="WHZ17" s="413"/>
      <c r="WIA17" s="413"/>
      <c r="WIB17" s="413"/>
      <c r="WIC17" s="413"/>
      <c r="WID17" s="413"/>
      <c r="WIE17" s="413"/>
      <c r="WIF17" s="413"/>
      <c r="WIG17" s="413"/>
      <c r="WIH17" s="413"/>
      <c r="WII17" s="413"/>
      <c r="WIJ17" s="413"/>
      <c r="WIK17" s="413"/>
      <c r="WIL17" s="413"/>
      <c r="WIM17" s="413"/>
      <c r="WIN17" s="413"/>
      <c r="WIO17" s="413"/>
      <c r="WIP17" s="413"/>
      <c r="WIQ17" s="413"/>
      <c r="WIR17" s="413"/>
      <c r="WIS17" s="413"/>
      <c r="WIT17" s="413"/>
      <c r="WIU17" s="413"/>
      <c r="WIV17" s="413"/>
      <c r="WIW17" s="413"/>
      <c r="WIX17" s="413"/>
      <c r="WIY17" s="413"/>
      <c r="WIZ17" s="413"/>
      <c r="WJA17" s="413"/>
      <c r="WJB17" s="413"/>
      <c r="WJC17" s="413"/>
      <c r="WJD17" s="413"/>
      <c r="WJE17" s="413"/>
      <c r="WJF17" s="413"/>
      <c r="WJG17" s="413"/>
      <c r="WJH17" s="413"/>
      <c r="WJI17" s="413"/>
      <c r="WJJ17" s="413"/>
      <c r="WJK17" s="413"/>
      <c r="WJL17" s="413"/>
      <c r="WJM17" s="413"/>
      <c r="WJN17" s="413"/>
      <c r="WJO17" s="413"/>
      <c r="WJP17" s="413"/>
      <c r="WJQ17" s="413"/>
      <c r="WJR17" s="413"/>
      <c r="WJS17" s="413"/>
      <c r="WJT17" s="413"/>
      <c r="WJU17" s="413"/>
      <c r="WJV17" s="413"/>
      <c r="WJW17" s="413"/>
      <c r="WJX17" s="413"/>
      <c r="WJY17" s="413"/>
      <c r="WJZ17" s="413"/>
      <c r="WKA17" s="413"/>
      <c r="WKB17" s="413"/>
      <c r="WKC17" s="413"/>
      <c r="WKD17" s="413"/>
      <c r="WKE17" s="413"/>
      <c r="WKF17" s="413"/>
      <c r="WKG17" s="413"/>
      <c r="WKH17" s="413"/>
      <c r="WKI17" s="413"/>
      <c r="WKJ17" s="413"/>
      <c r="WKK17" s="413"/>
      <c r="WKL17" s="413"/>
      <c r="WKM17" s="413"/>
      <c r="WKN17" s="413"/>
      <c r="WKO17" s="413"/>
      <c r="WKP17" s="413"/>
      <c r="WKQ17" s="413"/>
      <c r="WKR17" s="413"/>
      <c r="WKS17" s="413"/>
      <c r="WKT17" s="413"/>
      <c r="WKU17" s="413"/>
      <c r="WKV17" s="413"/>
      <c r="WKW17" s="413"/>
      <c r="WKX17" s="413"/>
      <c r="WKY17" s="413"/>
      <c r="WKZ17" s="413"/>
      <c r="WLA17" s="413"/>
      <c r="WLB17" s="413"/>
      <c r="WLC17" s="413"/>
      <c r="WLD17" s="413"/>
      <c r="WLE17" s="413"/>
      <c r="WLF17" s="413"/>
      <c r="WLG17" s="413"/>
      <c r="WLH17" s="413"/>
      <c r="WLI17" s="413"/>
      <c r="WLJ17" s="413"/>
      <c r="WLK17" s="413"/>
      <c r="WLL17" s="413"/>
      <c r="WLM17" s="413"/>
      <c r="WLN17" s="413"/>
      <c r="WLO17" s="413"/>
      <c r="WLP17" s="413"/>
      <c r="WLQ17" s="413"/>
      <c r="WLR17" s="413"/>
      <c r="WLS17" s="413"/>
      <c r="WLT17" s="413"/>
      <c r="WLU17" s="413"/>
      <c r="WLV17" s="413"/>
      <c r="WLW17" s="413"/>
      <c r="WLX17" s="413"/>
      <c r="WLY17" s="413"/>
      <c r="WLZ17" s="413"/>
      <c r="WMA17" s="413"/>
      <c r="WMB17" s="413"/>
      <c r="WMC17" s="413"/>
      <c r="WMD17" s="413"/>
      <c r="WME17" s="413"/>
      <c r="WMF17" s="413"/>
      <c r="WMG17" s="413"/>
      <c r="WMH17" s="413"/>
      <c r="WMI17" s="413"/>
      <c r="WMJ17" s="413"/>
      <c r="WMK17" s="413"/>
      <c r="WML17" s="413"/>
      <c r="WMM17" s="413"/>
      <c r="WMN17" s="413"/>
      <c r="WMO17" s="413"/>
      <c r="WMP17" s="413"/>
      <c r="WMQ17" s="413"/>
      <c r="WMR17" s="413"/>
      <c r="WMS17" s="413"/>
      <c r="WMT17" s="413"/>
      <c r="WMU17" s="413"/>
      <c r="WMV17" s="413"/>
      <c r="WMW17" s="413"/>
      <c r="WMX17" s="413"/>
      <c r="WMY17" s="413"/>
      <c r="WMZ17" s="413"/>
      <c r="WNA17" s="413"/>
      <c r="WNB17" s="413"/>
      <c r="WNC17" s="413"/>
      <c r="WND17" s="413"/>
      <c r="WNE17" s="413"/>
      <c r="WNF17" s="413"/>
      <c r="WNG17" s="413"/>
      <c r="WNH17" s="413"/>
      <c r="WNI17" s="413"/>
      <c r="WNJ17" s="413"/>
      <c r="WNK17" s="413"/>
      <c r="WNL17" s="413"/>
      <c r="WNM17" s="413"/>
      <c r="WNN17" s="413"/>
      <c r="WNO17" s="413"/>
      <c r="WNP17" s="413"/>
      <c r="WNQ17" s="413"/>
      <c r="WNR17" s="413"/>
      <c r="WNS17" s="413"/>
      <c r="WNT17" s="413"/>
      <c r="WNU17" s="413"/>
      <c r="WNV17" s="413"/>
      <c r="WNW17" s="413"/>
      <c r="WNX17" s="413"/>
      <c r="WNY17" s="413"/>
      <c r="WNZ17" s="413"/>
      <c r="WOA17" s="413"/>
      <c r="WOB17" s="413"/>
      <c r="WOC17" s="413"/>
      <c r="WOD17" s="413"/>
      <c r="WOE17" s="413"/>
      <c r="WOF17" s="413"/>
      <c r="WOG17" s="413"/>
      <c r="WOH17" s="413"/>
      <c r="WOI17" s="413"/>
      <c r="WOJ17" s="413"/>
      <c r="WOK17" s="413"/>
      <c r="WOL17" s="413"/>
      <c r="WOM17" s="413"/>
      <c r="WON17" s="413"/>
      <c r="WOO17" s="413"/>
      <c r="WOP17" s="413"/>
      <c r="WOQ17" s="413"/>
      <c r="WOR17" s="413"/>
      <c r="WOS17" s="413"/>
      <c r="WOT17" s="413"/>
      <c r="WOU17" s="413"/>
      <c r="WOV17" s="413"/>
      <c r="WOW17" s="413"/>
      <c r="WOX17" s="413"/>
      <c r="WOY17" s="413"/>
      <c r="WOZ17" s="413"/>
      <c r="WPA17" s="413"/>
      <c r="WPB17" s="413"/>
      <c r="WPC17" s="413"/>
      <c r="WPD17" s="413"/>
      <c r="WPE17" s="413"/>
      <c r="WPF17" s="413"/>
      <c r="WPG17" s="413"/>
      <c r="WPH17" s="413"/>
      <c r="WPI17" s="413"/>
      <c r="WPJ17" s="413"/>
      <c r="WPK17" s="413"/>
      <c r="WPL17" s="413"/>
      <c r="WPM17" s="413"/>
      <c r="WPN17" s="413"/>
      <c r="WPO17" s="413"/>
      <c r="WPP17" s="413"/>
      <c r="WPQ17" s="413"/>
      <c r="WPR17" s="413"/>
      <c r="WPS17" s="413"/>
      <c r="WPT17" s="413"/>
      <c r="WPU17" s="413"/>
      <c r="WPV17" s="413"/>
      <c r="WPW17" s="413"/>
      <c r="WPX17" s="413"/>
      <c r="WPY17" s="413"/>
      <c r="WPZ17" s="413"/>
      <c r="WQA17" s="413"/>
      <c r="WQB17" s="413"/>
      <c r="WQC17" s="413"/>
      <c r="WQD17" s="413"/>
      <c r="WQE17" s="413"/>
      <c r="WQF17" s="413"/>
      <c r="WQG17" s="413"/>
      <c r="WQH17" s="413"/>
      <c r="WQI17" s="413"/>
      <c r="WQJ17" s="413"/>
      <c r="WQK17" s="413"/>
      <c r="WQL17" s="413"/>
      <c r="WQM17" s="413"/>
      <c r="WQN17" s="413"/>
      <c r="WQO17" s="413"/>
      <c r="WQP17" s="413"/>
      <c r="WQQ17" s="413"/>
      <c r="WQR17" s="413"/>
      <c r="WQS17" s="413"/>
      <c r="WQT17" s="413"/>
      <c r="WQU17" s="413"/>
      <c r="WQV17" s="413"/>
      <c r="WQW17" s="413"/>
      <c r="WQX17" s="413"/>
      <c r="WQY17" s="413"/>
      <c r="WQZ17" s="413"/>
      <c r="WRA17" s="413"/>
      <c r="WRB17" s="413"/>
      <c r="WRC17" s="413"/>
      <c r="WRD17" s="413"/>
      <c r="WRE17" s="413"/>
      <c r="WRF17" s="413"/>
      <c r="WRG17" s="413"/>
      <c r="WRH17" s="413"/>
      <c r="WRI17" s="413"/>
      <c r="WRJ17" s="413"/>
      <c r="WRK17" s="413"/>
      <c r="WRL17" s="413"/>
      <c r="WRM17" s="413"/>
      <c r="WRN17" s="413"/>
      <c r="WRO17" s="413"/>
      <c r="WRP17" s="413"/>
      <c r="WRQ17" s="413"/>
      <c r="WRR17" s="413"/>
      <c r="WRS17" s="413"/>
      <c r="WRT17" s="413"/>
      <c r="WRU17" s="413"/>
      <c r="WRV17" s="413"/>
      <c r="WRW17" s="413"/>
      <c r="WRX17" s="413"/>
      <c r="WRY17" s="413"/>
      <c r="WRZ17" s="413"/>
      <c r="WSA17" s="413"/>
      <c r="WSB17" s="413"/>
      <c r="WSC17" s="413"/>
      <c r="WSD17" s="413"/>
      <c r="WSE17" s="413"/>
      <c r="WSF17" s="413"/>
      <c r="WSG17" s="413"/>
      <c r="WSH17" s="413"/>
      <c r="WSI17" s="413"/>
      <c r="WSJ17" s="413"/>
      <c r="WSK17" s="413"/>
      <c r="WSL17" s="413"/>
      <c r="WSM17" s="413"/>
      <c r="WSN17" s="413"/>
      <c r="WSO17" s="413"/>
      <c r="WSP17" s="413"/>
      <c r="WSQ17" s="413"/>
      <c r="WSR17" s="413"/>
      <c r="WSS17" s="413"/>
      <c r="WST17" s="413"/>
      <c r="WSU17" s="413"/>
      <c r="WSV17" s="413"/>
      <c r="WSW17" s="413"/>
      <c r="WSX17" s="413"/>
      <c r="WSY17" s="413"/>
      <c r="WSZ17" s="413"/>
      <c r="WTA17" s="413"/>
      <c r="WTB17" s="413"/>
      <c r="WTC17" s="413"/>
      <c r="WTD17" s="413"/>
      <c r="WTE17" s="413"/>
      <c r="WTF17" s="413"/>
      <c r="WTG17" s="413"/>
      <c r="WTH17" s="413"/>
      <c r="WTI17" s="413"/>
      <c r="WTJ17" s="413"/>
      <c r="WTK17" s="413"/>
      <c r="WTL17" s="413"/>
      <c r="WTM17" s="413"/>
      <c r="WTN17" s="413"/>
      <c r="WTO17" s="413"/>
      <c r="WTP17" s="413"/>
      <c r="WTQ17" s="413"/>
      <c r="WTR17" s="413"/>
      <c r="WTS17" s="413"/>
      <c r="WTT17" s="413"/>
      <c r="WTU17" s="413"/>
      <c r="WTV17" s="413"/>
      <c r="WTW17" s="413"/>
      <c r="WTX17" s="413"/>
      <c r="WTY17" s="413"/>
      <c r="WTZ17" s="413"/>
      <c r="WUA17" s="413"/>
      <c r="WUB17" s="413"/>
      <c r="WUC17" s="413"/>
      <c r="WUD17" s="413"/>
      <c r="WUE17" s="413"/>
      <c r="WUF17" s="413"/>
      <c r="WUG17" s="413"/>
      <c r="WUH17" s="413"/>
      <c r="WUI17" s="413"/>
      <c r="WUJ17" s="413"/>
      <c r="WUK17" s="413"/>
      <c r="WUL17" s="413"/>
      <c r="WUM17" s="413"/>
      <c r="WUN17" s="413"/>
      <c r="WUO17" s="413"/>
      <c r="WUP17" s="413"/>
      <c r="WUQ17" s="413"/>
      <c r="WUR17" s="413"/>
      <c r="WUS17" s="413"/>
      <c r="WUT17" s="413"/>
      <c r="WUU17" s="413"/>
      <c r="WUV17" s="413"/>
      <c r="WUW17" s="413"/>
      <c r="WUX17" s="413"/>
      <c r="WUY17" s="413"/>
      <c r="WUZ17" s="413"/>
      <c r="WVA17" s="413"/>
      <c r="WVB17" s="413"/>
      <c r="WVC17" s="413"/>
      <c r="WVD17" s="413"/>
      <c r="WVE17" s="413"/>
      <c r="WVF17" s="413"/>
      <c r="WVG17" s="413"/>
      <c r="WVH17" s="413"/>
      <c r="WVI17" s="413"/>
      <c r="WVJ17" s="413"/>
      <c r="WVK17" s="413"/>
      <c r="WVL17" s="413"/>
      <c r="WVM17" s="413"/>
      <c r="WVN17" s="413"/>
      <c r="WVO17" s="413"/>
      <c r="WVP17" s="413"/>
      <c r="WVQ17" s="413"/>
      <c r="WVR17" s="413"/>
      <c r="WVS17" s="413"/>
      <c r="WVT17" s="413"/>
      <c r="WVU17" s="413"/>
      <c r="WVV17" s="413"/>
      <c r="WVW17" s="413"/>
      <c r="WVX17" s="413"/>
      <c r="WVY17" s="413"/>
      <c r="WVZ17" s="413"/>
      <c r="WWA17" s="413"/>
      <c r="WWB17" s="413"/>
      <c r="WWC17" s="413"/>
      <c r="WWD17" s="413"/>
      <c r="WWE17" s="413"/>
      <c r="WWF17" s="413"/>
      <c r="WWG17" s="413"/>
      <c r="WWH17" s="413"/>
      <c r="WWI17" s="413"/>
      <c r="WWJ17" s="413"/>
      <c r="WWK17" s="413"/>
      <c r="WWL17" s="413"/>
      <c r="WWM17" s="413"/>
      <c r="WWN17" s="413"/>
      <c r="WWO17" s="413"/>
      <c r="WWP17" s="413"/>
      <c r="WWQ17" s="413"/>
      <c r="WWR17" s="413"/>
      <c r="WWS17" s="413"/>
      <c r="WWT17" s="413"/>
      <c r="WWU17" s="413"/>
      <c r="WWV17" s="413"/>
      <c r="WWW17" s="413"/>
      <c r="WWX17" s="413"/>
      <c r="WWY17" s="413"/>
      <c r="WWZ17" s="413"/>
      <c r="WXA17" s="413"/>
      <c r="WXB17" s="413"/>
      <c r="WXC17" s="413"/>
      <c r="WXD17" s="413"/>
      <c r="WXE17" s="413"/>
      <c r="WXF17" s="413"/>
      <c r="WXG17" s="413"/>
      <c r="WXH17" s="413"/>
      <c r="WXI17" s="413"/>
      <c r="WXJ17" s="413"/>
      <c r="WXK17" s="413"/>
      <c r="WXL17" s="413"/>
      <c r="WXM17" s="413"/>
      <c r="WXN17" s="413"/>
      <c r="WXO17" s="413"/>
      <c r="WXP17" s="413"/>
      <c r="WXQ17" s="413"/>
      <c r="WXR17" s="413"/>
      <c r="WXS17" s="413"/>
      <c r="WXT17" s="413"/>
      <c r="WXU17" s="413"/>
      <c r="WXV17" s="413"/>
      <c r="WXW17" s="413"/>
      <c r="WXX17" s="413"/>
      <c r="WXY17" s="413"/>
      <c r="WXZ17" s="413"/>
      <c r="WYA17" s="413"/>
      <c r="WYB17" s="413"/>
      <c r="WYC17" s="413"/>
      <c r="WYD17" s="413"/>
      <c r="WYE17" s="413"/>
      <c r="WYF17" s="413"/>
      <c r="WYG17" s="413"/>
      <c r="WYH17" s="413"/>
      <c r="WYI17" s="413"/>
      <c r="WYJ17" s="413"/>
      <c r="WYK17" s="413"/>
      <c r="WYL17" s="413"/>
      <c r="WYM17" s="413"/>
      <c r="WYN17" s="413"/>
      <c r="WYO17" s="413"/>
      <c r="WYP17" s="413"/>
      <c r="WYQ17" s="413"/>
      <c r="WYR17" s="413"/>
      <c r="WYS17" s="413"/>
      <c r="WYT17" s="413"/>
      <c r="WYU17" s="413"/>
      <c r="WYV17" s="413"/>
      <c r="WYW17" s="413"/>
      <c r="WYX17" s="413"/>
      <c r="WYY17" s="413"/>
      <c r="WYZ17" s="413"/>
      <c r="WZA17" s="413"/>
      <c r="WZB17" s="413"/>
      <c r="WZC17" s="413"/>
      <c r="WZD17" s="413"/>
      <c r="WZE17" s="413"/>
      <c r="WZF17" s="413"/>
      <c r="WZG17" s="413"/>
      <c r="WZH17" s="413"/>
      <c r="WZI17" s="413"/>
      <c r="WZJ17" s="413"/>
      <c r="WZK17" s="413"/>
      <c r="WZL17" s="413"/>
      <c r="WZM17" s="413"/>
      <c r="WZN17" s="413"/>
      <c r="WZO17" s="413"/>
      <c r="WZP17" s="413"/>
      <c r="WZQ17" s="413"/>
      <c r="WZR17" s="413"/>
      <c r="WZS17" s="413"/>
      <c r="WZT17" s="413"/>
      <c r="WZU17" s="413"/>
      <c r="WZV17" s="413"/>
      <c r="WZW17" s="413"/>
      <c r="WZX17" s="413"/>
      <c r="WZY17" s="413"/>
      <c r="WZZ17" s="413"/>
      <c r="XAA17" s="413"/>
      <c r="XAB17" s="413"/>
      <c r="XAC17" s="413"/>
      <c r="XAD17" s="413"/>
      <c r="XAE17" s="413"/>
      <c r="XAF17" s="413"/>
      <c r="XAG17" s="413"/>
      <c r="XAH17" s="413"/>
      <c r="XAI17" s="413"/>
      <c r="XAJ17" s="413"/>
      <c r="XAK17" s="413"/>
      <c r="XAL17" s="413"/>
      <c r="XAM17" s="413"/>
      <c r="XAN17" s="413"/>
      <c r="XAO17" s="413"/>
      <c r="XAP17" s="413"/>
      <c r="XAQ17" s="413"/>
      <c r="XAR17" s="413"/>
      <c r="XAS17" s="413"/>
      <c r="XAT17" s="413"/>
      <c r="XAU17" s="413"/>
      <c r="XAV17" s="413"/>
      <c r="XAW17" s="413"/>
      <c r="XAX17" s="413"/>
      <c r="XAY17" s="413"/>
      <c r="XAZ17" s="413"/>
      <c r="XBA17" s="413"/>
      <c r="XBB17" s="413"/>
      <c r="XBC17" s="413"/>
      <c r="XBD17" s="413"/>
      <c r="XBE17" s="413"/>
      <c r="XBF17" s="413"/>
      <c r="XBG17" s="413"/>
      <c r="XBH17" s="413"/>
      <c r="XBI17" s="413"/>
      <c r="XBJ17" s="413"/>
      <c r="XBK17" s="413"/>
      <c r="XBL17" s="413"/>
      <c r="XBM17" s="413"/>
      <c r="XBN17" s="413"/>
      <c r="XBO17" s="413"/>
      <c r="XBP17" s="413"/>
      <c r="XBQ17" s="413"/>
      <c r="XBR17" s="413"/>
      <c r="XBS17" s="413"/>
      <c r="XBT17" s="413"/>
      <c r="XBU17" s="413"/>
      <c r="XBV17" s="413"/>
      <c r="XBW17" s="413"/>
      <c r="XBX17" s="413"/>
      <c r="XBY17" s="413"/>
      <c r="XBZ17" s="413"/>
      <c r="XCA17" s="413"/>
      <c r="XCB17" s="413"/>
      <c r="XCC17" s="413"/>
      <c r="XCD17" s="413"/>
      <c r="XCE17" s="413"/>
      <c r="XCF17" s="413"/>
      <c r="XCG17" s="413"/>
      <c r="XCH17" s="413"/>
      <c r="XCI17" s="413"/>
      <c r="XCJ17" s="413"/>
      <c r="XCK17" s="413"/>
      <c r="XCL17" s="413"/>
      <c r="XCM17" s="413"/>
      <c r="XCN17" s="413"/>
      <c r="XCO17" s="413"/>
      <c r="XCP17" s="413"/>
      <c r="XCQ17" s="413"/>
      <c r="XCR17" s="413"/>
      <c r="XCS17" s="413"/>
      <c r="XCT17" s="413"/>
      <c r="XCU17" s="413"/>
      <c r="XCV17" s="413"/>
      <c r="XCW17" s="413"/>
      <c r="XCX17" s="413"/>
      <c r="XCY17" s="413"/>
      <c r="XCZ17" s="413"/>
      <c r="XDA17" s="413"/>
      <c r="XDB17" s="413"/>
      <c r="XDC17" s="413"/>
      <c r="XDD17" s="413"/>
      <c r="XDE17" s="413"/>
      <c r="XDF17" s="413"/>
      <c r="XDG17" s="413"/>
      <c r="XDH17" s="413"/>
      <c r="XDI17" s="413"/>
      <c r="XDJ17" s="413"/>
      <c r="XDK17" s="413"/>
      <c r="XDL17" s="413"/>
      <c r="XDM17" s="413"/>
      <c r="XDN17" s="413"/>
      <c r="XDO17" s="413"/>
      <c r="XDP17" s="413"/>
      <c r="XDQ17" s="413"/>
      <c r="XDR17" s="413"/>
      <c r="XDS17" s="413"/>
      <c r="XDT17" s="413"/>
      <c r="XDU17" s="413"/>
      <c r="XDV17" s="413"/>
      <c r="XDW17" s="413"/>
      <c r="XDX17" s="413"/>
      <c r="XDY17" s="413"/>
      <c r="XDZ17" s="413"/>
      <c r="XEA17" s="413"/>
      <c r="XEB17" s="413"/>
      <c r="XEC17" s="413"/>
      <c r="XED17" s="413"/>
      <c r="XEE17" s="413"/>
      <c r="XEF17" s="413"/>
      <c r="XEG17" s="413"/>
      <c r="XEH17" s="413"/>
      <c r="XEI17" s="413"/>
      <c r="XEJ17" s="413"/>
      <c r="XEK17" s="413"/>
      <c r="XEL17" s="413"/>
      <c r="XEM17" s="413"/>
      <c r="XEN17" s="413"/>
      <c r="XEO17" s="413"/>
      <c r="XEP17" s="413"/>
      <c r="XEQ17" s="413"/>
      <c r="XER17" s="413"/>
      <c r="XES17" s="413"/>
      <c r="XET17" s="413"/>
      <c r="XEU17" s="413"/>
      <c r="XEV17" s="413"/>
      <c r="XEW17" s="413"/>
      <c r="XEX17" s="413"/>
      <c r="XEY17" s="413"/>
      <c r="XEZ17" s="413"/>
      <c r="XFA17" s="413"/>
      <c r="XFB17" s="413"/>
      <c r="XFC17" s="413"/>
      <c r="XFD17" s="413"/>
    </row>
    <row r="18" spans="1:16384" s="413" customFormat="1" ht="15" x14ac:dyDescent="0.25">
      <c r="A18" s="958"/>
      <c r="B18" s="733" t="s">
        <v>729</v>
      </c>
      <c r="C18" s="733" t="s">
        <v>212</v>
      </c>
      <c r="D18" s="157">
        <v>0.4</v>
      </c>
      <c r="E18" s="157">
        <v>0.39999999999999997</v>
      </c>
      <c r="F18" s="157">
        <v>0</v>
      </c>
      <c r="G18" s="157">
        <v>0.6</v>
      </c>
      <c r="H18" s="157">
        <v>0</v>
      </c>
      <c r="I18" s="157">
        <v>0</v>
      </c>
      <c r="J18" s="157">
        <v>0</v>
      </c>
      <c r="K18" s="157">
        <v>0</v>
      </c>
      <c r="L18" s="157">
        <v>1</v>
      </c>
      <c r="M18"/>
      <c r="N18" s="58"/>
      <c r="O18" s="58"/>
      <c r="P18" s="58"/>
    </row>
    <row r="19" spans="1:16384" s="413" customFormat="1" ht="15" x14ac:dyDescent="0.25">
      <c r="A19" s="957" t="s">
        <v>119</v>
      </c>
      <c r="B19" s="733" t="s">
        <v>313</v>
      </c>
      <c r="C19" s="733" t="s">
        <v>133</v>
      </c>
      <c r="D19" s="157">
        <v>1</v>
      </c>
      <c r="E19" s="157">
        <v>1</v>
      </c>
      <c r="F19" s="157">
        <v>1</v>
      </c>
      <c r="G19" s="157">
        <v>0.75</v>
      </c>
      <c r="H19" s="157">
        <v>1</v>
      </c>
      <c r="I19" s="157">
        <v>0</v>
      </c>
      <c r="J19" s="157">
        <v>1</v>
      </c>
      <c r="K19" s="157">
        <v>0</v>
      </c>
      <c r="L19" s="157">
        <v>0</v>
      </c>
      <c r="M19"/>
      <c r="N19" s="58"/>
      <c r="O19" s="58"/>
      <c r="P19" s="58"/>
    </row>
    <row r="20" spans="1:16384" s="413" customFormat="1" ht="15" x14ac:dyDescent="0.25">
      <c r="A20" s="958"/>
      <c r="B20" s="733" t="s">
        <v>312</v>
      </c>
      <c r="C20" s="733" t="s">
        <v>133</v>
      </c>
      <c r="D20" s="157">
        <v>1</v>
      </c>
      <c r="E20" s="157">
        <v>1</v>
      </c>
      <c r="F20" s="157">
        <v>1</v>
      </c>
      <c r="G20" s="157">
        <v>1</v>
      </c>
      <c r="H20" s="157">
        <v>1</v>
      </c>
      <c r="I20" s="157">
        <v>0</v>
      </c>
      <c r="J20" s="157">
        <v>1</v>
      </c>
      <c r="K20" s="157">
        <v>0</v>
      </c>
      <c r="L20" s="157">
        <v>0</v>
      </c>
      <c r="M20"/>
      <c r="N20" s="58"/>
      <c r="O20" s="58"/>
      <c r="P20" s="58"/>
    </row>
    <row r="21" spans="1:16384" s="413" customFormat="1" ht="15" x14ac:dyDescent="0.25">
      <c r="A21" s="958"/>
      <c r="B21" s="733" t="s">
        <v>474</v>
      </c>
      <c r="C21" s="733" t="s">
        <v>212</v>
      </c>
      <c r="D21" s="157">
        <v>2</v>
      </c>
      <c r="E21" s="157">
        <v>7</v>
      </c>
      <c r="F21" s="157">
        <v>2</v>
      </c>
      <c r="G21" s="157">
        <v>2</v>
      </c>
      <c r="H21" s="157">
        <v>2</v>
      </c>
      <c r="I21" s="157">
        <v>0</v>
      </c>
      <c r="J21" s="157">
        <v>2</v>
      </c>
      <c r="K21" s="157">
        <v>0</v>
      </c>
      <c r="L21" s="157">
        <v>0</v>
      </c>
      <c r="M21"/>
      <c r="N21" s="58"/>
      <c r="O21" s="58"/>
      <c r="P21" s="58"/>
    </row>
    <row r="22" spans="1:16384" s="413" customFormat="1" ht="15" x14ac:dyDescent="0.25">
      <c r="A22" s="957" t="s">
        <v>78</v>
      </c>
      <c r="B22" s="733" t="s">
        <v>315</v>
      </c>
      <c r="C22" s="733" t="s">
        <v>212</v>
      </c>
      <c r="D22" s="157">
        <v>1</v>
      </c>
      <c r="E22" s="157">
        <v>1</v>
      </c>
      <c r="F22" s="157">
        <v>0</v>
      </c>
      <c r="G22" s="157">
        <v>0</v>
      </c>
      <c r="H22" s="157">
        <v>0</v>
      </c>
      <c r="I22" s="157">
        <v>0</v>
      </c>
      <c r="J22" s="157">
        <v>0</v>
      </c>
      <c r="K22" s="157">
        <v>0</v>
      </c>
      <c r="L22" s="157">
        <v>0</v>
      </c>
      <c r="M22"/>
      <c r="N22" s="58"/>
      <c r="O22" s="58"/>
      <c r="P22" s="58"/>
    </row>
    <row r="23" spans="1:16384" s="413" customFormat="1" ht="15" x14ac:dyDescent="0.25">
      <c r="A23" s="958"/>
      <c r="B23" s="733" t="s">
        <v>314</v>
      </c>
      <c r="C23" s="733" t="s">
        <v>212</v>
      </c>
      <c r="D23" s="157">
        <v>0.6</v>
      </c>
      <c r="E23" s="157">
        <v>0.6</v>
      </c>
      <c r="F23" s="157">
        <v>0.4</v>
      </c>
      <c r="G23" s="157">
        <v>1</v>
      </c>
      <c r="H23" s="157">
        <v>0</v>
      </c>
      <c r="I23" s="157">
        <v>0</v>
      </c>
      <c r="J23" s="157">
        <v>0</v>
      </c>
      <c r="K23" s="157">
        <v>0</v>
      </c>
      <c r="L23" s="157">
        <v>0</v>
      </c>
      <c r="M23"/>
      <c r="N23" s="58"/>
      <c r="O23" s="58"/>
      <c r="P23" s="58"/>
    </row>
    <row r="24" spans="1:16384" s="413" customFormat="1" ht="15" x14ac:dyDescent="0.25">
      <c r="A24" s="958"/>
      <c r="B24" s="733" t="s">
        <v>726</v>
      </c>
      <c r="C24" s="733" t="s">
        <v>212</v>
      </c>
      <c r="D24" s="157">
        <v>0</v>
      </c>
      <c r="E24" s="157">
        <v>0</v>
      </c>
      <c r="F24" s="157">
        <v>1</v>
      </c>
      <c r="G24" s="157">
        <v>0.6</v>
      </c>
      <c r="H24" s="157">
        <v>0</v>
      </c>
      <c r="I24" s="157">
        <v>0</v>
      </c>
      <c r="J24" s="157">
        <v>0</v>
      </c>
      <c r="K24" s="157">
        <v>0</v>
      </c>
      <c r="L24" s="157">
        <v>0</v>
      </c>
      <c r="M24"/>
      <c r="N24" s="58"/>
      <c r="O24" s="58"/>
      <c r="P24" s="58"/>
    </row>
    <row r="25" spans="1:16384" s="413" customFormat="1" ht="15" x14ac:dyDescent="0.25">
      <c r="A25" s="957" t="s">
        <v>102</v>
      </c>
      <c r="B25" s="733" t="s">
        <v>334</v>
      </c>
      <c r="C25" s="733" t="s">
        <v>230</v>
      </c>
      <c r="D25" s="157">
        <v>0.3</v>
      </c>
      <c r="E25" s="157">
        <v>0.3</v>
      </c>
      <c r="F25" s="157">
        <v>0.6</v>
      </c>
      <c r="G25" s="157">
        <v>0.49</v>
      </c>
      <c r="H25" s="157">
        <v>1</v>
      </c>
      <c r="I25" s="157">
        <v>0</v>
      </c>
      <c r="J25" s="157">
        <v>0</v>
      </c>
      <c r="K25" s="157">
        <v>0</v>
      </c>
      <c r="L25" s="157">
        <v>0</v>
      </c>
      <c r="M25"/>
      <c r="N25" s="58"/>
      <c r="O25" s="58"/>
      <c r="P25" s="58"/>
    </row>
    <row r="26" spans="1:16384" s="413" customFormat="1" ht="15" x14ac:dyDescent="0.25">
      <c r="A26" s="958"/>
      <c r="B26" s="733" t="s">
        <v>346</v>
      </c>
      <c r="C26" s="733" t="s">
        <v>212</v>
      </c>
      <c r="D26" s="157">
        <v>1</v>
      </c>
      <c r="E26" s="157">
        <v>1</v>
      </c>
      <c r="F26" s="157">
        <v>0</v>
      </c>
      <c r="G26" s="157">
        <v>0</v>
      </c>
      <c r="H26" s="157">
        <v>0</v>
      </c>
      <c r="I26" s="157">
        <v>0</v>
      </c>
      <c r="J26" s="157">
        <v>0</v>
      </c>
      <c r="K26" s="157">
        <v>0</v>
      </c>
      <c r="L26" s="157">
        <v>1</v>
      </c>
      <c r="M26"/>
      <c r="N26" s="58"/>
      <c r="O26" s="58"/>
      <c r="P26" s="58"/>
    </row>
    <row r="27" spans="1:16384" s="413" customFormat="1" ht="15" x14ac:dyDescent="0.25">
      <c r="A27" s="958"/>
      <c r="B27" s="733" t="s">
        <v>336</v>
      </c>
      <c r="C27" s="733" t="s">
        <v>212</v>
      </c>
      <c r="D27" s="157">
        <v>1</v>
      </c>
      <c r="E27" s="157">
        <v>1</v>
      </c>
      <c r="F27" s="157">
        <v>0</v>
      </c>
      <c r="G27" s="157">
        <v>0</v>
      </c>
      <c r="H27" s="157">
        <v>0</v>
      </c>
      <c r="I27" s="157">
        <v>0</v>
      </c>
      <c r="J27" s="157">
        <v>0</v>
      </c>
      <c r="K27" s="157">
        <v>0</v>
      </c>
      <c r="L27" s="157">
        <v>1</v>
      </c>
      <c r="M27"/>
      <c r="N27" s="58"/>
      <c r="O27" s="58"/>
      <c r="P27" s="58"/>
    </row>
    <row r="28" spans="1:16384" s="413" customFormat="1" ht="15" x14ac:dyDescent="0.25">
      <c r="A28" s="958"/>
      <c r="B28" s="733" t="s">
        <v>335</v>
      </c>
      <c r="C28" s="733" t="s">
        <v>133</v>
      </c>
      <c r="D28" s="157">
        <v>0.8</v>
      </c>
      <c r="E28" s="157">
        <v>0.9</v>
      </c>
      <c r="F28" s="157">
        <v>0.8</v>
      </c>
      <c r="G28" s="157">
        <v>0.61</v>
      </c>
      <c r="H28" s="157">
        <v>0.8</v>
      </c>
      <c r="I28" s="157">
        <v>0</v>
      </c>
      <c r="J28" s="157">
        <v>0.8</v>
      </c>
      <c r="K28" s="157">
        <v>0</v>
      </c>
      <c r="L28" s="157">
        <v>0</v>
      </c>
      <c r="M28"/>
      <c r="N28" s="58"/>
      <c r="O28" s="58"/>
      <c r="P28" s="58"/>
    </row>
    <row r="29" spans="1:16384" s="413" customFormat="1" ht="15" x14ac:dyDescent="0.25">
      <c r="A29" s="957" t="s">
        <v>95</v>
      </c>
      <c r="B29" s="733" t="s">
        <v>343</v>
      </c>
      <c r="C29" s="733" t="s">
        <v>212</v>
      </c>
      <c r="D29" s="157">
        <v>1</v>
      </c>
      <c r="E29" s="157">
        <v>1</v>
      </c>
      <c r="F29" s="157">
        <v>0</v>
      </c>
      <c r="G29" s="157">
        <v>0</v>
      </c>
      <c r="H29" s="157">
        <v>0</v>
      </c>
      <c r="I29" s="157">
        <v>0</v>
      </c>
      <c r="J29" s="157">
        <v>0</v>
      </c>
      <c r="K29" s="157">
        <v>0</v>
      </c>
      <c r="L29" s="157">
        <v>0</v>
      </c>
      <c r="M29"/>
      <c r="N29" s="58"/>
      <c r="O29" s="58"/>
      <c r="P29" s="58"/>
    </row>
    <row r="30" spans="1:16384" s="413" customFormat="1" ht="15" x14ac:dyDescent="0.25">
      <c r="A30" s="958"/>
      <c r="B30" s="733" t="s">
        <v>341</v>
      </c>
      <c r="C30" s="733" t="s">
        <v>133</v>
      </c>
      <c r="D30" s="157">
        <v>1</v>
      </c>
      <c r="E30" s="157">
        <v>1</v>
      </c>
      <c r="F30" s="157">
        <v>1</v>
      </c>
      <c r="G30" s="157">
        <v>0.25</v>
      </c>
      <c r="H30" s="157">
        <v>1</v>
      </c>
      <c r="I30" s="157">
        <v>0</v>
      </c>
      <c r="J30" s="157">
        <v>1</v>
      </c>
      <c r="K30" s="157">
        <v>0</v>
      </c>
      <c r="L30" s="157">
        <v>0</v>
      </c>
      <c r="M30"/>
      <c r="N30" s="58"/>
      <c r="O30" s="58"/>
      <c r="P30" s="58"/>
    </row>
    <row r="31" spans="1:16384" s="413" customFormat="1" ht="15" x14ac:dyDescent="0.25">
      <c r="A31" s="958"/>
      <c r="B31" s="733" t="s">
        <v>410</v>
      </c>
      <c r="C31" s="733" t="s">
        <v>212</v>
      </c>
      <c r="D31" s="157">
        <v>8</v>
      </c>
      <c r="E31" s="157">
        <v>9</v>
      </c>
      <c r="F31" s="157">
        <v>8</v>
      </c>
      <c r="G31" s="157">
        <v>11</v>
      </c>
      <c r="H31" s="157">
        <v>8</v>
      </c>
      <c r="I31" s="157">
        <v>0</v>
      </c>
      <c r="J31" s="157">
        <v>8</v>
      </c>
      <c r="K31" s="157">
        <v>0</v>
      </c>
      <c r="L31" s="157">
        <v>0</v>
      </c>
      <c r="M31"/>
      <c r="N31" s="58"/>
      <c r="O31" s="58"/>
      <c r="P31" s="58"/>
    </row>
    <row r="32" spans="1:16384" s="413" customFormat="1" ht="15" x14ac:dyDescent="0.25">
      <c r="A32" s="957" t="s">
        <v>328</v>
      </c>
      <c r="B32" s="733" t="s">
        <v>502</v>
      </c>
      <c r="C32" s="733" t="s">
        <v>212</v>
      </c>
      <c r="D32" s="157">
        <v>0</v>
      </c>
      <c r="E32" s="157">
        <v>0.5</v>
      </c>
      <c r="F32" s="157">
        <v>0</v>
      </c>
      <c r="G32" s="157">
        <v>0</v>
      </c>
      <c r="H32" s="157">
        <v>0</v>
      </c>
      <c r="I32" s="157">
        <v>0</v>
      </c>
      <c r="J32" s="157">
        <v>0</v>
      </c>
      <c r="K32" s="157">
        <v>0</v>
      </c>
      <c r="L32" s="157">
        <v>1</v>
      </c>
      <c r="M32"/>
      <c r="N32" s="418"/>
      <c r="O32" s="58"/>
      <c r="P32" s="58"/>
    </row>
    <row r="33" spans="1:16" s="413" customFormat="1" ht="15" x14ac:dyDescent="0.25">
      <c r="A33" s="958"/>
      <c r="B33" s="733" t="s">
        <v>766</v>
      </c>
      <c r="C33" s="733" t="s">
        <v>230</v>
      </c>
      <c r="D33" s="157">
        <v>0.3</v>
      </c>
      <c r="E33" s="157">
        <v>0.3</v>
      </c>
      <c r="F33" s="157">
        <v>0.7</v>
      </c>
      <c r="G33" s="157">
        <v>0.65</v>
      </c>
      <c r="H33" s="157">
        <v>0</v>
      </c>
      <c r="I33" s="157">
        <v>0</v>
      </c>
      <c r="J33" s="157">
        <v>0</v>
      </c>
      <c r="K33" s="157">
        <v>0</v>
      </c>
      <c r="L33" s="157">
        <v>0</v>
      </c>
      <c r="M33"/>
      <c r="N33" s="58"/>
      <c r="O33" s="58"/>
      <c r="P33" s="58"/>
    </row>
    <row r="34" spans="1:16" s="413" customFormat="1" ht="15" x14ac:dyDescent="0.25">
      <c r="A34" s="958"/>
      <c r="B34" s="733" t="s">
        <v>765</v>
      </c>
      <c r="C34" s="733" t="s">
        <v>212</v>
      </c>
      <c r="D34" s="157">
        <v>0</v>
      </c>
      <c r="E34" s="157">
        <v>0</v>
      </c>
      <c r="F34" s="157">
        <v>1</v>
      </c>
      <c r="G34" s="157">
        <v>0.4</v>
      </c>
      <c r="H34" s="157">
        <v>1</v>
      </c>
      <c r="I34" s="157">
        <v>0</v>
      </c>
      <c r="J34" s="157">
        <v>0</v>
      </c>
      <c r="K34" s="157">
        <v>0</v>
      </c>
      <c r="L34" s="157">
        <v>0</v>
      </c>
      <c r="M34"/>
      <c r="N34" s="58"/>
      <c r="O34" s="58"/>
      <c r="P34" s="58"/>
    </row>
    <row r="35" spans="1:16" s="413" customFormat="1" ht="15" x14ac:dyDescent="0.25">
      <c r="A35" s="958"/>
      <c r="B35" s="733" t="s">
        <v>763</v>
      </c>
      <c r="C35" s="733" t="s">
        <v>212</v>
      </c>
      <c r="D35" s="157">
        <v>1</v>
      </c>
      <c r="E35" s="157">
        <v>1</v>
      </c>
      <c r="F35" s="157">
        <v>4</v>
      </c>
      <c r="G35" s="157">
        <v>3</v>
      </c>
      <c r="H35" s="157">
        <v>4</v>
      </c>
      <c r="I35" s="157">
        <v>0</v>
      </c>
      <c r="J35" s="157">
        <v>4</v>
      </c>
      <c r="K35" s="157">
        <v>0</v>
      </c>
      <c r="L35" s="157">
        <v>0</v>
      </c>
      <c r="M35"/>
      <c r="N35" s="58"/>
      <c r="O35" s="58"/>
      <c r="P35" s="58"/>
    </row>
    <row r="36" spans="1:16" s="413" customFormat="1" ht="15" x14ac:dyDescent="0.25">
      <c r="A36" s="957" t="s">
        <v>157</v>
      </c>
      <c r="B36" s="733" t="s">
        <v>249</v>
      </c>
      <c r="C36" s="733" t="s">
        <v>212</v>
      </c>
      <c r="D36" s="157">
        <v>0</v>
      </c>
      <c r="E36" s="157">
        <v>0</v>
      </c>
      <c r="F36" s="157">
        <v>0</v>
      </c>
      <c r="G36" s="157">
        <v>0</v>
      </c>
      <c r="H36" s="157">
        <v>0</v>
      </c>
      <c r="I36" s="157">
        <v>0</v>
      </c>
      <c r="J36" s="157">
        <v>0</v>
      </c>
      <c r="K36" s="157">
        <v>0</v>
      </c>
      <c r="L36" s="157">
        <v>1</v>
      </c>
      <c r="M36"/>
      <c r="N36" s="58"/>
      <c r="O36" s="58"/>
      <c r="P36" s="58"/>
    </row>
    <row r="37" spans="1:16" s="413" customFormat="1" ht="15" x14ac:dyDescent="0.25">
      <c r="A37" s="958"/>
      <c r="B37" s="733" t="s">
        <v>488</v>
      </c>
      <c r="C37" s="733" t="s">
        <v>212</v>
      </c>
      <c r="D37" s="157">
        <v>1</v>
      </c>
      <c r="E37" s="157">
        <v>1</v>
      </c>
      <c r="F37" s="157">
        <v>1</v>
      </c>
      <c r="G37" s="157">
        <v>0.70720000000000005</v>
      </c>
      <c r="H37" s="157">
        <v>1</v>
      </c>
      <c r="I37" s="157">
        <v>0</v>
      </c>
      <c r="J37" s="157">
        <v>1</v>
      </c>
      <c r="K37" s="157">
        <v>0</v>
      </c>
      <c r="L37" s="157">
        <v>0</v>
      </c>
      <c r="M37"/>
      <c r="N37" s="58"/>
      <c r="O37" s="58"/>
      <c r="P37" s="58"/>
    </row>
    <row r="38" spans="1:16" s="413" customFormat="1" ht="15" x14ac:dyDescent="0.25">
      <c r="A38" s="957" t="s">
        <v>115</v>
      </c>
      <c r="B38" s="733" t="s">
        <v>468</v>
      </c>
      <c r="C38" s="733" t="s">
        <v>212</v>
      </c>
      <c r="D38" s="157">
        <v>0.35</v>
      </c>
      <c r="E38" s="157">
        <v>0.35</v>
      </c>
      <c r="F38" s="157">
        <v>0.35</v>
      </c>
      <c r="G38" s="157">
        <v>0.54999999999999993</v>
      </c>
      <c r="H38" s="157">
        <v>0.3</v>
      </c>
      <c r="I38" s="157">
        <v>0</v>
      </c>
      <c r="J38" s="157">
        <v>0</v>
      </c>
      <c r="K38" s="157">
        <v>0</v>
      </c>
      <c r="L38" s="157">
        <v>0</v>
      </c>
      <c r="M38"/>
      <c r="N38" s="58"/>
      <c r="O38" s="58"/>
      <c r="P38" s="58"/>
    </row>
    <row r="39" spans="1:16" s="413" customFormat="1" ht="15" customHeight="1" x14ac:dyDescent="0.25">
      <c r="A39" s="958"/>
      <c r="B39" s="733" t="s">
        <v>524</v>
      </c>
      <c r="C39" s="733" t="s">
        <v>212</v>
      </c>
      <c r="D39" s="157">
        <v>0.1</v>
      </c>
      <c r="E39" s="157">
        <v>0.1</v>
      </c>
      <c r="F39" s="157">
        <v>0.4</v>
      </c>
      <c r="G39" s="157">
        <v>0.21000000000000002</v>
      </c>
      <c r="H39" s="157">
        <v>0.25</v>
      </c>
      <c r="I39" s="157">
        <v>0</v>
      </c>
      <c r="J39" s="157">
        <v>0.25</v>
      </c>
      <c r="K39" s="157">
        <v>0</v>
      </c>
      <c r="L39" s="157">
        <v>0</v>
      </c>
      <c r="M39"/>
      <c r="N39" s="58"/>
      <c r="O39" s="58"/>
      <c r="P39" s="58"/>
    </row>
    <row r="40" spans="1:16" s="413" customFormat="1" ht="15" customHeight="1" x14ac:dyDescent="0.25">
      <c r="A40" s="958"/>
      <c r="B40" s="733" t="s">
        <v>863</v>
      </c>
      <c r="C40" s="733" t="s">
        <v>212</v>
      </c>
      <c r="D40" s="157">
        <v>0.17</v>
      </c>
      <c r="E40" s="157">
        <v>0.14000000000000001</v>
      </c>
      <c r="F40" s="157">
        <v>0.3</v>
      </c>
      <c r="G40" s="157">
        <v>0.16999999999999998</v>
      </c>
      <c r="H40" s="157">
        <v>0.3</v>
      </c>
      <c r="I40" s="157">
        <v>0</v>
      </c>
      <c r="J40" s="157">
        <v>0.2</v>
      </c>
      <c r="K40" s="157">
        <v>0</v>
      </c>
      <c r="L40" s="157">
        <v>0</v>
      </c>
      <c r="M40"/>
      <c r="N40" s="58"/>
      <c r="O40" s="58"/>
      <c r="P40" s="58"/>
    </row>
    <row r="41" spans="1:16" s="413" customFormat="1" ht="15" customHeight="1" x14ac:dyDescent="0.25">
      <c r="A41" s="957" t="s">
        <v>357</v>
      </c>
      <c r="B41" s="733" t="s">
        <v>359</v>
      </c>
      <c r="C41" s="733" t="s">
        <v>133</v>
      </c>
      <c r="D41" s="157">
        <v>0.95</v>
      </c>
      <c r="E41" s="157">
        <v>0.98</v>
      </c>
      <c r="F41" s="157">
        <v>0.95</v>
      </c>
      <c r="G41" s="157">
        <v>0.82</v>
      </c>
      <c r="H41" s="157">
        <v>0.95</v>
      </c>
      <c r="I41" s="157">
        <v>0</v>
      </c>
      <c r="J41" s="157">
        <v>0.95</v>
      </c>
      <c r="K41" s="157">
        <v>0</v>
      </c>
      <c r="L41" s="157">
        <v>0</v>
      </c>
      <c r="M41"/>
      <c r="N41" s="58"/>
      <c r="O41" s="58"/>
      <c r="P41" s="58"/>
    </row>
    <row r="42" spans="1:16" ht="15" x14ac:dyDescent="0.25">
      <c r="A42" s="958"/>
      <c r="B42" s="733" t="s">
        <v>358</v>
      </c>
      <c r="C42" s="733" t="s">
        <v>212</v>
      </c>
      <c r="D42" s="157">
        <v>0</v>
      </c>
      <c r="E42" s="157">
        <v>0</v>
      </c>
      <c r="F42" s="157">
        <v>0</v>
      </c>
      <c r="G42" s="157">
        <v>0</v>
      </c>
      <c r="H42" s="157">
        <v>1</v>
      </c>
      <c r="I42" s="157">
        <v>0</v>
      </c>
      <c r="J42" s="157">
        <v>0</v>
      </c>
      <c r="K42" s="157">
        <v>0</v>
      </c>
      <c r="L42" s="157">
        <v>0</v>
      </c>
      <c r="M42"/>
    </row>
    <row r="43" spans="1:16" ht="15" x14ac:dyDescent="0.25">
      <c r="A43" s="958"/>
      <c r="B43" s="733" t="s">
        <v>868</v>
      </c>
      <c r="C43" s="733" t="s">
        <v>133</v>
      </c>
      <c r="D43" s="157">
        <v>1</v>
      </c>
      <c r="E43" s="157">
        <v>1</v>
      </c>
      <c r="F43" s="157">
        <v>1</v>
      </c>
      <c r="G43" s="157">
        <v>1</v>
      </c>
      <c r="H43" s="157">
        <v>1</v>
      </c>
      <c r="I43" s="157">
        <v>0</v>
      </c>
      <c r="J43" s="157">
        <v>1</v>
      </c>
      <c r="K43" s="157">
        <v>0</v>
      </c>
      <c r="L43" s="157">
        <v>0</v>
      </c>
      <c r="M43"/>
    </row>
    <row r="44" spans="1:16" ht="15" x14ac:dyDescent="0.25">
      <c r="B44" s="58"/>
    </row>
    <row r="45" spans="1:16" ht="15" x14ac:dyDescent="0.25">
      <c r="B45" s="58"/>
    </row>
    <row r="46" spans="1:16" ht="15" x14ac:dyDescent="0.25">
      <c r="B46" s="58"/>
    </row>
    <row r="47" spans="1:16" ht="15" x14ac:dyDescent="0.25">
      <c r="B47" s="58"/>
    </row>
    <row r="48" spans="1:16" ht="15" x14ac:dyDescent="0.25">
      <c r="B48" s="58"/>
    </row>
    <row r="49" spans="2:2" ht="15" x14ac:dyDescent="0.25">
      <c r="B49" s="58"/>
    </row>
    <row r="50" spans="2:2" ht="15" x14ac:dyDescent="0.25">
      <c r="B50" s="58"/>
    </row>
    <row r="51" spans="2:2" ht="15" x14ac:dyDescent="0.25">
      <c r="B51" s="58"/>
    </row>
    <row r="52" spans="2:2" ht="15" x14ac:dyDescent="0.25">
      <c r="B52" s="58"/>
    </row>
    <row r="53" spans="2:2" ht="15" x14ac:dyDescent="0.25">
      <c r="B53" s="58"/>
    </row>
    <row r="54" spans="2:2" ht="15" x14ac:dyDescent="0.25">
      <c r="B54" s="58"/>
    </row>
    <row r="55" spans="2:2" ht="15" x14ac:dyDescent="0.25">
      <c r="B55" s="58"/>
    </row>
    <row r="56" spans="2:2" ht="15" x14ac:dyDescent="0.25">
      <c r="B56" s="58"/>
    </row>
    <row r="57" spans="2:2" ht="15" x14ac:dyDescent="0.25">
      <c r="B57" s="58"/>
    </row>
    <row r="58" spans="2:2" ht="15" x14ac:dyDescent="0.25">
      <c r="B58" s="58"/>
    </row>
    <row r="59" spans="2:2" ht="15" x14ac:dyDescent="0.25">
      <c r="B59" s="58"/>
    </row>
    <row r="60" spans="2:2" ht="15" x14ac:dyDescent="0.25">
      <c r="B60" s="58"/>
    </row>
    <row r="61" spans="2:2" ht="15" x14ac:dyDescent="0.25">
      <c r="B61" s="58"/>
    </row>
    <row r="62" spans="2:2" ht="15" x14ac:dyDescent="0.25">
      <c r="B62" s="58"/>
    </row>
    <row r="63" spans="2:2" ht="15" x14ac:dyDescent="0.25">
      <c r="B63" s="58"/>
    </row>
    <row r="64" spans="2:2" ht="15" x14ac:dyDescent="0.25">
      <c r="B64" s="58"/>
    </row>
    <row r="65" spans="2:2" ht="15" x14ac:dyDescent="0.25">
      <c r="B65" s="58"/>
    </row>
    <row r="66" spans="2:2" ht="15" x14ac:dyDescent="0.25">
      <c r="B66" s="58"/>
    </row>
    <row r="67" spans="2:2" ht="15" x14ac:dyDescent="0.25">
      <c r="B67" s="58"/>
    </row>
    <row r="68" spans="2:2" ht="15" x14ac:dyDescent="0.25">
      <c r="B68" s="58"/>
    </row>
    <row r="69" spans="2:2" ht="15" x14ac:dyDescent="0.25">
      <c r="B69" s="58"/>
    </row>
    <row r="70" spans="2:2" ht="15" x14ac:dyDescent="0.25">
      <c r="B70" s="58"/>
    </row>
    <row r="71" spans="2:2" ht="15" x14ac:dyDescent="0.25">
      <c r="B71" s="58"/>
    </row>
    <row r="72" spans="2:2" ht="15" x14ac:dyDescent="0.25">
      <c r="B72" s="58"/>
    </row>
    <row r="73" spans="2:2" ht="15" x14ac:dyDescent="0.25">
      <c r="B73" s="58"/>
    </row>
    <row r="74" spans="2:2" ht="15" x14ac:dyDescent="0.25">
      <c r="B74" s="58"/>
    </row>
    <row r="75" spans="2:2" ht="15" x14ac:dyDescent="0.25">
      <c r="B75" s="58"/>
    </row>
    <row r="76" spans="2:2" ht="15" x14ac:dyDescent="0.25">
      <c r="B76" s="58"/>
    </row>
    <row r="77" spans="2:2" ht="15" x14ac:dyDescent="0.25">
      <c r="B77" s="58"/>
    </row>
    <row r="78" spans="2:2" ht="15" x14ac:dyDescent="0.25">
      <c r="B78" s="58"/>
    </row>
    <row r="79" spans="2:2" ht="15" x14ac:dyDescent="0.25">
      <c r="B79" s="58"/>
    </row>
    <row r="80" spans="2:2" ht="15" x14ac:dyDescent="0.25">
      <c r="B80" s="58"/>
    </row>
    <row r="81" spans="2:2" ht="15" x14ac:dyDescent="0.25">
      <c r="B81" s="58"/>
    </row>
    <row r="82" spans="2:2" ht="15" x14ac:dyDescent="0.25">
      <c r="B82" s="58"/>
    </row>
    <row r="83" spans="2:2" ht="15" x14ac:dyDescent="0.25">
      <c r="B83" s="58"/>
    </row>
    <row r="84" spans="2:2" ht="15" x14ac:dyDescent="0.25">
      <c r="B84" s="58"/>
    </row>
    <row r="85" spans="2:2" ht="15" x14ac:dyDescent="0.25">
      <c r="B85" s="58"/>
    </row>
    <row r="86" spans="2:2" ht="15" x14ac:dyDescent="0.25">
      <c r="B86" s="58"/>
    </row>
    <row r="87" spans="2:2" ht="15" x14ac:dyDescent="0.25">
      <c r="B87" s="58"/>
    </row>
    <row r="88" spans="2:2" ht="15" x14ac:dyDescent="0.25">
      <c r="B88" s="58"/>
    </row>
    <row r="89" spans="2:2" ht="15" x14ac:dyDescent="0.25">
      <c r="B89" s="58"/>
    </row>
    <row r="90" spans="2:2" ht="15" x14ac:dyDescent="0.25">
      <c r="B90" s="58"/>
    </row>
    <row r="91" spans="2:2" ht="15" x14ac:dyDescent="0.25">
      <c r="B91" s="58"/>
    </row>
    <row r="92" spans="2:2" ht="15" x14ac:dyDescent="0.25">
      <c r="B92" s="58"/>
    </row>
    <row r="93" spans="2:2" ht="15" x14ac:dyDescent="0.25">
      <c r="B93" s="58"/>
    </row>
    <row r="94" spans="2:2" ht="15" x14ac:dyDescent="0.25">
      <c r="B94" s="58"/>
    </row>
    <row r="95" spans="2:2" ht="15" x14ac:dyDescent="0.25">
      <c r="B95" s="58"/>
    </row>
    <row r="96" spans="2:2" ht="15" x14ac:dyDescent="0.25">
      <c r="B96" s="58"/>
    </row>
    <row r="97" spans="2:2" ht="15" x14ac:dyDescent="0.25">
      <c r="B97" s="58"/>
    </row>
    <row r="98" spans="2:2" ht="15" x14ac:dyDescent="0.25">
      <c r="B98" s="58"/>
    </row>
    <row r="99" spans="2:2" ht="15" x14ac:dyDescent="0.25">
      <c r="B99" s="58"/>
    </row>
    <row r="100" spans="2:2" ht="15" x14ac:dyDescent="0.25">
      <c r="B100" s="58"/>
    </row>
    <row r="101" spans="2:2" ht="15" x14ac:dyDescent="0.25">
      <c r="B101" s="58"/>
    </row>
    <row r="102" spans="2:2" ht="15" x14ac:dyDescent="0.25">
      <c r="B102" s="58"/>
    </row>
    <row r="103" spans="2:2" ht="15" x14ac:dyDescent="0.25">
      <c r="B103" s="58"/>
    </row>
    <row r="104" spans="2:2" ht="15" x14ac:dyDescent="0.25">
      <c r="B104" s="58"/>
    </row>
    <row r="105" spans="2:2" ht="15" x14ac:dyDescent="0.25">
      <c r="B105" s="58"/>
    </row>
    <row r="106" spans="2:2" ht="15" x14ac:dyDescent="0.25">
      <c r="B106" s="58"/>
    </row>
    <row r="107" spans="2:2" ht="15" x14ac:dyDescent="0.25">
      <c r="B107" s="58"/>
    </row>
    <row r="108" spans="2:2" ht="15" x14ac:dyDescent="0.25">
      <c r="B108" s="58"/>
    </row>
    <row r="109" spans="2:2" ht="15" x14ac:dyDescent="0.25">
      <c r="B109" s="58"/>
    </row>
    <row r="110" spans="2:2" ht="15" x14ac:dyDescent="0.25">
      <c r="B110" s="58"/>
    </row>
    <row r="111" spans="2:2" ht="15" x14ac:dyDescent="0.25">
      <c r="B111" s="58"/>
    </row>
    <row r="112" spans="2:2" ht="15" x14ac:dyDescent="0.25">
      <c r="B112" s="58"/>
    </row>
    <row r="113" spans="2:2" ht="15" x14ac:dyDescent="0.25">
      <c r="B113" s="58"/>
    </row>
    <row r="114" spans="2:2" ht="15" x14ac:dyDescent="0.25">
      <c r="B114" s="58"/>
    </row>
    <row r="115" spans="2:2" ht="15" x14ac:dyDescent="0.25">
      <c r="B115" s="58"/>
    </row>
    <row r="116" spans="2:2" ht="15" x14ac:dyDescent="0.25">
      <c r="B116" s="58"/>
    </row>
    <row r="117" spans="2:2" ht="15" x14ac:dyDescent="0.25">
      <c r="B117" s="58"/>
    </row>
    <row r="118" spans="2:2" ht="15" x14ac:dyDescent="0.25">
      <c r="B118" s="58"/>
    </row>
    <row r="119" spans="2:2" ht="15" x14ac:dyDescent="0.25">
      <c r="B119" s="58"/>
    </row>
    <row r="120" spans="2:2" ht="15" x14ac:dyDescent="0.25">
      <c r="B120" s="58"/>
    </row>
    <row r="121" spans="2:2" ht="15" x14ac:dyDescent="0.25">
      <c r="B121" s="58"/>
    </row>
    <row r="122" spans="2:2" ht="15" x14ac:dyDescent="0.25">
      <c r="B122" s="58"/>
    </row>
    <row r="123" spans="2:2" ht="15" x14ac:dyDescent="0.25">
      <c r="B123" s="58"/>
    </row>
    <row r="124" spans="2:2" ht="15" x14ac:dyDescent="0.25">
      <c r="B124" s="58"/>
    </row>
    <row r="125" spans="2:2" ht="15" x14ac:dyDescent="0.25">
      <c r="B125" s="58"/>
    </row>
    <row r="126" spans="2:2" ht="15" x14ac:dyDescent="0.25">
      <c r="B126" s="58"/>
    </row>
    <row r="127" spans="2:2" ht="15" x14ac:dyDescent="0.25">
      <c r="B127" s="58"/>
    </row>
    <row r="128" spans="2:2" ht="15" x14ac:dyDescent="0.25">
      <c r="B128" s="58"/>
    </row>
    <row r="129" spans="2:2" ht="15" x14ac:dyDescent="0.25">
      <c r="B129" s="58"/>
    </row>
    <row r="130" spans="2:2" ht="15" x14ac:dyDescent="0.25">
      <c r="B130" s="58"/>
    </row>
    <row r="131" spans="2:2" ht="15" x14ac:dyDescent="0.25">
      <c r="B131" s="58"/>
    </row>
    <row r="132" spans="2:2" ht="15" x14ac:dyDescent="0.25">
      <c r="B132" s="58"/>
    </row>
    <row r="133" spans="2:2" ht="15" x14ac:dyDescent="0.25">
      <c r="B133" s="58"/>
    </row>
    <row r="134" spans="2:2" ht="15" x14ac:dyDescent="0.25">
      <c r="B134" s="58"/>
    </row>
    <row r="135" spans="2:2" ht="15" x14ac:dyDescent="0.25">
      <c r="B135" s="58"/>
    </row>
    <row r="136" spans="2:2" ht="15" x14ac:dyDescent="0.25">
      <c r="B136" s="58"/>
    </row>
    <row r="137" spans="2:2" ht="15" x14ac:dyDescent="0.25">
      <c r="B137" s="58"/>
    </row>
    <row r="138" spans="2:2" ht="15" x14ac:dyDescent="0.25">
      <c r="B138" s="58"/>
    </row>
    <row r="139" spans="2:2" ht="15" x14ac:dyDescent="0.25">
      <c r="B139" s="58"/>
    </row>
    <row r="140" spans="2:2" ht="15" x14ac:dyDescent="0.25">
      <c r="B140" s="58"/>
    </row>
    <row r="141" spans="2:2" ht="15" x14ac:dyDescent="0.25">
      <c r="B141" s="58"/>
    </row>
    <row r="142" spans="2:2" ht="15" x14ac:dyDescent="0.25">
      <c r="B142" s="58"/>
    </row>
    <row r="143" spans="2:2" ht="15" x14ac:dyDescent="0.25">
      <c r="B143" s="58"/>
    </row>
    <row r="144" spans="2:2" ht="15" x14ac:dyDescent="0.25">
      <c r="B144" s="58"/>
    </row>
    <row r="145" spans="2:2" ht="15" x14ac:dyDescent="0.25">
      <c r="B145" s="58"/>
    </row>
    <row r="146" spans="2:2" ht="15" x14ac:dyDescent="0.25">
      <c r="B146" s="58"/>
    </row>
    <row r="147" spans="2:2" ht="15" x14ac:dyDescent="0.25">
      <c r="B147" s="58"/>
    </row>
    <row r="148" spans="2:2" ht="15" x14ac:dyDescent="0.25">
      <c r="B148" s="58"/>
    </row>
    <row r="149" spans="2:2" ht="15" x14ac:dyDescent="0.25">
      <c r="B149" s="58"/>
    </row>
    <row r="150" spans="2:2" ht="15" x14ac:dyDescent="0.25">
      <c r="B150" s="58"/>
    </row>
    <row r="151" spans="2:2" ht="15" x14ac:dyDescent="0.25">
      <c r="B151" s="58"/>
    </row>
    <row r="152" spans="2:2" ht="15" x14ac:dyDescent="0.25">
      <c r="B152" s="58"/>
    </row>
    <row r="153" spans="2:2" ht="15" x14ac:dyDescent="0.25">
      <c r="B153" s="58"/>
    </row>
    <row r="154" spans="2:2" ht="15" x14ac:dyDescent="0.25">
      <c r="B154" s="58"/>
    </row>
    <row r="155" spans="2:2" ht="15" x14ac:dyDescent="0.25">
      <c r="B155" s="58"/>
    </row>
    <row r="156" spans="2:2" ht="15" x14ac:dyDescent="0.25">
      <c r="B156" s="58"/>
    </row>
    <row r="157" spans="2:2" ht="15" x14ac:dyDescent="0.25">
      <c r="B157" s="58"/>
    </row>
    <row r="158" spans="2:2" ht="15" x14ac:dyDescent="0.25">
      <c r="B158" s="58"/>
    </row>
    <row r="159" spans="2:2" ht="15" x14ac:dyDescent="0.25">
      <c r="B159" s="58"/>
    </row>
    <row r="160" spans="2:2" ht="15" x14ac:dyDescent="0.25">
      <c r="B160" s="58"/>
    </row>
    <row r="161" spans="2:2" ht="15" x14ac:dyDescent="0.25">
      <c r="B161" s="58"/>
    </row>
    <row r="162" spans="2:2" ht="15" x14ac:dyDescent="0.25">
      <c r="B162" s="58"/>
    </row>
    <row r="163" spans="2:2" ht="15" x14ac:dyDescent="0.25">
      <c r="B163" s="58"/>
    </row>
    <row r="164" spans="2:2" ht="15" x14ac:dyDescent="0.25">
      <c r="B164" s="58"/>
    </row>
    <row r="165" spans="2:2" ht="15" x14ac:dyDescent="0.25">
      <c r="B165" s="58"/>
    </row>
    <row r="166" spans="2:2" ht="15" x14ac:dyDescent="0.25">
      <c r="B166" s="58"/>
    </row>
    <row r="167" spans="2:2" ht="15" x14ac:dyDescent="0.25">
      <c r="B167" s="58"/>
    </row>
    <row r="168" spans="2:2" ht="15" x14ac:dyDescent="0.25">
      <c r="B168" s="58"/>
    </row>
    <row r="169" spans="2:2" ht="15" x14ac:dyDescent="0.25">
      <c r="B169" s="58"/>
    </row>
    <row r="170" spans="2:2" ht="15" x14ac:dyDescent="0.25">
      <c r="B170" s="58"/>
    </row>
    <row r="171" spans="2:2" ht="15" x14ac:dyDescent="0.25">
      <c r="B171" s="58"/>
    </row>
    <row r="172" spans="2:2" ht="15" x14ac:dyDescent="0.25">
      <c r="B172" s="58"/>
    </row>
    <row r="173" spans="2:2" ht="15" x14ac:dyDescent="0.25">
      <c r="B173" s="58"/>
    </row>
    <row r="174" spans="2:2" ht="15" x14ac:dyDescent="0.25">
      <c r="B174" s="58"/>
    </row>
    <row r="175" spans="2:2" ht="15" x14ac:dyDescent="0.25">
      <c r="B175" s="58"/>
    </row>
    <row r="176" spans="2:2" ht="15" x14ac:dyDescent="0.25">
      <c r="B176" s="58"/>
    </row>
    <row r="177" spans="2:2" ht="15" x14ac:dyDescent="0.25">
      <c r="B177" s="58"/>
    </row>
    <row r="178" spans="2:2" ht="15" x14ac:dyDescent="0.25">
      <c r="B178" s="58"/>
    </row>
    <row r="179" spans="2:2" ht="15" x14ac:dyDescent="0.25">
      <c r="B179" s="58"/>
    </row>
    <row r="180" spans="2:2" ht="15" x14ac:dyDescent="0.25">
      <c r="B180" s="58"/>
    </row>
    <row r="181" spans="2:2" ht="15" x14ac:dyDescent="0.25">
      <c r="B181" s="58"/>
    </row>
    <row r="182" spans="2:2" ht="15" x14ac:dyDescent="0.25">
      <c r="B182" s="58"/>
    </row>
    <row r="183" spans="2:2" ht="15" x14ac:dyDescent="0.25">
      <c r="B183" s="58"/>
    </row>
    <row r="184" spans="2:2" ht="15" x14ac:dyDescent="0.25">
      <c r="B184" s="58"/>
    </row>
    <row r="185" spans="2:2" ht="15" x14ac:dyDescent="0.25">
      <c r="B185" s="58"/>
    </row>
    <row r="186" spans="2:2" ht="15" x14ac:dyDescent="0.25">
      <c r="B186" s="58"/>
    </row>
    <row r="187" spans="2:2" ht="15" x14ac:dyDescent="0.25">
      <c r="B187" s="58"/>
    </row>
    <row r="188" spans="2:2" ht="15" x14ac:dyDescent="0.25">
      <c r="B188" s="58"/>
    </row>
    <row r="189" spans="2:2" ht="15" x14ac:dyDescent="0.25">
      <c r="B189" s="58"/>
    </row>
    <row r="190" spans="2:2" ht="15" x14ac:dyDescent="0.25">
      <c r="B190" s="58"/>
    </row>
    <row r="191" spans="2:2" ht="15" x14ac:dyDescent="0.25">
      <c r="B191" s="58"/>
    </row>
    <row r="192" spans="2:2" ht="15" x14ac:dyDescent="0.25">
      <c r="B192" s="58"/>
    </row>
    <row r="193" spans="2:2" ht="15" x14ac:dyDescent="0.25">
      <c r="B193" s="58"/>
    </row>
    <row r="194" spans="2:2" ht="15" x14ac:dyDescent="0.25">
      <c r="B194" s="58"/>
    </row>
    <row r="195" spans="2:2" ht="15" x14ac:dyDescent="0.25">
      <c r="B195" s="58"/>
    </row>
  </sheetData>
  <sheetProtection selectLockedCells="1" selectUnlockedCells="1"/>
  <mergeCells count="10">
    <mergeCell ref="A7:A15"/>
    <mergeCell ref="A16:A18"/>
    <mergeCell ref="A19:A21"/>
    <mergeCell ref="A22:A24"/>
    <mergeCell ref="A25:A28"/>
    <mergeCell ref="A29:A31"/>
    <mergeCell ref="A32:A35"/>
    <mergeCell ref="A36:A37"/>
    <mergeCell ref="A38:A40"/>
    <mergeCell ref="A41:A43"/>
  </mergeCells>
  <pageMargins left="0.70866141732283472" right="0.70866141732283472" top="0.74803149606299213" bottom="0.74803149606299213" header="0.31496062992125984" footer="0.31496062992125984"/>
  <pageSetup scale="89"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B1:T99"/>
  <sheetViews>
    <sheetView showGridLines="0" showZeros="0" topLeftCell="A43" zoomScale="70" zoomScaleNormal="70" zoomScaleSheetLayoutView="100" workbookViewId="0">
      <selection activeCell="B69" sqref="B69"/>
    </sheetView>
  </sheetViews>
  <sheetFormatPr baseColWidth="10" defaultColWidth="11.42578125" defaultRowHeight="21" zeroHeight="1" x14ac:dyDescent="0.35"/>
  <cols>
    <col min="1" max="1" width="7.5703125" style="160" customWidth="1"/>
    <col min="2" max="2" width="198.28515625" style="160" customWidth="1"/>
    <col min="3" max="3" width="19.28515625" style="160" customWidth="1"/>
    <col min="4" max="11" width="9.42578125" style="160" customWidth="1"/>
    <col min="12" max="12" width="3.7109375" style="605" customWidth="1"/>
    <col min="13" max="14" width="11.42578125" style="160" customWidth="1"/>
    <col min="15" max="15" width="37.7109375" style="160" customWidth="1"/>
    <col min="16" max="16" width="30.42578125" style="160" customWidth="1"/>
    <col min="17" max="17" width="35.85546875" style="160" customWidth="1"/>
    <col min="18" max="16384" width="11.42578125" style="160"/>
  </cols>
  <sheetData>
    <row r="1" spans="2:20" s="158" customFormat="1" x14ac:dyDescent="0.35">
      <c r="B1" s="159"/>
      <c r="C1" s="159"/>
      <c r="D1" s="159"/>
      <c r="E1" s="159"/>
      <c r="F1" s="159"/>
      <c r="G1" s="159"/>
      <c r="H1" s="159"/>
      <c r="I1" s="159"/>
      <c r="J1" s="159"/>
      <c r="K1" s="159"/>
      <c r="L1" s="602"/>
    </row>
    <row r="2" spans="2:20" s="158" customFormat="1" ht="36" x14ac:dyDescent="0.55000000000000004">
      <c r="B2" s="962" t="s">
        <v>0</v>
      </c>
      <c r="C2" s="962"/>
      <c r="D2" s="962"/>
      <c r="E2" s="962"/>
      <c r="F2" s="962"/>
      <c r="G2" s="962"/>
      <c r="H2" s="962"/>
      <c r="I2" s="962"/>
      <c r="J2" s="962"/>
      <c r="K2" s="962"/>
      <c r="L2" s="602"/>
    </row>
    <row r="3" spans="2:20" s="158" customFormat="1" ht="15" customHeight="1" x14ac:dyDescent="0.35">
      <c r="B3" s="160"/>
      <c r="C3" s="160"/>
      <c r="D3" s="160"/>
      <c r="E3" s="160"/>
      <c r="F3" s="160"/>
      <c r="G3" s="160"/>
      <c r="H3" s="160"/>
      <c r="I3" s="160"/>
      <c r="J3" s="160"/>
      <c r="K3" s="160"/>
      <c r="L3" s="602"/>
    </row>
    <row r="4" spans="2:20" s="161" customFormat="1" x14ac:dyDescent="0.35">
      <c r="B4" s="160"/>
      <c r="C4" s="160"/>
      <c r="D4" s="160"/>
      <c r="E4" s="160"/>
      <c r="F4" s="160"/>
      <c r="G4" s="160"/>
      <c r="H4" s="160"/>
      <c r="I4" s="160"/>
      <c r="J4" s="160"/>
      <c r="K4" s="160"/>
      <c r="L4" s="601"/>
    </row>
    <row r="5" spans="2:20" s="158" customFormat="1" ht="35.25" customHeight="1" x14ac:dyDescent="0.25">
      <c r="B5" s="963" t="s">
        <v>576</v>
      </c>
      <c r="C5" s="963"/>
      <c r="D5" s="963"/>
      <c r="E5" s="963"/>
      <c r="F5" s="963"/>
      <c r="G5" s="963"/>
      <c r="H5" s="963"/>
      <c r="I5" s="963"/>
      <c r="J5" s="963"/>
      <c r="K5" s="963"/>
      <c r="L5" s="602"/>
    </row>
    <row r="6" spans="2:20" s="158" customFormat="1" ht="15.75" customHeight="1" x14ac:dyDescent="0.35">
      <c r="B6" s="964" t="s">
        <v>1</v>
      </c>
      <c r="C6" s="587"/>
      <c r="D6" s="965">
        <v>2017</v>
      </c>
      <c r="E6" s="965"/>
      <c r="F6" s="965">
        <v>2018</v>
      </c>
      <c r="G6" s="965"/>
      <c r="H6" s="965">
        <v>2019</v>
      </c>
      <c r="I6" s="965"/>
      <c r="J6" s="965">
        <v>2020</v>
      </c>
      <c r="K6" s="965"/>
      <c r="L6" s="602"/>
    </row>
    <row r="7" spans="2:20" s="162" customFormat="1" ht="18.75" customHeight="1" x14ac:dyDescent="0.35">
      <c r="B7" s="964"/>
      <c r="C7" s="589" t="s">
        <v>776</v>
      </c>
      <c r="D7" s="163" t="s">
        <v>408</v>
      </c>
      <c r="E7" s="163" t="s">
        <v>409</v>
      </c>
      <c r="F7" s="163" t="s">
        <v>408</v>
      </c>
      <c r="G7" s="163" t="s">
        <v>409</v>
      </c>
      <c r="H7" s="163" t="s">
        <v>408</v>
      </c>
      <c r="I7" s="163" t="s">
        <v>409</v>
      </c>
      <c r="J7" s="163" t="s">
        <v>408</v>
      </c>
      <c r="K7" s="163" t="s">
        <v>409</v>
      </c>
      <c r="L7" s="603"/>
      <c r="O7" s="162" t="s">
        <v>531</v>
      </c>
      <c r="P7" s="162" t="s">
        <v>534</v>
      </c>
      <c r="Q7" s="162" t="s">
        <v>535</v>
      </c>
    </row>
    <row r="8" spans="2:20" s="162" customFormat="1" x14ac:dyDescent="0.35">
      <c r="B8" s="164"/>
      <c r="C8" s="164"/>
      <c r="D8" s="164"/>
      <c r="E8" s="164"/>
      <c r="F8" s="164"/>
      <c r="G8" s="164"/>
      <c r="H8" s="164"/>
      <c r="I8" s="164"/>
      <c r="J8" s="164"/>
      <c r="K8" s="164"/>
      <c r="L8" s="603"/>
    </row>
    <row r="9" spans="2:20" s="158" customFormat="1" ht="30.75" customHeight="1" thickBot="1" x14ac:dyDescent="0.45">
      <c r="B9" s="167" t="str">
        <f>'TD P. ESTRATEGICO'!A6</f>
        <v>DESPACHO SECRETARÍA JURÍDICA</v>
      </c>
      <c r="C9" s="167"/>
      <c r="D9" s="165"/>
      <c r="E9" s="165"/>
      <c r="F9" s="165"/>
      <c r="G9" s="165"/>
      <c r="H9" s="165"/>
      <c r="I9" s="165"/>
      <c r="J9" s="165"/>
      <c r="K9" s="165"/>
      <c r="L9" s="602"/>
    </row>
    <row r="10" spans="2:20" s="158" customFormat="1" ht="21.75" thickBot="1" x14ac:dyDescent="0.4">
      <c r="B10" s="425" t="str">
        <f>'TD P. ESTRATEGICO'!B6</f>
        <v>PORCENTAJE DE CUMPLIMIENTO DEL PLAN DE COMUNICACIONES DE LA SECRETARÍA JURÍDICA DISTRITAL</v>
      </c>
      <c r="C10" s="424" t="str">
        <f>'TD P. ESTRATEGICO'!C6</f>
        <v>Constante</v>
      </c>
      <c r="D10" s="606">
        <f>'TD P. ESTRATEGICO'!D6</f>
        <v>1</v>
      </c>
      <c r="E10" s="636">
        <f>'TD P. ESTRATEGICO'!E6</f>
        <v>1</v>
      </c>
      <c r="F10" s="620">
        <f>'TD P. ESTRATEGICO'!F6</f>
        <v>1</v>
      </c>
      <c r="G10" s="636">
        <f>'TD P. ESTRATEGICO'!G6</f>
        <v>0.75</v>
      </c>
      <c r="H10" s="632">
        <f>'TD P. ESTRATEGICO'!H6</f>
        <v>1</v>
      </c>
      <c r="I10" s="636"/>
      <c r="J10" s="632">
        <f>'TD P. ESTRATEGICO'!J6</f>
        <v>1</v>
      </c>
      <c r="K10" s="636">
        <f>'TD P. ESTRATEGICO'!K6</f>
        <v>0</v>
      </c>
      <c r="L10" s="604" t="str">
        <f>IF('TD P. ESTRATEGICO'!L6=1,"CUMPLIDA","")</f>
        <v/>
      </c>
      <c r="O10" s="342">
        <f>IFERROR(E10/D10,"")</f>
        <v>1</v>
      </c>
      <c r="P10" s="342">
        <f>IFERROR(G10/F10,"")</f>
        <v>0.75</v>
      </c>
      <c r="Q10" s="342">
        <f>IFERROR(I10/H10,"")</f>
        <v>0</v>
      </c>
      <c r="R10" s="342"/>
      <c r="S10" s="342"/>
      <c r="T10" s="342"/>
    </row>
    <row r="11" spans="2:20" s="597" customFormat="1" x14ac:dyDescent="0.25">
      <c r="B11" s="596"/>
      <c r="C11" s="596"/>
      <c r="D11" s="607"/>
      <c r="E11" s="637"/>
      <c r="F11" s="607"/>
      <c r="G11" s="637"/>
      <c r="H11" s="607"/>
      <c r="I11" s="637"/>
      <c r="J11" s="607"/>
      <c r="K11" s="637"/>
      <c r="L11" s="604" t="str">
        <f>IF('TD P. ESTRATEGICO'!L7=1,"FINALIZADA","")</f>
        <v/>
      </c>
      <c r="O11" s="342" t="str">
        <f t="shared" ref="O11:O69" si="0">IFERROR(E11/D11,"")</f>
        <v/>
      </c>
      <c r="P11" s="598"/>
      <c r="Q11" s="342" t="str">
        <f t="shared" ref="Q11:Q68" si="1">IFERROR(I11/H11,"")</f>
        <v/>
      </c>
      <c r="R11" s="598"/>
      <c r="S11" s="598"/>
      <c r="T11" s="598"/>
    </row>
    <row r="12" spans="2:20" s="158" customFormat="1" ht="27" thickBot="1" x14ac:dyDescent="0.45">
      <c r="B12" s="167" t="str">
        <f>'TD P. ESTRATEGICO'!A7</f>
        <v>DIRECCIÓN DE GESTIÓN CORPORATIVA</v>
      </c>
      <c r="C12" s="167"/>
      <c r="D12" s="608"/>
      <c r="E12" s="638"/>
      <c r="F12" s="608"/>
      <c r="G12" s="638"/>
      <c r="H12" s="608"/>
      <c r="I12" s="638"/>
      <c r="J12" s="608"/>
      <c r="K12" s="638"/>
      <c r="L12" s="604" t="str">
        <f>IF('TD P. ESTRATEGICO'!L8=1,"FINALIZADA","")</f>
        <v/>
      </c>
      <c r="O12" s="342" t="str">
        <f t="shared" si="0"/>
        <v/>
      </c>
      <c r="P12" s="342" t="str">
        <f t="shared" ref="P12:P44" si="2">IFERROR(G12/F12,"")</f>
        <v/>
      </c>
      <c r="Q12" s="342" t="str">
        <f t="shared" si="1"/>
        <v/>
      </c>
      <c r="R12" s="342"/>
      <c r="S12" s="342"/>
      <c r="T12" s="342"/>
    </row>
    <row r="13" spans="2:20" s="158" customFormat="1" x14ac:dyDescent="0.35">
      <c r="B13" s="426" t="str">
        <f>'TD P. ESTRATEGICO'!B7</f>
        <v>IMPLEMENTACIÓN DEL MODELO DE GESTIÓN DOCUMENTAL DE LA SECRETARÍA JURÍDICA DISTRITAL</v>
      </c>
      <c r="C13" s="426" t="str">
        <f>'TD P. ESTRATEGICO'!C7</f>
        <v>Suma</v>
      </c>
      <c r="D13" s="609">
        <f>'TD P. ESTRATEGICO'!D7</f>
        <v>0.5</v>
      </c>
      <c r="E13" s="639">
        <f>'TD P. ESTRATEGICO'!E7</f>
        <v>0.5</v>
      </c>
      <c r="F13" s="621">
        <f>'TD P. ESTRATEGICO'!F7</f>
        <v>0.4</v>
      </c>
      <c r="G13" s="639">
        <f>'TD P. ESTRATEGICO'!G7</f>
        <v>0</v>
      </c>
      <c r="H13" s="621">
        <f>'TD P. ESTRATEGICO'!H7</f>
        <v>0.1</v>
      </c>
      <c r="I13" s="639">
        <f>'TD P. ESTRATEGICO'!I7</f>
        <v>0</v>
      </c>
      <c r="J13" s="621">
        <f>'TD P. ESTRATEGICO'!J7</f>
        <v>0</v>
      </c>
      <c r="K13" s="639">
        <f>'TD P. ESTRATEGICO'!K7</f>
        <v>0</v>
      </c>
      <c r="L13" s="604" t="str">
        <f>IF('TD P. ESTRATEGICO'!L7=1,"CUMPLIDA","")</f>
        <v/>
      </c>
      <c r="O13" s="342">
        <f t="shared" si="0"/>
        <v>1</v>
      </c>
      <c r="P13" s="342">
        <f t="shared" si="2"/>
        <v>0</v>
      </c>
      <c r="Q13" s="342">
        <f t="shared" si="1"/>
        <v>0</v>
      </c>
      <c r="R13" s="342"/>
      <c r="S13" s="342"/>
      <c r="T13" s="342"/>
    </row>
    <row r="14" spans="2:20" s="161" customFormat="1" x14ac:dyDescent="0.35">
      <c r="B14" s="422" t="str">
        <f>'TD P. ESTRATEGICO'!B8</f>
        <v>NIVEL DE SATISFACCIÓN DE LA GESTIÓN DEL TALENTO HUMANO EN LA SJD</v>
      </c>
      <c r="C14" s="422" t="str">
        <f>'TD P. ESTRATEGICO'!C8</f>
        <v>Constante</v>
      </c>
      <c r="D14" s="610">
        <f>'TD P. ESTRATEGICO'!D8</f>
        <v>0.9</v>
      </c>
      <c r="E14" s="640">
        <f>'TD P. ESTRATEGICO'!E8</f>
        <v>0.9</v>
      </c>
      <c r="F14" s="622">
        <f>'TD P. ESTRATEGICO'!F8</f>
        <v>0.91</v>
      </c>
      <c r="G14" s="640">
        <f>'TD P. ESTRATEGICO'!G8</f>
        <v>0.82</v>
      </c>
      <c r="H14" s="622">
        <f>'TD P. ESTRATEGICO'!H8</f>
        <v>0.92</v>
      </c>
      <c r="I14" s="640">
        <f>'TD P. ESTRATEGICO'!I8</f>
        <v>0</v>
      </c>
      <c r="J14" s="622">
        <f>'TD P. ESTRATEGICO'!J8</f>
        <v>0.93</v>
      </c>
      <c r="K14" s="640">
        <f>'TD P. ESTRATEGICO'!K8</f>
        <v>0</v>
      </c>
      <c r="L14" s="604" t="str">
        <f>IF('TD P. ESTRATEGICO'!L8=1,"CUMPLIDA","")</f>
        <v/>
      </c>
      <c r="O14" s="342">
        <f t="shared" si="0"/>
        <v>1</v>
      </c>
      <c r="P14" s="342">
        <f t="shared" si="2"/>
        <v>0.90109890109890101</v>
      </c>
      <c r="Q14" s="342">
        <f t="shared" si="1"/>
        <v>0</v>
      </c>
      <c r="R14" s="342"/>
      <c r="S14" s="342"/>
      <c r="T14" s="342"/>
    </row>
    <row r="15" spans="2:20" s="158" customFormat="1" x14ac:dyDescent="0.35">
      <c r="B15" s="422" t="str">
        <f>'TD P. ESTRATEGICO'!B9</f>
        <v xml:space="preserve">PORCENTAJE DE ACTOS ADMINISTRATIVOS PUBLICADOS, COMUNICADOS Y/O NOTIFICADOS </v>
      </c>
      <c r="C15" s="422" t="str">
        <f>'TD P. ESTRATEGICO'!C9</f>
        <v>Constante</v>
      </c>
      <c r="D15" s="611">
        <f>'TD P. ESTRATEGICO'!D9</f>
        <v>1</v>
      </c>
      <c r="E15" s="641">
        <f>'TD P. ESTRATEGICO'!E9</f>
        <v>1</v>
      </c>
      <c r="F15" s="623">
        <f>'TD P. ESTRATEGICO'!F9</f>
        <v>1</v>
      </c>
      <c r="G15" s="641">
        <f>'TD P. ESTRATEGICO'!G9</f>
        <v>1</v>
      </c>
      <c r="H15" s="623">
        <f>'TD P. ESTRATEGICO'!H9</f>
        <v>1</v>
      </c>
      <c r="I15" s="641">
        <f>'TD P. ESTRATEGICO'!I9</f>
        <v>0</v>
      </c>
      <c r="J15" s="623">
        <f>'TD P. ESTRATEGICO'!J9</f>
        <v>1</v>
      </c>
      <c r="K15" s="641">
        <f>'TD P. ESTRATEGICO'!K9</f>
        <v>0</v>
      </c>
      <c r="L15" s="604" t="str">
        <f>IF('TD P. ESTRATEGICO'!L9=1,"CUMPLIDA","")</f>
        <v/>
      </c>
      <c r="O15" s="342">
        <f t="shared" si="0"/>
        <v>1</v>
      </c>
      <c r="P15" s="342">
        <f t="shared" si="2"/>
        <v>1</v>
      </c>
      <c r="Q15" s="342">
        <f t="shared" si="1"/>
        <v>0</v>
      </c>
      <c r="R15" s="342"/>
      <c r="S15" s="342"/>
      <c r="T15" s="342"/>
    </row>
    <row r="16" spans="2:20" s="158" customFormat="1" x14ac:dyDescent="0.35">
      <c r="B16" s="422" t="str">
        <f>'TD P. ESTRATEGICO'!B10</f>
        <v>AVANCE EN LA PROPUESTA DE MEJORA CONTINUA DE LA DIRECCIÓN DE GESTIÓN CORPORATIVA ELABORADA</v>
      </c>
      <c r="C16" s="422" t="str">
        <f>'TD P. ESTRATEGICO'!C10</f>
        <v>Suma</v>
      </c>
      <c r="D16" s="612">
        <f>'TD P. ESTRATEGICO'!D10</f>
        <v>1</v>
      </c>
      <c r="E16" s="641">
        <f>'TD P. ESTRATEGICO'!E10</f>
        <v>1</v>
      </c>
      <c r="F16" s="624">
        <f>'TD P. ESTRATEGICO'!F10</f>
        <v>0</v>
      </c>
      <c r="G16" s="641">
        <f>'TD P. ESTRATEGICO'!G10</f>
        <v>0</v>
      </c>
      <c r="H16" s="623">
        <f>'TD P. ESTRATEGICO'!H10</f>
        <v>0</v>
      </c>
      <c r="I16" s="641">
        <f>'TD P. ESTRATEGICO'!I10</f>
        <v>0</v>
      </c>
      <c r="J16" s="623">
        <f>'TD P. ESTRATEGICO'!J10</f>
        <v>0</v>
      </c>
      <c r="K16" s="641">
        <f>'TD P. ESTRATEGICO'!K10</f>
        <v>0</v>
      </c>
      <c r="L16" s="604" t="str">
        <f>IF('TD P. ESTRATEGICO'!L10=1,"CUMPLIDA","")</f>
        <v/>
      </c>
      <c r="O16" s="342">
        <f t="shared" si="0"/>
        <v>1</v>
      </c>
      <c r="P16" s="342" t="str">
        <f t="shared" si="2"/>
        <v/>
      </c>
      <c r="Q16" s="342" t="str">
        <f t="shared" si="1"/>
        <v/>
      </c>
      <c r="R16" s="342"/>
      <c r="S16" s="342"/>
      <c r="T16" s="342"/>
    </row>
    <row r="17" spans="2:20" x14ac:dyDescent="0.35">
      <c r="B17" s="422" t="str">
        <f>'TD P. ESTRATEGICO'!B11</f>
        <v>PORCENTAJE DE ASIGNACIÓN DE REQUERIMIENTOS A TRAVÉS DEL SDQS</v>
      </c>
      <c r="C17" s="422" t="str">
        <f>'TD P. ESTRATEGICO'!C11</f>
        <v>Constante</v>
      </c>
      <c r="D17" s="610">
        <f>'TD P. ESTRATEGICO'!D11</f>
        <v>1</v>
      </c>
      <c r="E17" s="640">
        <f>'TD P. ESTRATEGICO'!E11</f>
        <v>1</v>
      </c>
      <c r="F17" s="625">
        <f>'TD P. ESTRATEGICO'!F11</f>
        <v>1</v>
      </c>
      <c r="G17" s="640">
        <f>'TD P. ESTRATEGICO'!G11</f>
        <v>1</v>
      </c>
      <c r="H17" s="622">
        <f>'TD P. ESTRATEGICO'!H11</f>
        <v>1</v>
      </c>
      <c r="I17" s="640">
        <f>'TD P. ESTRATEGICO'!I11</f>
        <v>0</v>
      </c>
      <c r="J17" s="622">
        <f>'TD P. ESTRATEGICO'!J11</f>
        <v>1</v>
      </c>
      <c r="K17" s="640">
        <f>'TD P. ESTRATEGICO'!K11</f>
        <v>0</v>
      </c>
      <c r="L17" s="604" t="str">
        <f>IF('TD P. ESTRATEGICO'!L11=1,"CUMPLIDA","")</f>
        <v/>
      </c>
      <c r="O17" s="342">
        <f t="shared" si="0"/>
        <v>1</v>
      </c>
      <c r="P17" s="342">
        <f t="shared" si="2"/>
        <v>1</v>
      </c>
      <c r="Q17" s="342">
        <f t="shared" si="1"/>
        <v>0</v>
      </c>
      <c r="R17" s="342"/>
      <c r="S17" s="342"/>
      <c r="T17" s="342"/>
    </row>
    <row r="18" spans="2:20" s="161" customFormat="1" x14ac:dyDescent="0.35">
      <c r="B18" s="422" t="str">
        <f>'TD P. ESTRATEGICO'!B12</f>
        <v>PORCENTAJE DE AVANCE EN IMPLEMENTACIÓN DEL MODELO DE GESTIÓN DEL TALENTO HUMANO.</v>
      </c>
      <c r="C18" s="422" t="str">
        <f>'TD P. ESTRATEGICO'!C12</f>
        <v>Creciente</v>
      </c>
      <c r="D18" s="610">
        <f>'TD P. ESTRATEGICO'!D12</f>
        <v>0.25</v>
      </c>
      <c r="E18" s="640">
        <f>'TD P. ESTRATEGICO'!E12</f>
        <v>0.25</v>
      </c>
      <c r="F18" s="625">
        <f>'TD P. ESTRATEGICO'!F12</f>
        <v>0.75</v>
      </c>
      <c r="G18" s="640">
        <f>'TD P. ESTRATEGICO'!G12</f>
        <v>0.5</v>
      </c>
      <c r="H18" s="622">
        <f>'TD P. ESTRATEGICO'!H12</f>
        <v>0.9</v>
      </c>
      <c r="I18" s="640">
        <f>'TD P. ESTRATEGICO'!I12</f>
        <v>0</v>
      </c>
      <c r="J18" s="622">
        <f>'TD P. ESTRATEGICO'!J12</f>
        <v>1</v>
      </c>
      <c r="K18" s="640">
        <f>'TD P. ESTRATEGICO'!K12</f>
        <v>0</v>
      </c>
      <c r="L18" s="604" t="str">
        <f>IF('TD P. ESTRATEGICO'!L12=1,"CUMPLIDA","")</f>
        <v/>
      </c>
      <c r="O18" s="342">
        <f t="shared" si="0"/>
        <v>1</v>
      </c>
      <c r="P18" s="342">
        <f t="shared" si="2"/>
        <v>0.66666666666666663</v>
      </c>
      <c r="Q18" s="342">
        <f t="shared" si="1"/>
        <v>0</v>
      </c>
      <c r="R18" s="342"/>
      <c r="S18" s="342"/>
      <c r="T18" s="342"/>
    </row>
    <row r="19" spans="2:20" s="158" customFormat="1" x14ac:dyDescent="0.35">
      <c r="B19" s="422" t="str">
        <f>'TD P. ESTRATEGICO'!B13</f>
        <v>NUMERO DE SOLICITUDES DE CONTRATACIÓN TRAMITADAS</v>
      </c>
      <c r="C19" s="422" t="str">
        <f>'TD P. ESTRATEGICO'!C13</f>
        <v>Constante</v>
      </c>
      <c r="D19" s="610">
        <f>'TD P. ESTRATEGICO'!D13</f>
        <v>1</v>
      </c>
      <c r="E19" s="640">
        <f>'TD P. ESTRATEGICO'!E13</f>
        <v>1</v>
      </c>
      <c r="F19" s="625">
        <f>'TD P. ESTRATEGICO'!F13</f>
        <v>1</v>
      </c>
      <c r="G19" s="640">
        <f>'TD P. ESTRATEGICO'!G13</f>
        <v>1</v>
      </c>
      <c r="H19" s="622">
        <f>'TD P. ESTRATEGICO'!H13</f>
        <v>1</v>
      </c>
      <c r="I19" s="640">
        <f>'TD P. ESTRATEGICO'!I13</f>
        <v>0</v>
      </c>
      <c r="J19" s="622">
        <f>'TD P. ESTRATEGICO'!J13</f>
        <v>1</v>
      </c>
      <c r="K19" s="640">
        <f>'TD P. ESTRATEGICO'!K13</f>
        <v>0</v>
      </c>
      <c r="L19" s="604" t="str">
        <f>IF('TD P. ESTRATEGICO'!L13=1,"CUMPLIDA","")</f>
        <v/>
      </c>
      <c r="O19" s="342">
        <f t="shared" si="0"/>
        <v>1</v>
      </c>
      <c r="P19" s="342">
        <f t="shared" si="2"/>
        <v>1</v>
      </c>
      <c r="Q19" s="342">
        <f t="shared" si="1"/>
        <v>0</v>
      </c>
      <c r="R19" s="342"/>
      <c r="S19" s="342"/>
      <c r="T19" s="342"/>
    </row>
    <row r="20" spans="2:20" s="158" customFormat="1" x14ac:dyDescent="0.35">
      <c r="B20" s="422" t="str">
        <f>'TD P. ESTRATEGICO'!B14</f>
        <v>PORCENTAJE SERVICIOS ADMINISTRATIVOS GESTIONADOS</v>
      </c>
      <c r="C20" s="422" t="str">
        <f>'TD P. ESTRATEGICO'!C14</f>
        <v>Constante</v>
      </c>
      <c r="D20" s="610">
        <f>'TD P. ESTRATEGICO'!D14</f>
        <v>1</v>
      </c>
      <c r="E20" s="640">
        <f>'TD P. ESTRATEGICO'!E14</f>
        <v>1</v>
      </c>
      <c r="F20" s="625">
        <f>'TD P. ESTRATEGICO'!F14</f>
        <v>1</v>
      </c>
      <c r="G20" s="640">
        <f>'TD P. ESTRATEGICO'!G14</f>
        <v>1</v>
      </c>
      <c r="H20" s="622">
        <f>'TD P. ESTRATEGICO'!H14</f>
        <v>1</v>
      </c>
      <c r="I20" s="640">
        <f>'TD P. ESTRATEGICO'!I14</f>
        <v>0</v>
      </c>
      <c r="J20" s="622">
        <f>'TD P. ESTRATEGICO'!J14</f>
        <v>1</v>
      </c>
      <c r="K20" s="640">
        <f>'TD P. ESTRATEGICO'!K14</f>
        <v>0</v>
      </c>
      <c r="L20" s="604" t="str">
        <f>IF('TD P. ESTRATEGICO'!L14=1,"CUMPLIDA","")</f>
        <v/>
      </c>
      <c r="O20" s="342">
        <f t="shared" si="0"/>
        <v>1</v>
      </c>
      <c r="P20" s="342">
        <f t="shared" si="2"/>
        <v>1</v>
      </c>
      <c r="Q20" s="342">
        <f t="shared" si="1"/>
        <v>0</v>
      </c>
      <c r="R20" s="342"/>
      <c r="S20" s="342"/>
      <c r="T20" s="342"/>
    </row>
    <row r="21" spans="2:20" s="158" customFormat="1" ht="21.75" thickBot="1" x14ac:dyDescent="0.4">
      <c r="B21" s="423" t="str">
        <f>'TD P. ESTRATEGICO'!B15</f>
        <v xml:space="preserve">PORCENTAJE DE EJECUCIÓN DE LOS RECURSOS DE FUNCIONAMIENTO </v>
      </c>
      <c r="C21" s="423" t="str">
        <f>'TD P. ESTRATEGICO'!C15</f>
        <v>Creciente</v>
      </c>
      <c r="D21" s="613">
        <f>'TD P. ESTRATEGICO'!D15</f>
        <v>0.9</v>
      </c>
      <c r="E21" s="642">
        <f>'TD P. ESTRATEGICO'!E15</f>
        <v>0.76890000000000003</v>
      </c>
      <c r="F21" s="626">
        <f>'TD P. ESTRATEGICO'!F15</f>
        <v>0.92</v>
      </c>
      <c r="G21" s="642">
        <f>'TD P. ESTRATEGICO'!G15</f>
        <v>0.5</v>
      </c>
      <c r="H21" s="633">
        <f>'TD P. ESTRATEGICO'!H15</f>
        <v>0.93</v>
      </c>
      <c r="I21" s="642">
        <f>'TD P. ESTRATEGICO'!I15</f>
        <v>0</v>
      </c>
      <c r="J21" s="633">
        <f>'TD P. ESTRATEGICO'!J15</f>
        <v>0.94</v>
      </c>
      <c r="K21" s="642">
        <f>'TD P. ESTRATEGICO'!K15</f>
        <v>0</v>
      </c>
      <c r="L21" s="604" t="str">
        <f>IF('TD P. ESTRATEGICO'!L15=1,"CUMPLIDA","")</f>
        <v/>
      </c>
      <c r="O21" s="342">
        <f t="shared" si="0"/>
        <v>0.85433333333333339</v>
      </c>
      <c r="P21" s="342">
        <f t="shared" si="2"/>
        <v>0.54347826086956519</v>
      </c>
      <c r="Q21" s="342">
        <f t="shared" si="1"/>
        <v>0</v>
      </c>
      <c r="R21" s="342"/>
      <c r="S21" s="342"/>
      <c r="T21" s="342"/>
    </row>
    <row r="22" spans="2:20" s="599" customFormat="1" x14ac:dyDescent="0.35">
      <c r="B22" s="596"/>
      <c r="C22" s="596"/>
      <c r="D22" s="614"/>
      <c r="E22" s="643"/>
      <c r="F22" s="614"/>
      <c r="G22" s="643"/>
      <c r="H22" s="614"/>
      <c r="I22" s="643"/>
      <c r="J22" s="614"/>
      <c r="K22" s="643"/>
      <c r="L22" s="604"/>
      <c r="O22" s="342" t="str">
        <f t="shared" si="0"/>
        <v/>
      </c>
      <c r="P22" s="598"/>
      <c r="Q22" s="342" t="str">
        <f t="shared" si="1"/>
        <v/>
      </c>
      <c r="R22" s="598"/>
      <c r="S22" s="598"/>
      <c r="T22" s="598"/>
    </row>
    <row r="23" spans="2:20" s="158" customFormat="1" ht="30.75" customHeight="1" thickBot="1" x14ac:dyDescent="0.45">
      <c r="B23" s="167" t="str">
        <f>'TD P. ESTRATEGICO'!A16</f>
        <v>DIRECCIÓN DISTRITAL DE ASUNTOS DISCIPLINARIOS</v>
      </c>
      <c r="C23" s="167"/>
      <c r="D23" s="165"/>
      <c r="E23" s="635"/>
      <c r="F23" s="165"/>
      <c r="G23" s="635"/>
      <c r="H23" s="165"/>
      <c r="I23" s="635"/>
      <c r="J23" s="165"/>
      <c r="K23" s="635"/>
      <c r="L23" s="604"/>
      <c r="O23" s="342" t="str">
        <f t="shared" si="0"/>
        <v/>
      </c>
      <c r="P23" s="342" t="str">
        <f t="shared" si="2"/>
        <v/>
      </c>
      <c r="Q23" s="342" t="str">
        <f t="shared" si="1"/>
        <v/>
      </c>
      <c r="R23" s="342"/>
      <c r="S23" s="342"/>
      <c r="T23" s="342"/>
    </row>
    <row r="24" spans="2:20" s="158" customFormat="1" x14ac:dyDescent="0.35">
      <c r="B24" s="426" t="str">
        <f>'TD P. ESTRATEGICO'!B16</f>
        <v xml:space="preserve">AVANCE EN LA HERRAMIENTA DE SEGUIMIENTO Y CONTROL A LAS DIRECTIVAS EN MATERIA DISCIPLINARIA. </v>
      </c>
      <c r="C24" s="426" t="str">
        <f>'TD P. ESTRATEGICO'!C16</f>
        <v>Suma</v>
      </c>
      <c r="D24" s="609">
        <f>'TD P. ESTRATEGICO'!D16</f>
        <v>0.6</v>
      </c>
      <c r="E24" s="639">
        <f>'TD P. ESTRATEGICO'!E16</f>
        <v>0.6</v>
      </c>
      <c r="F24" s="621">
        <f>'TD P. ESTRATEGICO'!F16</f>
        <v>0.4</v>
      </c>
      <c r="G24" s="639">
        <f>'TD P. ESTRATEGICO'!G16</f>
        <v>0.30000000000000004</v>
      </c>
      <c r="H24" s="621">
        <f>'TD P. ESTRATEGICO'!H16</f>
        <v>0</v>
      </c>
      <c r="I24" s="639">
        <f>'TD P. ESTRATEGICO'!I16</f>
        <v>0</v>
      </c>
      <c r="J24" s="621">
        <f>'TD P. ESTRATEGICO'!J16</f>
        <v>0</v>
      </c>
      <c r="K24" s="639">
        <f>'TD P. ESTRATEGICO'!K16</f>
        <v>0</v>
      </c>
      <c r="L24" s="604" t="str">
        <f>IF('TD P. ESTRATEGICO'!L16=1,"CUMPLIDA","")</f>
        <v/>
      </c>
      <c r="O24" s="342">
        <f t="shared" si="0"/>
        <v>1</v>
      </c>
      <c r="P24" s="342">
        <f t="shared" si="2"/>
        <v>0.75000000000000011</v>
      </c>
      <c r="Q24" s="342" t="str">
        <f t="shared" si="1"/>
        <v/>
      </c>
      <c r="R24" s="342"/>
      <c r="S24" s="342"/>
      <c r="T24" s="342"/>
    </row>
    <row r="25" spans="2:20" s="158" customFormat="1" x14ac:dyDescent="0.35">
      <c r="B25" s="422" t="str">
        <f>'TD P. ESTRATEGICO'!B17</f>
        <v xml:space="preserve">PORCENTAJE DE QUEJAS DISCIPLINARIAS RADICADAS EN LA DIRECCIÓN DISTRITAL DE ASUNTOS DISCIPLINARIOS </v>
      </c>
      <c r="C25" s="422" t="str">
        <f>'TD P. ESTRATEGICO'!C17</f>
        <v>Constante</v>
      </c>
      <c r="D25" s="610">
        <f>'TD P. ESTRATEGICO'!D17</f>
        <v>0</v>
      </c>
      <c r="E25" s="640">
        <f>'TD P. ESTRATEGICO'!E17</f>
        <v>0</v>
      </c>
      <c r="F25" s="622">
        <f>'TD P. ESTRATEGICO'!F17</f>
        <v>1</v>
      </c>
      <c r="G25" s="640">
        <f>'TD P. ESTRATEGICO'!G17</f>
        <v>1</v>
      </c>
      <c r="H25" s="622">
        <f>'TD P. ESTRATEGICO'!H17</f>
        <v>1</v>
      </c>
      <c r="I25" s="640">
        <f>'TD P. ESTRATEGICO'!I17</f>
        <v>0</v>
      </c>
      <c r="J25" s="622">
        <f>'TD P. ESTRATEGICO'!J17</f>
        <v>1</v>
      </c>
      <c r="K25" s="640">
        <f>'TD P. ESTRATEGICO'!K17</f>
        <v>0</v>
      </c>
      <c r="L25" s="604" t="str">
        <f>IF('TD P. ESTRATEGICO'!L17=1,"CUMPLIDA","")</f>
        <v/>
      </c>
      <c r="O25" s="342" t="str">
        <f t="shared" si="0"/>
        <v/>
      </c>
      <c r="P25" s="342">
        <f t="shared" si="2"/>
        <v>1</v>
      </c>
      <c r="Q25" s="342">
        <f t="shared" si="1"/>
        <v>0</v>
      </c>
      <c r="R25" s="342"/>
      <c r="S25" s="342"/>
      <c r="T25" s="342"/>
    </row>
    <row r="26" spans="2:20" s="158" customFormat="1" ht="21.75" thickBot="1" x14ac:dyDescent="0.4">
      <c r="B26" s="423" t="str">
        <f>'TD P. ESTRATEGICO'!B18</f>
        <v>AVANCE EN LA METODOLOGÍA DE VERIFICACIÓN Y ACTUALIZACIÓN DEL S.I.D. 3</v>
      </c>
      <c r="C26" s="423" t="str">
        <f>'TD P. ESTRATEGICO'!C18</f>
        <v>Suma</v>
      </c>
      <c r="D26" s="615">
        <f>'TD P. ESTRATEGICO'!D18</f>
        <v>0.4</v>
      </c>
      <c r="E26" s="644">
        <f>'TD P. ESTRATEGICO'!E18</f>
        <v>0.39999999999999997</v>
      </c>
      <c r="F26" s="627">
        <f>'TD P. ESTRATEGICO'!F18</f>
        <v>0</v>
      </c>
      <c r="G26" s="644">
        <f>'TD P. ESTRATEGICO'!G18</f>
        <v>0.6</v>
      </c>
      <c r="H26" s="627">
        <f>'TD P. ESTRATEGICO'!H18</f>
        <v>0</v>
      </c>
      <c r="I26" s="644">
        <f>'TD P. ESTRATEGICO'!I18</f>
        <v>0</v>
      </c>
      <c r="J26" s="627">
        <f>'TD P. ESTRATEGICO'!J18</f>
        <v>0</v>
      </c>
      <c r="K26" s="644">
        <f>'TD P. ESTRATEGICO'!K18</f>
        <v>0</v>
      </c>
      <c r="L26" s="604" t="str">
        <f>IF('TD P. ESTRATEGICO'!L18=1,"CUMPLIDA","")</f>
        <v>CUMPLIDA</v>
      </c>
      <c r="O26" s="342">
        <f t="shared" si="0"/>
        <v>0.99999999999999989</v>
      </c>
      <c r="P26" s="342" t="str">
        <f t="shared" si="2"/>
        <v/>
      </c>
      <c r="Q26" s="342" t="str">
        <f t="shared" si="1"/>
        <v/>
      </c>
      <c r="R26" s="342"/>
      <c r="S26" s="342"/>
      <c r="T26" s="342"/>
    </row>
    <row r="27" spans="2:20" s="597" customFormat="1" x14ac:dyDescent="0.25">
      <c r="B27" s="596"/>
      <c r="C27" s="596"/>
      <c r="D27" s="607"/>
      <c r="E27" s="637"/>
      <c r="F27" s="607"/>
      <c r="G27" s="637"/>
      <c r="H27" s="607"/>
      <c r="I27" s="637"/>
      <c r="J27" s="607"/>
      <c r="K27" s="637"/>
      <c r="L27" s="604" t="str">
        <f>IF('TD P. ESTRATEGICO'!L23=1,"FINALIZADA","")</f>
        <v/>
      </c>
      <c r="O27" s="342" t="str">
        <f t="shared" si="0"/>
        <v/>
      </c>
      <c r="P27" s="598"/>
      <c r="Q27" s="342" t="str">
        <f t="shared" si="1"/>
        <v/>
      </c>
      <c r="R27" s="598"/>
      <c r="S27" s="598"/>
      <c r="T27" s="598"/>
    </row>
    <row r="28" spans="2:20" s="158" customFormat="1" ht="30.75" customHeight="1" thickBot="1" x14ac:dyDescent="0.45">
      <c r="B28" s="167" t="str">
        <f>'TD P. ESTRATEGICO'!A19</f>
        <v>DIRECCIÓN DISTRITAL DE DEFENSA JUDICIAL Y PREVENCIÓN DEL DAÑO ANTIJURÍDICO</v>
      </c>
      <c r="C28" s="167"/>
      <c r="D28" s="165"/>
      <c r="E28" s="635"/>
      <c r="F28" s="165"/>
      <c r="G28" s="635"/>
      <c r="H28" s="165"/>
      <c r="I28" s="635"/>
      <c r="J28" s="165"/>
      <c r="K28" s="635"/>
      <c r="L28" s="604" t="str">
        <f>IF('TD P. ESTRATEGICO'!L24=1,"FINALIZADA","")</f>
        <v/>
      </c>
      <c r="O28" s="342" t="str">
        <f t="shared" si="0"/>
        <v/>
      </c>
      <c r="P28" s="342"/>
      <c r="Q28" s="342" t="str">
        <f t="shared" si="1"/>
        <v/>
      </c>
      <c r="R28" s="342"/>
      <c r="S28" s="342"/>
      <c r="T28" s="342"/>
    </row>
    <row r="29" spans="2:20" s="158" customFormat="1" x14ac:dyDescent="0.35">
      <c r="B29" s="426" t="str">
        <f>'TD P. ESTRATEGICO'!B19</f>
        <v>ENTIDADES DISTRITALES CON SEGUIMIENTO A LA INFORMACIÓN REGISTRADA EN SIPROJ</v>
      </c>
      <c r="C29" s="426" t="str">
        <f>'TD P. ESTRATEGICO'!C19</f>
        <v>Constante</v>
      </c>
      <c r="D29" s="609">
        <f>'TD P. ESTRATEGICO'!D19</f>
        <v>1</v>
      </c>
      <c r="E29" s="639">
        <f>'TD P. ESTRATEGICO'!E19</f>
        <v>1</v>
      </c>
      <c r="F29" s="621">
        <f>'TD P. ESTRATEGICO'!F19</f>
        <v>1</v>
      </c>
      <c r="G29" s="639">
        <f>'TD P. ESTRATEGICO'!G19</f>
        <v>0.75</v>
      </c>
      <c r="H29" s="621">
        <f>'TD P. ESTRATEGICO'!H19</f>
        <v>1</v>
      </c>
      <c r="I29" s="639">
        <f>'TD P. ESTRATEGICO'!I19</f>
        <v>0</v>
      </c>
      <c r="J29" s="621">
        <f>'TD P. ESTRATEGICO'!J19</f>
        <v>1</v>
      </c>
      <c r="K29" s="639">
        <f>'TD P. ESTRATEGICO'!K19</f>
        <v>0</v>
      </c>
      <c r="L29" s="604" t="str">
        <f>IF('TD P. ESTRATEGICO'!L19=1,"CUMPLIDA","")</f>
        <v/>
      </c>
      <c r="O29" s="342">
        <f t="shared" si="0"/>
        <v>1</v>
      </c>
      <c r="P29" s="342">
        <f t="shared" si="2"/>
        <v>0.75</v>
      </c>
      <c r="Q29" s="342">
        <f t="shared" si="1"/>
        <v>0</v>
      </c>
      <c r="R29" s="342"/>
      <c r="S29" s="342"/>
      <c r="T29" s="342"/>
    </row>
    <row r="30" spans="2:20" s="158" customFormat="1" x14ac:dyDescent="0.35">
      <c r="B30" s="422" t="str">
        <f>'TD P. ESTRATEGICO'!B20</f>
        <v>PROCESOS JUDICIALES Y EXTRAJUDICIALES DE LA D.D.D.J. REPRESENTADOS JURÍDICAMENTE</v>
      </c>
      <c r="C30" s="422" t="str">
        <f>'TD P. ESTRATEGICO'!C20</f>
        <v>Constante</v>
      </c>
      <c r="D30" s="610">
        <f>'TD P. ESTRATEGICO'!D20</f>
        <v>1</v>
      </c>
      <c r="E30" s="640">
        <f>'TD P. ESTRATEGICO'!E20</f>
        <v>1</v>
      </c>
      <c r="F30" s="622">
        <f>'TD P. ESTRATEGICO'!F20</f>
        <v>1</v>
      </c>
      <c r="G30" s="640">
        <f>'TD P. ESTRATEGICO'!G20</f>
        <v>1</v>
      </c>
      <c r="H30" s="622">
        <f>'TD P. ESTRATEGICO'!H20</f>
        <v>1</v>
      </c>
      <c r="I30" s="640">
        <f>'TD P. ESTRATEGICO'!I20</f>
        <v>0</v>
      </c>
      <c r="J30" s="622">
        <f>'TD P. ESTRATEGICO'!J20</f>
        <v>1</v>
      </c>
      <c r="K30" s="640">
        <f>'TD P. ESTRATEGICO'!K20</f>
        <v>0</v>
      </c>
      <c r="L30" s="604" t="str">
        <f>IF('TD P. ESTRATEGICO'!L20=1,"CUMPLIDA","")</f>
        <v/>
      </c>
      <c r="O30" s="342">
        <f t="shared" si="0"/>
        <v>1</v>
      </c>
      <c r="P30" s="342"/>
      <c r="Q30" s="342">
        <f t="shared" si="1"/>
        <v>0</v>
      </c>
      <c r="R30" s="342"/>
      <c r="S30" s="342"/>
      <c r="T30" s="342"/>
    </row>
    <row r="31" spans="2:20" s="161" customFormat="1" ht="21.75" thickBot="1" x14ac:dyDescent="0.4">
      <c r="B31" s="423" t="str">
        <f>'TD P. ESTRATEGICO'!B21</f>
        <v>DIRECTRICES O PROYECTOS NORMATIVOS ELABORADOS DE REPRESENTACIÓN JUDICIAL Y EXTRAJUDICIAL PARA LA ADMINISTRACIÓN DISTRITAL</v>
      </c>
      <c r="C31" s="423" t="str">
        <f>'TD P. ESTRATEGICO'!C21</f>
        <v>Suma</v>
      </c>
      <c r="D31" s="616">
        <f>'TD P. ESTRATEGICO'!D21</f>
        <v>2</v>
      </c>
      <c r="E31" s="645">
        <f>'TD P. ESTRATEGICO'!E21</f>
        <v>7</v>
      </c>
      <c r="F31" s="628">
        <f>'TD P. ESTRATEGICO'!F21</f>
        <v>2</v>
      </c>
      <c r="G31" s="645">
        <f>'TD P. ESTRATEGICO'!G21</f>
        <v>2</v>
      </c>
      <c r="H31" s="628">
        <f>'TD P. ESTRATEGICO'!H21</f>
        <v>2</v>
      </c>
      <c r="I31" s="645">
        <f>'TD P. ESTRATEGICO'!I21</f>
        <v>0</v>
      </c>
      <c r="J31" s="628">
        <f>'TD P. ESTRATEGICO'!J21</f>
        <v>2</v>
      </c>
      <c r="K31" s="645">
        <f>'TD P. ESTRATEGICO'!K21</f>
        <v>0</v>
      </c>
      <c r="L31" s="604" t="str">
        <f>IF('TD P. ESTRATEGICO'!L21=1,"CUMPLIDA","")</f>
        <v/>
      </c>
      <c r="O31" s="342">
        <f t="shared" si="0"/>
        <v>3.5</v>
      </c>
      <c r="P31" s="342">
        <f t="shared" si="2"/>
        <v>1</v>
      </c>
      <c r="Q31" s="342">
        <f t="shared" si="1"/>
        <v>0</v>
      </c>
      <c r="R31" s="342"/>
      <c r="S31" s="342"/>
      <c r="T31" s="342"/>
    </row>
    <row r="32" spans="2:20" s="597" customFormat="1" x14ac:dyDescent="0.25">
      <c r="B32" s="596"/>
      <c r="C32" s="596"/>
      <c r="D32" s="607"/>
      <c r="E32" s="637"/>
      <c r="F32" s="607"/>
      <c r="G32" s="637"/>
      <c r="H32" s="607"/>
      <c r="I32" s="637"/>
      <c r="J32" s="607"/>
      <c r="K32" s="637"/>
      <c r="L32" s="604" t="str">
        <f>IF('TD P. ESTRATEGICO'!L28=1,"FINALIZADA","")</f>
        <v/>
      </c>
      <c r="O32" s="342" t="str">
        <f t="shared" si="0"/>
        <v/>
      </c>
      <c r="P32" s="598"/>
      <c r="Q32" s="342" t="str">
        <f t="shared" si="1"/>
        <v/>
      </c>
      <c r="R32" s="598"/>
      <c r="S32" s="598"/>
      <c r="T32" s="598"/>
    </row>
    <row r="33" spans="2:20" s="158" customFormat="1" ht="30.75" customHeight="1" thickBot="1" x14ac:dyDescent="0.45">
      <c r="B33" s="167" t="str">
        <f>'TD P. ESTRATEGICO'!A22</f>
        <v>DIRECCIÓN DISTRITAL DE DOCTRINA Y ASUNTOS NORMATIVOS</v>
      </c>
      <c r="C33" s="167"/>
      <c r="D33" s="165"/>
      <c r="E33" s="635"/>
      <c r="F33" s="165"/>
      <c r="G33" s="635"/>
      <c r="H33" s="165"/>
      <c r="I33" s="635"/>
      <c r="J33" s="165"/>
      <c r="K33" s="635"/>
      <c r="L33" s="604" t="str">
        <f>IF('TD P. ESTRATEGICO'!L29=1,"FINALIZADA","")</f>
        <v/>
      </c>
      <c r="O33" s="342" t="str">
        <f t="shared" si="0"/>
        <v/>
      </c>
      <c r="P33" s="342"/>
      <c r="Q33" s="342" t="str">
        <f t="shared" si="1"/>
        <v/>
      </c>
      <c r="R33" s="342"/>
      <c r="S33" s="342"/>
      <c r="T33" s="342"/>
    </row>
    <row r="34" spans="2:20" s="158" customFormat="1" x14ac:dyDescent="0.35">
      <c r="B34" s="426" t="str">
        <f>'TD P. ESTRATEGICO'!B22</f>
        <v>CONSTRUCCIÓN Y PUESTA EN FUNCIONAMIENTO DEL COMITÉ DE DOCTRINA.</v>
      </c>
      <c r="C34" s="426" t="str">
        <f>'TD P. ESTRATEGICO'!C22</f>
        <v>Suma</v>
      </c>
      <c r="D34" s="609">
        <f>'TD P. ESTRATEGICO'!D22</f>
        <v>1</v>
      </c>
      <c r="E34" s="639">
        <f>'TD P. ESTRATEGICO'!E22</f>
        <v>1</v>
      </c>
      <c r="F34" s="621">
        <f>'TD P. ESTRATEGICO'!F22</f>
        <v>0</v>
      </c>
      <c r="G34" s="639">
        <f>'TD P. ESTRATEGICO'!G22</f>
        <v>0</v>
      </c>
      <c r="H34" s="621">
        <f>'TD P. ESTRATEGICO'!H22</f>
        <v>0</v>
      </c>
      <c r="I34" s="639">
        <f>'TD P. ESTRATEGICO'!I22</f>
        <v>0</v>
      </c>
      <c r="J34" s="621">
        <f>'TD P. ESTRATEGICO'!J22</f>
        <v>0</v>
      </c>
      <c r="K34" s="639">
        <f>'TD P. ESTRATEGICO'!K22</f>
        <v>0</v>
      </c>
      <c r="L34" s="604" t="str">
        <f>IF('TD P. ESTRATEGICO'!L22=1,"CUMPLIDA","")</f>
        <v/>
      </c>
      <c r="O34" s="342">
        <f t="shared" si="0"/>
        <v>1</v>
      </c>
      <c r="P34" s="342" t="str">
        <f t="shared" si="2"/>
        <v/>
      </c>
      <c r="Q34" s="342" t="str">
        <f t="shared" si="1"/>
        <v/>
      </c>
      <c r="R34" s="342"/>
      <c r="S34" s="342"/>
      <c r="T34" s="342"/>
    </row>
    <row r="35" spans="2:20" s="158" customFormat="1" x14ac:dyDescent="0.35">
      <c r="B35" s="422" t="str">
        <f>'TD P. ESTRATEGICO'!B23</f>
        <v>IMPLEMENTACIÓN DE LA HERRAMIENTA DE SEGUIMIENTO DE LA DDDAN</v>
      </c>
      <c r="C35" s="422" t="str">
        <f>'TD P. ESTRATEGICO'!C23</f>
        <v>Suma</v>
      </c>
      <c r="D35" s="610">
        <f>'TD P. ESTRATEGICO'!D23</f>
        <v>0.6</v>
      </c>
      <c r="E35" s="640">
        <f>'TD P. ESTRATEGICO'!E23</f>
        <v>0.6</v>
      </c>
      <c r="F35" s="622">
        <f>'TD P. ESTRATEGICO'!F23</f>
        <v>0.4</v>
      </c>
      <c r="G35" s="640">
        <f>'TD P. ESTRATEGICO'!G23</f>
        <v>1</v>
      </c>
      <c r="H35" s="622">
        <f>'TD P. ESTRATEGICO'!H23</f>
        <v>0</v>
      </c>
      <c r="I35" s="640">
        <f>'TD P. ESTRATEGICO'!I23</f>
        <v>0</v>
      </c>
      <c r="J35" s="622">
        <f>'TD P. ESTRATEGICO'!J23</f>
        <v>0</v>
      </c>
      <c r="K35" s="640">
        <f>'TD P. ESTRATEGICO'!K23</f>
        <v>0</v>
      </c>
      <c r="L35" s="604" t="str">
        <f>IF('TD P. ESTRATEGICO'!L23=1,"CUMPLIDA","")</f>
        <v/>
      </c>
      <c r="O35" s="342">
        <f t="shared" si="0"/>
        <v>1</v>
      </c>
      <c r="P35" s="342"/>
      <c r="Q35" s="342" t="str">
        <f t="shared" si="1"/>
        <v/>
      </c>
      <c r="R35" s="342"/>
      <c r="S35" s="342"/>
      <c r="T35" s="342"/>
    </row>
    <row r="36" spans="2:20" s="158" customFormat="1" ht="21.75" thickBot="1" x14ac:dyDescent="0.4">
      <c r="B36" s="423" t="str">
        <f>'TD P. ESTRATEGICO'!B24</f>
        <v>AVANCE EN LA CONSTRUCCIÓN Y PUESTA EN FUNCIONAMIENTO DEL ESPACIO DE DIÁLOGO JURÍDICO.</v>
      </c>
      <c r="C36" s="423" t="str">
        <f>'TD P. ESTRATEGICO'!C24</f>
        <v>Suma</v>
      </c>
      <c r="D36" s="615">
        <f>'TD P. ESTRATEGICO'!D24</f>
        <v>0</v>
      </c>
      <c r="E36" s="644">
        <f>'TD P. ESTRATEGICO'!E24</f>
        <v>0</v>
      </c>
      <c r="F36" s="627">
        <f>'TD P. ESTRATEGICO'!F24</f>
        <v>1</v>
      </c>
      <c r="G36" s="644">
        <f>'TD P. ESTRATEGICO'!G24</f>
        <v>0.6</v>
      </c>
      <c r="H36" s="627">
        <f>'TD P. ESTRATEGICO'!H24</f>
        <v>0</v>
      </c>
      <c r="I36" s="644">
        <f>'TD P. ESTRATEGICO'!I24</f>
        <v>0</v>
      </c>
      <c r="J36" s="627">
        <f>'TD P. ESTRATEGICO'!J24</f>
        <v>0</v>
      </c>
      <c r="K36" s="644">
        <f>'TD P. ESTRATEGICO'!K24</f>
        <v>0</v>
      </c>
      <c r="L36" s="604" t="str">
        <f>IF('TD P. ESTRATEGICO'!L24=1,"CUMPLIDA","")</f>
        <v/>
      </c>
      <c r="O36" s="342" t="str">
        <f t="shared" si="0"/>
        <v/>
      </c>
      <c r="P36" s="342"/>
      <c r="Q36" s="342" t="str">
        <f t="shared" si="1"/>
        <v/>
      </c>
      <c r="R36" s="342"/>
      <c r="S36" s="342"/>
      <c r="T36" s="342"/>
    </row>
    <row r="37" spans="2:20" s="158" customFormat="1" x14ac:dyDescent="0.35">
      <c r="B37" s="302"/>
      <c r="C37" s="302"/>
      <c r="D37" s="608"/>
      <c r="E37" s="638"/>
      <c r="F37" s="608"/>
      <c r="G37" s="638"/>
      <c r="H37" s="608"/>
      <c r="I37" s="638"/>
      <c r="J37" s="608"/>
      <c r="K37" s="638"/>
      <c r="L37" s="604" t="str">
        <f>IF('TD P. ESTRATEGICO'!L33=1,"FINALIZADA","")</f>
        <v/>
      </c>
      <c r="O37" s="342" t="str">
        <f t="shared" si="0"/>
        <v/>
      </c>
      <c r="P37" s="342"/>
      <c r="Q37" s="342" t="str">
        <f t="shared" si="1"/>
        <v/>
      </c>
      <c r="R37" s="342"/>
      <c r="S37" s="342"/>
      <c r="T37" s="342"/>
    </row>
    <row r="38" spans="2:20" s="158" customFormat="1" ht="30.75" customHeight="1" thickBot="1" x14ac:dyDescent="0.45">
      <c r="B38" s="167" t="str">
        <f>'TD P. ESTRATEGICO'!A25</f>
        <v>DIRECCIÓN DISTRITAL DE INSPECCIÓN, VIGILANCIA Y CONTROL DE PERSONAS JURÍDICAS SIN ÁNIMO DE LUCRO</v>
      </c>
      <c r="C38" s="167"/>
      <c r="D38" s="165"/>
      <c r="E38" s="635"/>
      <c r="F38" s="165"/>
      <c r="G38" s="635"/>
      <c r="H38" s="165"/>
      <c r="I38" s="635"/>
      <c r="J38" s="165"/>
      <c r="K38" s="635"/>
      <c r="L38" s="604" t="str">
        <f>IF('TD P. ESTRATEGICO'!L34=1,"FINALIZADA","")</f>
        <v/>
      </c>
      <c r="O38" s="342" t="str">
        <f t="shared" si="0"/>
        <v/>
      </c>
      <c r="P38" s="342" t="str">
        <f t="shared" si="2"/>
        <v/>
      </c>
      <c r="Q38" s="342" t="str">
        <f t="shared" si="1"/>
        <v/>
      </c>
      <c r="R38" s="342"/>
      <c r="S38" s="342"/>
      <c r="T38" s="342"/>
    </row>
    <row r="39" spans="2:20" x14ac:dyDescent="0.35">
      <c r="B39" s="421" t="str">
        <f>'TD P. ESTRATEGICO'!B25</f>
        <v>AVANCE DEL DOCUMENTO TÉCNICO PARA LA FORMULACIÓN DE POLÍTICA DE IVC EN EL DISTRITO CAPITAL</v>
      </c>
      <c r="C39" s="421" t="str">
        <f>'TD P. ESTRATEGICO'!C25</f>
        <v>Creciente</v>
      </c>
      <c r="D39" s="609">
        <f>'TD P. ESTRATEGICO'!D25</f>
        <v>0.3</v>
      </c>
      <c r="E39" s="639">
        <f>'TD P. ESTRATEGICO'!E25</f>
        <v>0.3</v>
      </c>
      <c r="F39" s="629">
        <f>'TD P. ESTRATEGICO'!F25</f>
        <v>0.6</v>
      </c>
      <c r="G39" s="639">
        <f>'TD P. ESTRATEGICO'!G25</f>
        <v>0.49</v>
      </c>
      <c r="H39" s="621">
        <f>'TD P. ESTRATEGICO'!H25</f>
        <v>1</v>
      </c>
      <c r="I39" s="639">
        <f>'TD P. ESTRATEGICO'!I25</f>
        <v>0</v>
      </c>
      <c r="J39" s="621">
        <f>'TD P. ESTRATEGICO'!J25</f>
        <v>0</v>
      </c>
      <c r="K39" s="639">
        <f>'TD P. ESTRATEGICO'!K25</f>
        <v>0</v>
      </c>
      <c r="L39" s="604" t="str">
        <f>IF('TD P. ESTRATEGICO'!L25=1,"CUMPLIDA","")</f>
        <v/>
      </c>
      <c r="O39" s="342">
        <f t="shared" si="0"/>
        <v>1</v>
      </c>
      <c r="P39" s="342">
        <f t="shared" si="2"/>
        <v>0.81666666666666665</v>
      </c>
      <c r="Q39" s="342">
        <f t="shared" si="1"/>
        <v>0</v>
      </c>
      <c r="R39" s="342"/>
      <c r="S39" s="342"/>
      <c r="T39" s="342"/>
    </row>
    <row r="40" spans="2:20" s="161" customFormat="1" x14ac:dyDescent="0.35">
      <c r="B40" s="422" t="str">
        <f>'TD P. ESTRATEGICO'!B26</f>
        <v>AVANCE EN EL FORTALECMIENTO DE UN CANAL  DE COMUNICACIÓN QUE OPTIMICE LA ATENCIÓN A LA CIUDADANÍA</v>
      </c>
      <c r="C40" s="422" t="str">
        <f>'TD P. ESTRATEGICO'!C26</f>
        <v>Suma</v>
      </c>
      <c r="D40" s="610">
        <f>'TD P. ESTRATEGICO'!D26</f>
        <v>1</v>
      </c>
      <c r="E40" s="640">
        <f>'TD P. ESTRATEGICO'!E26</f>
        <v>1</v>
      </c>
      <c r="F40" s="625">
        <f>'TD P. ESTRATEGICO'!F26</f>
        <v>0</v>
      </c>
      <c r="G40" s="640">
        <f>'TD P. ESTRATEGICO'!G26</f>
        <v>0</v>
      </c>
      <c r="H40" s="622">
        <f>'TD P. ESTRATEGICO'!H26</f>
        <v>0</v>
      </c>
      <c r="I40" s="640">
        <f>'TD P. ESTRATEGICO'!I26</f>
        <v>0</v>
      </c>
      <c r="J40" s="622">
        <f>'TD P. ESTRATEGICO'!J26</f>
        <v>0</v>
      </c>
      <c r="K40" s="640">
        <f>'TD P. ESTRATEGICO'!K26</f>
        <v>0</v>
      </c>
      <c r="L40" s="604" t="str">
        <f>IF('TD P. ESTRATEGICO'!L26=1,"CUMPLIDA","")</f>
        <v>CUMPLIDA</v>
      </c>
      <c r="O40" s="342">
        <f t="shared" si="0"/>
        <v>1</v>
      </c>
      <c r="P40" s="342" t="str">
        <f t="shared" si="2"/>
        <v/>
      </c>
      <c r="Q40" s="342" t="str">
        <f t="shared" si="1"/>
        <v/>
      </c>
      <c r="R40" s="342"/>
      <c r="S40" s="342"/>
      <c r="T40" s="342"/>
    </row>
    <row r="41" spans="2:20" s="158" customFormat="1" x14ac:dyDescent="0.35">
      <c r="B41" s="422" t="str">
        <f>'TD P. ESTRATEGICO'!B27</f>
        <v>ESTRATEGIA PARA LA OPTIMIZACIÓN DEL SIPEJ</v>
      </c>
      <c r="C41" s="422" t="str">
        <f>'TD P. ESTRATEGICO'!C27</f>
        <v>Suma</v>
      </c>
      <c r="D41" s="610">
        <f>'TD P. ESTRATEGICO'!D27</f>
        <v>1</v>
      </c>
      <c r="E41" s="640">
        <f>'TD P. ESTRATEGICO'!E27</f>
        <v>1</v>
      </c>
      <c r="F41" s="625">
        <f>'TD P. ESTRATEGICO'!F27</f>
        <v>0</v>
      </c>
      <c r="G41" s="640">
        <f>'TD P. ESTRATEGICO'!G27</f>
        <v>0</v>
      </c>
      <c r="H41" s="622">
        <f>'TD P. ESTRATEGICO'!H27</f>
        <v>0</v>
      </c>
      <c r="I41" s="640">
        <f>'TD P. ESTRATEGICO'!I27</f>
        <v>0</v>
      </c>
      <c r="J41" s="622">
        <f>'TD P. ESTRATEGICO'!J27</f>
        <v>0</v>
      </c>
      <c r="K41" s="640">
        <f>'TD P. ESTRATEGICO'!K27</f>
        <v>0</v>
      </c>
      <c r="L41" s="604" t="str">
        <f>IF('TD P. ESTRATEGICO'!L27=1,"CUMPLIDA","")</f>
        <v>CUMPLIDA</v>
      </c>
      <c r="O41" s="342">
        <f t="shared" si="0"/>
        <v>1</v>
      </c>
      <c r="P41" s="342" t="str">
        <f t="shared" si="2"/>
        <v/>
      </c>
      <c r="Q41" s="342" t="str">
        <f t="shared" si="1"/>
        <v/>
      </c>
      <c r="R41" s="342"/>
      <c r="S41" s="342"/>
      <c r="T41" s="342"/>
    </row>
    <row r="42" spans="2:20" s="158" customFormat="1" ht="21.75" thickBot="1" x14ac:dyDescent="0.4">
      <c r="B42" s="423" t="str">
        <f>'TD P. ESTRATEGICO'!B28</f>
        <v>PROCESOS ADMINISTRATIVOS SANCIONATORIOS TERMINADOS</v>
      </c>
      <c r="C42" s="423" t="str">
        <f>'TD P. ESTRATEGICO'!C28</f>
        <v>Constante</v>
      </c>
      <c r="D42" s="613">
        <f>'TD P. ESTRATEGICO'!D28</f>
        <v>0.8</v>
      </c>
      <c r="E42" s="642">
        <f>'TD P. ESTRATEGICO'!E28</f>
        <v>0.9</v>
      </c>
      <c r="F42" s="626">
        <f>'TD P. ESTRATEGICO'!F28</f>
        <v>0.8</v>
      </c>
      <c r="G42" s="642">
        <f>'TD P. ESTRATEGICO'!G28</f>
        <v>0.61</v>
      </c>
      <c r="H42" s="633">
        <f>'TD P. ESTRATEGICO'!H28</f>
        <v>0.8</v>
      </c>
      <c r="I42" s="642">
        <f>'TD P. ESTRATEGICO'!I28</f>
        <v>0</v>
      </c>
      <c r="J42" s="633">
        <f>'TD P. ESTRATEGICO'!J28</f>
        <v>0.8</v>
      </c>
      <c r="K42" s="642">
        <f>'TD P. ESTRATEGICO'!K28</f>
        <v>0</v>
      </c>
      <c r="L42" s="604" t="str">
        <f>IF('TD P. ESTRATEGICO'!L28=1,"CUMPLIDA","")</f>
        <v/>
      </c>
      <c r="O42" s="342">
        <f t="shared" si="0"/>
        <v>1.125</v>
      </c>
      <c r="P42" s="342">
        <f t="shared" si="2"/>
        <v>0.76249999999999996</v>
      </c>
      <c r="Q42" s="342">
        <f t="shared" si="1"/>
        <v>0</v>
      </c>
      <c r="R42" s="342"/>
      <c r="S42" s="342"/>
      <c r="T42" s="342"/>
    </row>
    <row r="43" spans="2:20" s="158" customFormat="1" x14ac:dyDescent="0.25">
      <c r="B43" s="429"/>
      <c r="C43" s="429"/>
      <c r="D43" s="617"/>
      <c r="E43" s="646"/>
      <c r="F43" s="617"/>
      <c r="G43" s="646"/>
      <c r="H43" s="617"/>
      <c r="I43" s="646"/>
      <c r="J43" s="617"/>
      <c r="K43" s="646"/>
      <c r="L43" s="604" t="str">
        <f>IF('TD P. ESTRATEGICO'!L39=1,"FINALIZADA","")</f>
        <v/>
      </c>
      <c r="O43" s="342" t="str">
        <f t="shared" si="0"/>
        <v/>
      </c>
      <c r="P43" s="342"/>
      <c r="Q43" s="342" t="str">
        <f t="shared" si="1"/>
        <v/>
      </c>
      <c r="R43" s="342"/>
      <c r="S43" s="342"/>
      <c r="T43" s="342"/>
    </row>
    <row r="44" spans="2:20" s="158" customFormat="1" ht="30.75" customHeight="1" thickBot="1" x14ac:dyDescent="0.45">
      <c r="B44" s="167" t="str">
        <f>'TD P. ESTRATEGICO'!A29</f>
        <v>DIRECCIÓN DISTRITAL DE POLÍTICA E INFORMÁTICA JURÍDICA</v>
      </c>
      <c r="C44" s="167"/>
      <c r="D44" s="165"/>
      <c r="E44" s="635"/>
      <c r="F44" s="165"/>
      <c r="G44" s="635"/>
      <c r="H44" s="165"/>
      <c r="I44" s="635"/>
      <c r="J44" s="165"/>
      <c r="K44" s="635"/>
      <c r="L44" s="604" t="str">
        <f>IF('TD P. ESTRATEGICO'!L40=1,"FINALIZADA","")</f>
        <v/>
      </c>
      <c r="O44" s="342" t="str">
        <f t="shared" si="0"/>
        <v/>
      </c>
      <c r="P44" s="342" t="str">
        <f t="shared" si="2"/>
        <v/>
      </c>
      <c r="Q44" s="342" t="str">
        <f t="shared" si="1"/>
        <v/>
      </c>
      <c r="R44" s="342"/>
      <c r="S44" s="342"/>
      <c r="T44" s="342"/>
    </row>
    <row r="45" spans="2:20" s="158" customFormat="1" x14ac:dyDescent="0.35">
      <c r="B45" s="421" t="str">
        <f>'TD P. ESTRATEGICO'!B29</f>
        <v>DOCUMENTO PARA LA CONSTRUCCIÓN DE LA HERRAMIENTA TECNOLÓGICA</v>
      </c>
      <c r="C45" s="421" t="str">
        <f>'TD P. ESTRATEGICO'!C29</f>
        <v>Suma</v>
      </c>
      <c r="D45" s="609">
        <f>'TD P. ESTRATEGICO'!D29</f>
        <v>1</v>
      </c>
      <c r="E45" s="639">
        <f>'TD P. ESTRATEGICO'!E29</f>
        <v>1</v>
      </c>
      <c r="F45" s="629">
        <f>'TD P. ESTRATEGICO'!F29</f>
        <v>0</v>
      </c>
      <c r="G45" s="639">
        <f>'TD P. ESTRATEGICO'!G29</f>
        <v>0</v>
      </c>
      <c r="H45" s="621">
        <f>'TD P. ESTRATEGICO'!H29</f>
        <v>0</v>
      </c>
      <c r="I45" s="639">
        <f>'TD P. ESTRATEGICO'!I29</f>
        <v>0</v>
      </c>
      <c r="J45" s="621">
        <f>'TD P. ESTRATEGICO'!J29</f>
        <v>0</v>
      </c>
      <c r="K45" s="639">
        <f>'TD P. ESTRATEGICO'!K29</f>
        <v>0</v>
      </c>
      <c r="L45" s="604" t="str">
        <f>IF('TD P. ESTRATEGICO'!L29=1,"FINALIZADA","")</f>
        <v/>
      </c>
      <c r="O45" s="342">
        <f t="shared" si="0"/>
        <v>1</v>
      </c>
      <c r="P45" s="342" t="str">
        <f>IFERROR(G45/F45,"")</f>
        <v/>
      </c>
      <c r="Q45" s="342" t="str">
        <f t="shared" si="1"/>
        <v/>
      </c>
      <c r="R45" s="342"/>
      <c r="S45" s="342"/>
      <c r="T45" s="342"/>
    </row>
    <row r="46" spans="2:20" s="158" customFormat="1" x14ac:dyDescent="0.35">
      <c r="B46" s="422" t="str">
        <f>'TD P. ESTRATEGICO'!B30</f>
        <v>INCORPORACIÓN DE LA NORMATIVIDAD A REGIMEN LEGAL</v>
      </c>
      <c r="C46" s="422" t="str">
        <f>'TD P. ESTRATEGICO'!C30</f>
        <v>Constante</v>
      </c>
      <c r="D46" s="610">
        <f>'TD P. ESTRATEGICO'!D30</f>
        <v>1</v>
      </c>
      <c r="E46" s="640">
        <f>'TD P. ESTRATEGICO'!E30</f>
        <v>1</v>
      </c>
      <c r="F46" s="625">
        <f>'TD P. ESTRATEGICO'!F30</f>
        <v>1</v>
      </c>
      <c r="G46" s="640">
        <f>'TD P. ESTRATEGICO'!G30</f>
        <v>0.25</v>
      </c>
      <c r="H46" s="622">
        <f>'TD P. ESTRATEGICO'!H30</f>
        <v>1</v>
      </c>
      <c r="I46" s="640">
        <f>'TD P. ESTRATEGICO'!I30</f>
        <v>0</v>
      </c>
      <c r="J46" s="622">
        <f>'TD P. ESTRATEGICO'!J30</f>
        <v>1</v>
      </c>
      <c r="K46" s="640">
        <f>'TD P. ESTRATEGICO'!K30</f>
        <v>0</v>
      </c>
      <c r="L46" s="604" t="str">
        <f>IF('TD P. ESTRATEGICO'!L30=1,"FINALIZADA","")</f>
        <v/>
      </c>
      <c r="O46" s="342">
        <f t="shared" si="0"/>
        <v>1</v>
      </c>
      <c r="P46" s="342">
        <f t="shared" ref="P46:P53" si="3">IFERROR(G46/F46,"")</f>
        <v>0.25</v>
      </c>
      <c r="Q46" s="342">
        <f t="shared" si="1"/>
        <v>0</v>
      </c>
      <c r="R46" s="342"/>
      <c r="S46" s="342"/>
      <c r="T46" s="342"/>
    </row>
    <row r="47" spans="2:20" s="161" customFormat="1" ht="21.75" thickBot="1" x14ac:dyDescent="0.4">
      <c r="B47" s="423" t="str">
        <f>'TD P. ESTRATEGICO'!B31</f>
        <v>LINEAMIENTOS NORMATIVOS EXPEDIDOS Y PUBLICADOS EN REGIMEN LEGAL</v>
      </c>
      <c r="C47" s="423" t="str">
        <f>'TD P. ESTRATEGICO'!C31</f>
        <v>Suma</v>
      </c>
      <c r="D47" s="618">
        <f>'TD P. ESTRATEGICO'!D31</f>
        <v>8</v>
      </c>
      <c r="E47" s="647">
        <f>'TD P. ESTRATEGICO'!E31</f>
        <v>9</v>
      </c>
      <c r="F47" s="630">
        <f>'TD P. ESTRATEGICO'!F31</f>
        <v>8</v>
      </c>
      <c r="G47" s="647">
        <f>'TD P. ESTRATEGICO'!G31</f>
        <v>11</v>
      </c>
      <c r="H47" s="634">
        <f>'TD P. ESTRATEGICO'!H31</f>
        <v>8</v>
      </c>
      <c r="I47" s="647">
        <f>'TD P. ESTRATEGICO'!I31</f>
        <v>0</v>
      </c>
      <c r="J47" s="634">
        <f>'TD P. ESTRATEGICO'!J31</f>
        <v>8</v>
      </c>
      <c r="K47" s="647">
        <f>'TD P. ESTRATEGICO'!K31</f>
        <v>0</v>
      </c>
      <c r="L47" s="604" t="str">
        <f>IF('TD P. ESTRATEGICO'!L31=1,"FINALIZADA","")</f>
        <v/>
      </c>
      <c r="O47" s="342">
        <f t="shared" si="0"/>
        <v>1.125</v>
      </c>
      <c r="P47" s="342">
        <f t="shared" si="3"/>
        <v>1.375</v>
      </c>
      <c r="Q47" s="342">
        <f t="shared" si="1"/>
        <v>0</v>
      </c>
      <c r="R47" s="342"/>
      <c r="S47" s="342"/>
      <c r="T47" s="342"/>
    </row>
    <row r="48" spans="2:20" s="158" customFormat="1" x14ac:dyDescent="0.25">
      <c r="B48" s="429"/>
      <c r="C48" s="429"/>
      <c r="D48" s="617"/>
      <c r="E48" s="646"/>
      <c r="F48" s="617"/>
      <c r="G48" s="646"/>
      <c r="H48" s="617"/>
      <c r="I48" s="646"/>
      <c r="J48" s="617"/>
      <c r="K48" s="646"/>
      <c r="L48" s="604"/>
      <c r="O48" s="342"/>
      <c r="P48" s="342"/>
      <c r="Q48" s="342" t="str">
        <f t="shared" si="1"/>
        <v/>
      </c>
      <c r="R48" s="342"/>
      <c r="S48" s="342"/>
      <c r="T48" s="342"/>
    </row>
    <row r="49" spans="2:20" s="158" customFormat="1" ht="30.75" customHeight="1" thickBot="1" x14ac:dyDescent="0.45">
      <c r="B49" s="167" t="str">
        <f>'TD P. ESTRATEGICO'!A32</f>
        <v>OFICINA ASESORA DE PLANEACIÓN</v>
      </c>
      <c r="C49" s="167"/>
      <c r="D49" s="165"/>
      <c r="E49" s="635"/>
      <c r="F49" s="165"/>
      <c r="G49" s="635"/>
      <c r="H49" s="165"/>
      <c r="I49" s="635"/>
      <c r="J49" s="165"/>
      <c r="K49" s="635"/>
      <c r="L49" s="604" t="str">
        <f>IF('TD P. ESTRATEGICO'!L45=1,"FINALIZADA","")</f>
        <v/>
      </c>
      <c r="O49" s="342" t="str">
        <f t="shared" si="0"/>
        <v/>
      </c>
      <c r="P49" s="342" t="str">
        <f t="shared" si="3"/>
        <v/>
      </c>
      <c r="Q49" s="342" t="str">
        <f t="shared" si="1"/>
        <v/>
      </c>
      <c r="R49" s="342"/>
      <c r="S49" s="342"/>
      <c r="T49" s="342"/>
    </row>
    <row r="50" spans="2:20" s="158" customFormat="1" x14ac:dyDescent="0.35">
      <c r="B50" s="421" t="str">
        <f>'TD P. ESTRATEGICO'!B32</f>
        <v>PORCENTAJE DE CUMPLIMIENTO PARA LA CONSTRUCCIÓN DE LA PLATAFORMA ESTRATÉGICA DE LA SJD</v>
      </c>
      <c r="C50" s="421" t="str">
        <f>'TD P. ESTRATEGICO'!C32</f>
        <v>Suma</v>
      </c>
      <c r="D50" s="609">
        <f>'TD P. ESTRATEGICO'!D32</f>
        <v>0</v>
      </c>
      <c r="E50" s="639">
        <f>'TD P. ESTRATEGICO'!E32</f>
        <v>0.5</v>
      </c>
      <c r="F50" s="629">
        <f>'TD P. ESTRATEGICO'!F32</f>
        <v>0</v>
      </c>
      <c r="G50" s="639">
        <f>'TD P. ESTRATEGICO'!G32</f>
        <v>0</v>
      </c>
      <c r="H50" s="621">
        <f>'TD P. ESTRATEGICO'!H32</f>
        <v>0</v>
      </c>
      <c r="I50" s="639">
        <f>'TD P. ESTRATEGICO'!I32</f>
        <v>0</v>
      </c>
      <c r="J50" s="621">
        <f>'TD P. ESTRATEGICO'!J32</f>
        <v>0</v>
      </c>
      <c r="K50" s="639">
        <f>'TD P. ESTRATEGICO'!K32</f>
        <v>0</v>
      </c>
      <c r="L50" s="604" t="str">
        <f>IF('TD P. ESTRATEGICO'!L32=1,"CUMPLIDA","")</f>
        <v>CUMPLIDA</v>
      </c>
      <c r="O50" s="342" t="str">
        <f t="shared" si="0"/>
        <v/>
      </c>
      <c r="P50" s="342" t="str">
        <f t="shared" si="3"/>
        <v/>
      </c>
      <c r="Q50" s="342" t="str">
        <f t="shared" si="1"/>
        <v/>
      </c>
      <c r="R50" s="342"/>
      <c r="S50" s="342"/>
      <c r="T50" s="342"/>
    </row>
    <row r="51" spans="2:20" s="158" customFormat="1" x14ac:dyDescent="0.35">
      <c r="B51" s="422" t="str">
        <f>'TD P. ESTRATEGICO'!B33</f>
        <v>PORCENTAJE DE AVANCE EN LA ESTRATEGIA ORIENTADA A MEJORAR LAS PRÁCTICAS DE GESTIÓN INSTITUCIONAL</v>
      </c>
      <c r="C51" s="422" t="str">
        <f>'TD P. ESTRATEGICO'!C33</f>
        <v>Creciente</v>
      </c>
      <c r="D51" s="610">
        <f>'TD P. ESTRATEGICO'!D33</f>
        <v>0.3</v>
      </c>
      <c r="E51" s="640">
        <f>'TD P. ESTRATEGICO'!E33</f>
        <v>0.3</v>
      </c>
      <c r="F51" s="625">
        <f>'TD P. ESTRATEGICO'!F33</f>
        <v>0.7</v>
      </c>
      <c r="G51" s="640">
        <f>'TD P. ESTRATEGICO'!G33</f>
        <v>0.65</v>
      </c>
      <c r="H51" s="622">
        <f>'TD P. ESTRATEGICO'!H33</f>
        <v>0</v>
      </c>
      <c r="I51" s="640">
        <f>'TD P. ESTRATEGICO'!I33</f>
        <v>0</v>
      </c>
      <c r="J51" s="622">
        <f>'TD P. ESTRATEGICO'!J33</f>
        <v>0</v>
      </c>
      <c r="K51" s="640">
        <f>'TD P. ESTRATEGICO'!K33</f>
        <v>0</v>
      </c>
      <c r="L51" s="604" t="str">
        <f>IF('TD P. ESTRATEGICO'!L33=1,"CUMPLIDA","")</f>
        <v/>
      </c>
      <c r="O51" s="342">
        <f t="shared" si="0"/>
        <v>1</v>
      </c>
      <c r="P51" s="342">
        <f t="shared" si="3"/>
        <v>0.92857142857142871</v>
      </c>
      <c r="Q51" s="342" t="str">
        <f t="shared" si="1"/>
        <v/>
      </c>
      <c r="R51" s="342"/>
      <c r="S51" s="342"/>
      <c r="T51" s="342"/>
    </row>
    <row r="52" spans="2:20" s="158" customFormat="1" x14ac:dyDescent="0.35">
      <c r="B52" s="422" t="str">
        <f>'TD P. ESTRATEGICO'!B34</f>
        <v>PORCENTAJE DE AVANCE EN EL DISEÑO DE ESTRATEGIAS DE POSICIONAMIENTO PROPUESTAS POR LA OAP DE LA SJD</v>
      </c>
      <c r="C52" s="422" t="str">
        <f>'TD P. ESTRATEGICO'!C34</f>
        <v>Suma</v>
      </c>
      <c r="D52" s="619">
        <f>'TD P. ESTRATEGICO'!D34</f>
        <v>0</v>
      </c>
      <c r="E52" s="648">
        <f>'TD P. ESTRATEGICO'!E34</f>
        <v>0</v>
      </c>
      <c r="F52" s="625">
        <f>'TD P. ESTRATEGICO'!F34</f>
        <v>1</v>
      </c>
      <c r="G52" s="648">
        <f>'TD P. ESTRATEGICO'!G34</f>
        <v>0.4</v>
      </c>
      <c r="H52" s="622">
        <f>'TD P. ESTRATEGICO'!H34</f>
        <v>1</v>
      </c>
      <c r="I52" s="648">
        <f>'TD P. ESTRATEGICO'!I34</f>
        <v>0</v>
      </c>
      <c r="J52" s="622">
        <f>'TD P. ESTRATEGICO'!J34</f>
        <v>0</v>
      </c>
      <c r="K52" s="648">
        <f>'TD P. ESTRATEGICO'!K34</f>
        <v>0</v>
      </c>
      <c r="L52" s="604" t="str">
        <f>IF('TD P. ESTRATEGICO'!L34=1,"CUMPLIDA","")</f>
        <v/>
      </c>
      <c r="O52" s="342" t="str">
        <f t="shared" si="0"/>
        <v/>
      </c>
      <c r="P52" s="342">
        <f t="shared" si="3"/>
        <v>0.4</v>
      </c>
      <c r="Q52" s="342">
        <f t="shared" si="1"/>
        <v>0</v>
      </c>
      <c r="R52" s="342"/>
      <c r="S52" s="342"/>
      <c r="T52" s="342"/>
    </row>
    <row r="53" spans="2:20" s="158" customFormat="1" ht="21.75" thickBot="1" x14ac:dyDescent="0.4">
      <c r="B53" s="423" t="str">
        <f>'TD P. ESTRATEGICO'!B35</f>
        <v xml:space="preserve">NÚMERO DE INFORMES DE SEGUIMIENTO DE LA GESTIÓN DE LA SJD BAJO LA HERRAMIENTA BSC PRESENTADOS </v>
      </c>
      <c r="C53" s="423" t="str">
        <f>'TD P. ESTRATEGICO'!C35</f>
        <v>Suma</v>
      </c>
      <c r="D53" s="613">
        <f>'TD P. ESTRATEGICO'!D35</f>
        <v>1</v>
      </c>
      <c r="E53" s="642">
        <f>'TD P. ESTRATEGICO'!E35</f>
        <v>1</v>
      </c>
      <c r="F53" s="626">
        <f>'TD P. ESTRATEGICO'!F35</f>
        <v>4</v>
      </c>
      <c r="G53" s="642">
        <f>'TD P. ESTRATEGICO'!G35</f>
        <v>3</v>
      </c>
      <c r="H53" s="633">
        <f>'TD P. ESTRATEGICO'!H35</f>
        <v>4</v>
      </c>
      <c r="I53" s="642">
        <f>'TD P. ESTRATEGICO'!I35</f>
        <v>0</v>
      </c>
      <c r="J53" s="633">
        <f>'TD P. ESTRATEGICO'!J35</f>
        <v>4</v>
      </c>
      <c r="K53" s="642">
        <f>'TD P. ESTRATEGICO'!K35</f>
        <v>0</v>
      </c>
      <c r="L53" s="604" t="str">
        <f>IF('TD P. ESTRATEGICO'!L35=1,"CUMPLIDA","")</f>
        <v/>
      </c>
      <c r="O53" s="342">
        <f t="shared" si="0"/>
        <v>1</v>
      </c>
      <c r="P53" s="342">
        <f t="shared" si="3"/>
        <v>0.75</v>
      </c>
      <c r="Q53" s="342">
        <f t="shared" si="1"/>
        <v>0</v>
      </c>
      <c r="R53" s="342"/>
      <c r="S53" s="342"/>
      <c r="T53" s="342"/>
    </row>
    <row r="54" spans="2:20" x14ac:dyDescent="0.35">
      <c r="B54" s="429"/>
      <c r="C54" s="429"/>
      <c r="D54" s="617"/>
      <c r="E54" s="646"/>
      <c r="F54" s="631"/>
      <c r="G54" s="646"/>
      <c r="H54" s="631"/>
      <c r="I54" s="646"/>
      <c r="J54" s="631"/>
      <c r="K54" s="646"/>
      <c r="L54" s="604"/>
      <c r="O54" s="342" t="str">
        <f t="shared" si="0"/>
        <v/>
      </c>
      <c r="Q54" s="342" t="str">
        <f t="shared" si="1"/>
        <v/>
      </c>
    </row>
    <row r="55" spans="2:20" s="158" customFormat="1" ht="30.75" customHeight="1" thickBot="1" x14ac:dyDescent="0.45">
      <c r="B55" s="167" t="str">
        <f>'TD P. ESTRATEGICO'!A36</f>
        <v>OFICINA DE CONTROL INTERNO</v>
      </c>
      <c r="C55" s="167"/>
      <c r="D55" s="165"/>
      <c r="E55" s="635"/>
      <c r="F55" s="165"/>
      <c r="G55" s="635"/>
      <c r="H55" s="165"/>
      <c r="I55" s="635"/>
      <c r="J55" s="165"/>
      <c r="K55" s="635"/>
      <c r="L55" s="604" t="str">
        <f>IF('TD P. ESTRATEGICO'!L53=1,"FINALIZADA","")</f>
        <v/>
      </c>
      <c r="O55" s="342" t="str">
        <f t="shared" si="0"/>
        <v/>
      </c>
      <c r="P55" s="342" t="str">
        <f>IFERROR(G55/F55,"")</f>
        <v/>
      </c>
      <c r="Q55" s="342" t="str">
        <f t="shared" si="1"/>
        <v/>
      </c>
      <c r="R55" s="342"/>
      <c r="S55" s="342"/>
      <c r="T55" s="342"/>
    </row>
    <row r="56" spans="2:20" x14ac:dyDescent="0.35">
      <c r="B56" s="421" t="str">
        <f>'TD P. ESTRATEGICO'!B36</f>
        <v>NUMERO DE SEGUIMIENTOS AL PLAN DE MEJORAMIENTO.</v>
      </c>
      <c r="C56" s="421" t="str">
        <f>'TD P. ESTRATEGICO'!C36</f>
        <v>Suma</v>
      </c>
      <c r="D56" s="609">
        <f>'TD P. ESTRATEGICO'!D36</f>
        <v>0</v>
      </c>
      <c r="E56" s="639">
        <f>'TD P. ESTRATEGICO'!E36</f>
        <v>0</v>
      </c>
      <c r="F56" s="629">
        <f>'TD P. ESTRATEGICO'!F36</f>
        <v>0</v>
      </c>
      <c r="G56" s="639">
        <f>'TD P. ESTRATEGICO'!G36</f>
        <v>0</v>
      </c>
      <c r="H56" s="621">
        <f>'TD P. ESTRATEGICO'!H36</f>
        <v>0</v>
      </c>
      <c r="I56" s="639">
        <f>'TD P. ESTRATEGICO'!I36</f>
        <v>0</v>
      </c>
      <c r="J56" s="621">
        <f>'TD P. ESTRATEGICO'!J36</f>
        <v>0</v>
      </c>
      <c r="K56" s="639">
        <f>'TD P. ESTRATEGICO'!K36</f>
        <v>0</v>
      </c>
      <c r="L56" s="604" t="str">
        <f>IF('TD P. ESTRATEGICO'!L36=1,"CUMPLIDA","")</f>
        <v>CUMPLIDA</v>
      </c>
      <c r="O56" s="342" t="str">
        <f t="shared" si="0"/>
        <v/>
      </c>
      <c r="P56" s="342" t="str">
        <f>IFERROR(G56/F56,"")</f>
        <v/>
      </c>
      <c r="Q56" s="342" t="str">
        <f t="shared" si="1"/>
        <v/>
      </c>
      <c r="R56" s="342"/>
      <c r="S56" s="342"/>
      <c r="T56" s="342"/>
    </row>
    <row r="57" spans="2:20" s="158" customFormat="1" ht="21.75" thickBot="1" x14ac:dyDescent="0.4">
      <c r="B57" s="423" t="str">
        <f>'TD P. ESTRATEGICO'!B37</f>
        <v>PORCENTAJE DE CUMPLIMIENTO DEL PLAN ANUAL DE AUDITORIA</v>
      </c>
      <c r="C57" s="423" t="str">
        <f>'TD P. ESTRATEGICO'!C37</f>
        <v>Suma</v>
      </c>
      <c r="D57" s="613">
        <f>'TD P. ESTRATEGICO'!D37</f>
        <v>1</v>
      </c>
      <c r="E57" s="642">
        <f>'TD P. ESTRATEGICO'!E37</f>
        <v>1</v>
      </c>
      <c r="F57" s="626">
        <f>'TD P. ESTRATEGICO'!F37</f>
        <v>1</v>
      </c>
      <c r="G57" s="642">
        <f>'TD P. ESTRATEGICO'!G37</f>
        <v>0.70720000000000005</v>
      </c>
      <c r="H57" s="633">
        <f>'TD P. ESTRATEGICO'!H37</f>
        <v>1</v>
      </c>
      <c r="I57" s="642">
        <f>'TD P. ESTRATEGICO'!I37</f>
        <v>0</v>
      </c>
      <c r="J57" s="633">
        <f>'TD P. ESTRATEGICO'!J37</f>
        <v>1</v>
      </c>
      <c r="K57" s="642">
        <f>'TD P. ESTRATEGICO'!K37</f>
        <v>0</v>
      </c>
      <c r="L57" s="604" t="str">
        <f>IF('TD P. ESTRATEGICO'!L37=1,"CUMPLIDA","")</f>
        <v/>
      </c>
      <c r="O57" s="342">
        <f t="shared" si="0"/>
        <v>1</v>
      </c>
      <c r="P57" s="342">
        <f>IFERROR(G57/F57,"")</f>
        <v>0.70720000000000005</v>
      </c>
      <c r="Q57" s="342">
        <f t="shared" si="1"/>
        <v>0</v>
      </c>
      <c r="R57" s="342"/>
      <c r="S57" s="342"/>
      <c r="T57" s="342"/>
    </row>
    <row r="58" spans="2:20" s="158" customFormat="1" x14ac:dyDescent="0.25">
      <c r="B58" s="429"/>
      <c r="C58" s="429"/>
      <c r="D58" s="617"/>
      <c r="E58" s="646"/>
      <c r="F58" s="608"/>
      <c r="G58" s="646"/>
      <c r="H58" s="608"/>
      <c r="I58" s="646"/>
      <c r="J58" s="608"/>
      <c r="K58" s="646"/>
      <c r="L58" s="604"/>
      <c r="O58" s="342" t="str">
        <f t="shared" si="0"/>
        <v/>
      </c>
      <c r="P58" s="342"/>
      <c r="Q58" s="342" t="str">
        <f t="shared" si="1"/>
        <v/>
      </c>
      <c r="R58" s="342"/>
      <c r="S58" s="342"/>
      <c r="T58" s="342"/>
    </row>
    <row r="59" spans="2:20" s="158" customFormat="1" ht="30.75" customHeight="1" thickBot="1" x14ac:dyDescent="0.45">
      <c r="B59" s="167" t="str">
        <f>'TD P. ESTRATEGICO'!A38</f>
        <v xml:space="preserve">OFICINA DE TECNOLOGÍAS DE LA INFORMACIÓN Y LAS COMUNICACIONES </v>
      </c>
      <c r="C59" s="167"/>
      <c r="D59" s="165"/>
      <c r="E59" s="635"/>
      <c r="F59" s="165"/>
      <c r="G59" s="635"/>
      <c r="H59" s="165"/>
      <c r="I59" s="635"/>
      <c r="J59" s="165"/>
      <c r="K59" s="635"/>
      <c r="L59" s="604" t="str">
        <f>IF('TD P. ESTRATEGICO'!L57=1,"FINALIZADA","")</f>
        <v/>
      </c>
      <c r="O59" s="342" t="str">
        <f t="shared" si="0"/>
        <v/>
      </c>
      <c r="P59" s="342" t="str">
        <f>IFERROR(G59/F59,"")</f>
        <v/>
      </c>
      <c r="Q59" s="342" t="str">
        <f t="shared" si="1"/>
        <v/>
      </c>
      <c r="R59" s="342"/>
      <c r="S59" s="342"/>
      <c r="T59" s="342"/>
    </row>
    <row r="60" spans="2:20" x14ac:dyDescent="0.35">
      <c r="B60" s="421" t="str">
        <f>'TD P. ESTRATEGICO'!B38</f>
        <v>AVANCE EN LA ACTUALIZACIÓN DEL SOFTWARE ADMINISTRATIVO Y MISIONAL</v>
      </c>
      <c r="C60" s="421" t="str">
        <f>'TD P. ESTRATEGICO'!C38</f>
        <v>Suma</v>
      </c>
      <c r="D60" s="609">
        <f>'TD P. ESTRATEGICO'!D38</f>
        <v>0.35</v>
      </c>
      <c r="E60" s="639">
        <f>'TD P. ESTRATEGICO'!E38</f>
        <v>0.35</v>
      </c>
      <c r="F60" s="629">
        <f>'TD P. ESTRATEGICO'!F38</f>
        <v>0.35</v>
      </c>
      <c r="G60" s="639">
        <f>'TD P. ESTRATEGICO'!G38</f>
        <v>0.54999999999999993</v>
      </c>
      <c r="H60" s="621">
        <f>'TD P. ESTRATEGICO'!H38</f>
        <v>0.3</v>
      </c>
      <c r="I60" s="639">
        <f>'TD P. ESTRATEGICO'!I38</f>
        <v>0</v>
      </c>
      <c r="J60" s="621">
        <f>'TD P. ESTRATEGICO'!J38</f>
        <v>0</v>
      </c>
      <c r="K60" s="639">
        <f>'TD P. ESTRATEGICO'!K38</f>
        <v>0</v>
      </c>
      <c r="L60" s="604" t="str">
        <f>IF('TD P. ESTRATEGICO'!L38=1,"CUMPLIDA","")</f>
        <v/>
      </c>
      <c r="O60" s="342">
        <f t="shared" si="0"/>
        <v>1</v>
      </c>
      <c r="P60" s="342">
        <f>IFERROR(G60/F60,"")</f>
        <v>1.5714285714285714</v>
      </c>
      <c r="Q60" s="342">
        <f t="shared" si="1"/>
        <v>0</v>
      </c>
      <c r="R60" s="342"/>
      <c r="S60" s="342"/>
      <c r="T60" s="342"/>
    </row>
    <row r="61" spans="2:20" ht="21.75" thickBot="1" x14ac:dyDescent="0.4">
      <c r="B61" s="423" t="str">
        <f>'TD P. ESTRATEGICO'!B39</f>
        <v>PORCENTAJE DE AVANCE EN EL  IMPLEMENTACIÓN  DE LA INFRAESTRUCTURA TECNOLÓGICA QUE SOPORTA LOS SISTEMAS DE INFORMACIÓN JURÍDICOS</v>
      </c>
      <c r="C61" s="423" t="str">
        <f>'TD P. ESTRATEGICO'!C39</f>
        <v>Suma</v>
      </c>
      <c r="D61" s="613">
        <f>'TD P. ESTRATEGICO'!D39</f>
        <v>0.1</v>
      </c>
      <c r="E61" s="642">
        <f>'TD P. ESTRATEGICO'!E39</f>
        <v>0.1</v>
      </c>
      <c r="F61" s="626">
        <f>'TD P. ESTRATEGICO'!F39</f>
        <v>0.4</v>
      </c>
      <c r="G61" s="642">
        <f>'TD P. ESTRATEGICO'!G39</f>
        <v>0.21000000000000002</v>
      </c>
      <c r="H61" s="633">
        <f>'TD P. ESTRATEGICO'!H39</f>
        <v>0.25</v>
      </c>
      <c r="I61" s="642">
        <f>'TD P. ESTRATEGICO'!I39</f>
        <v>0</v>
      </c>
      <c r="J61" s="633">
        <f>'TD P. ESTRATEGICO'!J39</f>
        <v>0.25</v>
      </c>
      <c r="K61" s="642">
        <f>'TD P. ESTRATEGICO'!K39</f>
        <v>0</v>
      </c>
      <c r="L61" s="604" t="str">
        <f>IF('TD P. ESTRATEGICO'!L39=1,"CUMPLIDA","")</f>
        <v/>
      </c>
      <c r="O61" s="342">
        <f t="shared" si="0"/>
        <v>1</v>
      </c>
      <c r="P61" s="342">
        <f>IFERROR(G61/F61,"")</f>
        <v>0.52500000000000002</v>
      </c>
      <c r="Q61" s="342">
        <f t="shared" si="1"/>
        <v>0</v>
      </c>
      <c r="R61" s="342"/>
      <c r="S61" s="342"/>
      <c r="T61" s="342"/>
    </row>
    <row r="62" spans="2:20" s="158" customFormat="1" ht="30.75" customHeight="1" x14ac:dyDescent="0.4">
      <c r="B62" s="167" t="str">
        <f>'TD P. ESTRATEGICO'!A41</f>
        <v>SUBSECRETARÍA JURÍDICA DISTRITAL</v>
      </c>
      <c r="C62" s="167"/>
      <c r="D62" s="165"/>
      <c r="E62" s="635"/>
      <c r="F62" s="165"/>
      <c r="G62" s="635"/>
      <c r="H62" s="165"/>
      <c r="I62" s="635"/>
      <c r="J62" s="165"/>
      <c r="K62" s="635"/>
      <c r="L62" s="604" t="str">
        <f>IF('TD P. ESTRATEGICO'!L60=1,"FINALIZADA","")</f>
        <v/>
      </c>
      <c r="O62" s="342" t="str">
        <f t="shared" ref="O62" si="4">IFERROR(E62/D62,"")</f>
        <v/>
      </c>
      <c r="P62" s="342" t="str">
        <f>IFERROR(G62/F62,"")</f>
        <v/>
      </c>
      <c r="Q62" s="342" t="str">
        <f t="shared" ref="Q62" si="5">IFERROR(I62/H62,"")</f>
        <v/>
      </c>
      <c r="R62" s="342"/>
      <c r="S62" s="342"/>
      <c r="T62" s="342"/>
    </row>
    <row r="63" spans="2:20" s="158" customFormat="1" ht="27" thickBot="1" x14ac:dyDescent="0.45">
      <c r="B63" s="167" t="s">
        <v>166</v>
      </c>
      <c r="C63" s="429"/>
      <c r="D63" s="617"/>
      <c r="E63" s="646"/>
      <c r="F63" s="608"/>
      <c r="G63" s="646"/>
      <c r="H63" s="608"/>
      <c r="I63" s="646"/>
      <c r="J63" s="608"/>
      <c r="K63" s="646"/>
      <c r="L63" s="604"/>
      <c r="O63" s="342"/>
      <c r="P63" s="342"/>
      <c r="Q63" s="342"/>
      <c r="R63" s="342"/>
      <c r="S63" s="342"/>
      <c r="T63" s="342"/>
    </row>
    <row r="64" spans="2:20" x14ac:dyDescent="0.35">
      <c r="B64" s="421" t="str">
        <f>'TD P. ESTRATEGICO'!B40</f>
        <v>AVANCE EN EL  IMPLEMENTACIÓN  DE LA INFRAESTRUCTURA TECNOLÓGICA QUE SOPORTA LOS SISTEMAS DE INFORMACIÓN JURÍDICOS</v>
      </c>
      <c r="C64" s="421" t="str">
        <f>'TD P. ESTRATEGICO'!C40</f>
        <v>Suma</v>
      </c>
      <c r="D64" s="609">
        <f>'TD P. ESTRATEGICO'!D40</f>
        <v>0.17</v>
      </c>
      <c r="E64" s="639">
        <f>'TD P. ESTRATEGICO'!E40</f>
        <v>0.14000000000000001</v>
      </c>
      <c r="F64" s="629">
        <f>'TD P. ESTRATEGICO'!F40</f>
        <v>0.3</v>
      </c>
      <c r="G64" s="639">
        <f>'TD P. ESTRATEGICO'!G40</f>
        <v>0.16999999999999998</v>
      </c>
      <c r="H64" s="621">
        <f>'TD P. ESTRATEGICO'!H40</f>
        <v>0.3</v>
      </c>
      <c r="I64" s="639">
        <f>'TD P. ESTRATEGICO'!I40</f>
        <v>0</v>
      </c>
      <c r="J64" s="621">
        <f>'TD P. ESTRATEGICO'!J40</f>
        <v>0.2</v>
      </c>
      <c r="K64" s="639">
        <f>'TD P. ESTRATEGICO'!K40</f>
        <v>0</v>
      </c>
      <c r="L64" s="604" t="str">
        <f>IF('TD P. ESTRATEGICO'!L40=1,"CUMPLIDA","")</f>
        <v/>
      </c>
      <c r="O64" s="342">
        <f t="shared" si="0"/>
        <v>0.82352941176470595</v>
      </c>
      <c r="P64" s="342">
        <f>IFERROR(G64/F64,"")</f>
        <v>0.56666666666666665</v>
      </c>
      <c r="Q64" s="342">
        <f t="shared" si="1"/>
        <v>0</v>
      </c>
      <c r="R64" s="342"/>
      <c r="S64" s="342"/>
      <c r="T64" s="342"/>
    </row>
    <row r="65" spans="2:20" s="158" customFormat="1" x14ac:dyDescent="0.35">
      <c r="B65" s="422" t="str">
        <f>'TD P. ESTRATEGICO'!B41</f>
        <v>EJECUCIÓN DEL PROYECTO DE INVERSIÓN CON CÓDIGO 7501</v>
      </c>
      <c r="C65" s="422" t="str">
        <f>'TD P. ESTRATEGICO'!C41</f>
        <v>Constante</v>
      </c>
      <c r="D65" s="610">
        <f>'TD P. ESTRATEGICO'!D41</f>
        <v>0.95</v>
      </c>
      <c r="E65" s="640">
        <f>'TD P. ESTRATEGICO'!E41</f>
        <v>0.98</v>
      </c>
      <c r="F65" s="625">
        <f>'TD P. ESTRATEGICO'!F41</f>
        <v>0.95</v>
      </c>
      <c r="G65" s="640">
        <f>'TD P. ESTRATEGICO'!G41</f>
        <v>0.82</v>
      </c>
      <c r="H65" s="622">
        <f>'TD P. ESTRATEGICO'!H41</f>
        <v>0.95</v>
      </c>
      <c r="I65" s="640">
        <f>'TD P. ESTRATEGICO'!I41</f>
        <v>0</v>
      </c>
      <c r="J65" s="622">
        <f>'TD P. ESTRATEGICO'!J41</f>
        <v>0.95</v>
      </c>
      <c r="K65" s="640">
        <f>'TD P. ESTRATEGICO'!K41</f>
        <v>0</v>
      </c>
      <c r="L65" s="604" t="str">
        <f>IF('TD P. ESTRATEGICO'!L41=1,"FINALIZADA","")</f>
        <v/>
      </c>
      <c r="O65" s="342">
        <f t="shared" si="0"/>
        <v>1.0315789473684212</v>
      </c>
      <c r="P65" s="342"/>
      <c r="Q65" s="342">
        <f t="shared" si="1"/>
        <v>0</v>
      </c>
      <c r="R65" s="342"/>
      <c r="S65" s="342"/>
      <c r="T65" s="342"/>
    </row>
    <row r="66" spans="2:20" x14ac:dyDescent="0.35">
      <c r="B66" s="422" t="str">
        <f>'TD P. ESTRATEGICO'!B42</f>
        <v>ENTREGA DEL COMPENDIO DE DOCTRINA JURÍDICA</v>
      </c>
      <c r="C66" s="422" t="str">
        <f>'TD P. ESTRATEGICO'!C42</f>
        <v>Suma</v>
      </c>
      <c r="D66" s="610">
        <f>'TD P. ESTRATEGICO'!D42</f>
        <v>0</v>
      </c>
      <c r="E66" s="640">
        <f>'TD P. ESTRATEGICO'!E42</f>
        <v>0</v>
      </c>
      <c r="F66" s="625">
        <f>'TD P. ESTRATEGICO'!F42</f>
        <v>0</v>
      </c>
      <c r="G66" s="640">
        <f>'TD P. ESTRATEGICO'!G42</f>
        <v>0</v>
      </c>
      <c r="H66" s="622">
        <f>'TD P. ESTRATEGICO'!H42</f>
        <v>1</v>
      </c>
      <c r="I66" s="640">
        <f>'TD P. ESTRATEGICO'!I42</f>
        <v>0</v>
      </c>
      <c r="J66" s="622">
        <f>'TD P. ESTRATEGICO'!J42</f>
        <v>0</v>
      </c>
      <c r="K66" s="640">
        <f>'TD P. ESTRATEGICO'!K42</f>
        <v>0</v>
      </c>
      <c r="L66" s="604" t="str">
        <f>IF('TD P. ESTRATEGICO'!L42=1,"FINALIZADA","")</f>
        <v/>
      </c>
      <c r="O66" s="342" t="str">
        <f t="shared" si="0"/>
        <v/>
      </c>
      <c r="P66" s="342" t="str">
        <f>IFERROR(G66/F66,"")</f>
        <v/>
      </c>
      <c r="Q66" s="342">
        <f t="shared" si="1"/>
        <v>0</v>
      </c>
      <c r="R66" s="342"/>
      <c r="S66" s="342"/>
      <c r="T66" s="342"/>
    </row>
    <row r="67" spans="2:20" ht="21.75" thickBot="1" x14ac:dyDescent="0.4">
      <c r="B67" s="423" t="str">
        <f>'TD P. ESTRATEGICO'!B43</f>
        <v>REQUERIMIENTOS JURÍDICOS GESTIONADOS EN LOS TIEMPOS ESTABLECIDOS</v>
      </c>
      <c r="C67" s="423" t="str">
        <f>'TD P. ESTRATEGICO'!C43</f>
        <v>Constante</v>
      </c>
      <c r="D67" s="613">
        <f>'TD P. ESTRATEGICO'!D43</f>
        <v>1</v>
      </c>
      <c r="E67" s="642">
        <f>'TD P. ESTRATEGICO'!E43</f>
        <v>1</v>
      </c>
      <c r="F67" s="626">
        <f>'TD P. ESTRATEGICO'!F43</f>
        <v>1</v>
      </c>
      <c r="G67" s="642">
        <f>'TD P. ESTRATEGICO'!G43</f>
        <v>1</v>
      </c>
      <c r="H67" s="633">
        <f>'TD P. ESTRATEGICO'!H43</f>
        <v>1</v>
      </c>
      <c r="I67" s="642">
        <f>'TD P. ESTRATEGICO'!I43</f>
        <v>0</v>
      </c>
      <c r="J67" s="633">
        <f>'TD P. ESTRATEGICO'!J43</f>
        <v>1</v>
      </c>
      <c r="K67" s="642">
        <f>'TD P. ESTRATEGICO'!K43</f>
        <v>0</v>
      </c>
      <c r="L67" s="604" t="str">
        <f>IF('TD P. ESTRATEGICO'!L43=1,"FINALIZADA","")</f>
        <v/>
      </c>
      <c r="O67" s="342">
        <f t="shared" si="0"/>
        <v>1</v>
      </c>
      <c r="P67" s="342">
        <f>IFERROR(G67/F67,"")</f>
        <v>1</v>
      </c>
      <c r="Q67" s="342">
        <f t="shared" si="1"/>
        <v>0</v>
      </c>
      <c r="R67" s="342"/>
      <c r="S67" s="342"/>
      <c r="T67" s="342"/>
    </row>
    <row r="68" spans="2:20" x14ac:dyDescent="0.35">
      <c r="B68" s="429"/>
      <c r="C68" s="429"/>
      <c r="D68" s="166"/>
      <c r="E68" s="430"/>
      <c r="O68" s="342" t="str">
        <f t="shared" si="0"/>
        <v/>
      </c>
      <c r="Q68" s="342" t="str">
        <f t="shared" si="1"/>
        <v/>
      </c>
    </row>
    <row r="69" spans="2:20" x14ac:dyDescent="0.35">
      <c r="B69" s="356"/>
      <c r="C69" s="356"/>
      <c r="O69" s="342" t="str">
        <f t="shared" si="0"/>
        <v/>
      </c>
    </row>
    <row r="70" spans="2:20" ht="24" thickBot="1" x14ac:dyDescent="0.4">
      <c r="C70" s="344" t="s">
        <v>527</v>
      </c>
      <c r="D70" s="966">
        <v>2017</v>
      </c>
      <c r="E70" s="966"/>
      <c r="F70" s="966">
        <v>2018</v>
      </c>
      <c r="G70" s="966"/>
      <c r="H70" s="966">
        <v>2019</v>
      </c>
      <c r="I70" s="966"/>
      <c r="J70" s="966">
        <v>2020</v>
      </c>
      <c r="K70" s="966"/>
      <c r="O70" s="342">
        <f>E70/D70</f>
        <v>0</v>
      </c>
    </row>
    <row r="71" spans="2:20" ht="21.75" thickBot="1" x14ac:dyDescent="0.4">
      <c r="C71" s="344" t="s">
        <v>538</v>
      </c>
      <c r="D71" s="959">
        <f>AVERAGEIF(O10:O67,"&lt;&gt;0")</f>
        <v>1.076857552889577</v>
      </c>
      <c r="E71" s="960"/>
      <c r="F71" s="960">
        <f>IFERROR(AVERAGEIF(P10:P67,"&lt;&gt;0"),"")</f>
        <v>0.83392821508201942</v>
      </c>
      <c r="G71" s="960"/>
      <c r="H71" s="960" t="str">
        <f>IFERROR(AVERAGEIF(Q10:Q67,"&lt;&gt;0"),"")</f>
        <v/>
      </c>
      <c r="I71" s="960"/>
      <c r="J71" s="960" t="str">
        <f>IFERROR(AVERAGEIF(T10:T67,"&lt;&gt;0"),"")</f>
        <v/>
      </c>
      <c r="K71" s="961"/>
      <c r="O71" s="343"/>
      <c r="P71" s="343"/>
      <c r="Q71" s="343"/>
    </row>
    <row r="72" spans="2:20" ht="10.5" customHeight="1" x14ac:dyDescent="0.35">
      <c r="O72" s="343"/>
    </row>
    <row r="73" spans="2:20" hidden="1" x14ac:dyDescent="0.35"/>
    <row r="74" spans="2:20" hidden="1" x14ac:dyDescent="0.35"/>
    <row r="75" spans="2:20" hidden="1" x14ac:dyDescent="0.35"/>
    <row r="76" spans="2:20" hidden="1" x14ac:dyDescent="0.35"/>
    <row r="77" spans="2:20" hidden="1" x14ac:dyDescent="0.35"/>
    <row r="78" spans="2:20" hidden="1" x14ac:dyDescent="0.35"/>
    <row r="79" spans="2:20" hidden="1" x14ac:dyDescent="0.35"/>
    <row r="80" spans="2:20" hidden="1" x14ac:dyDescent="0.35"/>
    <row r="81" s="160" customFormat="1" hidden="1" x14ac:dyDescent="0.35"/>
    <row r="82" s="160" customFormat="1" hidden="1" x14ac:dyDescent="0.35"/>
    <row r="83" s="160" customFormat="1" hidden="1" x14ac:dyDescent="0.35"/>
    <row r="84" s="160" customFormat="1" hidden="1" x14ac:dyDescent="0.35"/>
    <row r="85" s="160" customFormat="1" hidden="1" x14ac:dyDescent="0.35"/>
    <row r="86" s="160" customFormat="1" hidden="1" x14ac:dyDescent="0.35"/>
    <row r="87" s="160" customFormat="1" hidden="1" x14ac:dyDescent="0.35"/>
    <row r="88" s="160" customFormat="1" hidden="1" x14ac:dyDescent="0.35"/>
    <row r="89" s="160" customFormat="1" hidden="1" x14ac:dyDescent="0.35"/>
    <row r="90" s="160" customFormat="1" hidden="1" x14ac:dyDescent="0.35"/>
    <row r="91" s="160" customFormat="1" hidden="1" x14ac:dyDescent="0.35"/>
    <row r="92" s="160" customFormat="1" hidden="1" x14ac:dyDescent="0.35"/>
    <row r="93" s="160" customFormat="1" hidden="1" x14ac:dyDescent="0.35"/>
    <row r="94" s="160" customFormat="1" hidden="1" x14ac:dyDescent="0.35"/>
    <row r="95" s="160" customFormat="1" hidden="1" x14ac:dyDescent="0.35"/>
    <row r="96" s="160" customFormat="1" hidden="1" x14ac:dyDescent="0.35"/>
    <row r="97" s="160" customFormat="1" hidden="1" x14ac:dyDescent="0.35"/>
    <row r="98" s="160" customFormat="1" x14ac:dyDescent="0.35"/>
    <row r="99" s="160" customFormat="1" x14ac:dyDescent="0.35"/>
  </sheetData>
  <sheetProtection selectLockedCells="1" selectUnlockedCells="1"/>
  <mergeCells count="15">
    <mergeCell ref="D71:E71"/>
    <mergeCell ref="F71:G71"/>
    <mergeCell ref="H71:I71"/>
    <mergeCell ref="J71:K71"/>
    <mergeCell ref="B2:K2"/>
    <mergeCell ref="B5:K5"/>
    <mergeCell ref="B6:B7"/>
    <mergeCell ref="D6:E6"/>
    <mergeCell ref="F6:G6"/>
    <mergeCell ref="H6:I6"/>
    <mergeCell ref="J6:K6"/>
    <mergeCell ref="D70:E70"/>
    <mergeCell ref="F70:G70"/>
    <mergeCell ref="H70:I70"/>
    <mergeCell ref="J70:K70"/>
  </mergeCells>
  <printOptions horizontalCentered="1"/>
  <pageMargins left="0.70866141732283472" right="0.70866141732283472" top="0.35433070866141736" bottom="0.35433070866141736" header="0.31496062992125984" footer="0.31496062992125984"/>
  <pageSetup scale="32" orientation="landscape" r:id="rId1"/>
  <rowBreaks count="1" manualBreakCount="1">
    <brk id="48" min="1"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241"/>
  <sheetViews>
    <sheetView showGridLines="0" showZeros="0" topLeftCell="B1" zoomScale="125" zoomScaleNormal="125" workbookViewId="0">
      <selection activeCell="B24" sqref="B24"/>
    </sheetView>
  </sheetViews>
  <sheetFormatPr baseColWidth="10" defaultColWidth="0" defaultRowHeight="15" zeroHeight="1" x14ac:dyDescent="0.25"/>
  <cols>
    <col min="1" max="1" width="2.7109375" style="148" hidden="1" customWidth="1"/>
    <col min="2" max="2" width="111.140625" style="148" customWidth="1"/>
    <col min="3" max="3" width="17.28515625" style="148" hidden="1" customWidth="1"/>
    <col min="4" max="4" width="12.85546875" style="148" bestFit="1" customWidth="1"/>
    <col min="5" max="5" width="9.5703125" style="148" bestFit="1" customWidth="1"/>
    <col min="6" max="6" width="10.5703125" style="148" bestFit="1" customWidth="1"/>
    <col min="7" max="7" width="9.5703125" style="148" bestFit="1" customWidth="1"/>
    <col min="8" max="10" width="10.5703125" style="148" bestFit="1" customWidth="1"/>
    <col min="11" max="11" width="9.5703125" style="148" bestFit="1" customWidth="1"/>
    <col min="12" max="12" width="10.5703125" style="148" bestFit="1" customWidth="1"/>
    <col min="13" max="13" width="9.5703125" style="148" bestFit="1" customWidth="1"/>
    <col min="14" max="14" width="0.7109375" style="148" customWidth="1"/>
    <col min="15" max="16384" width="9.42578125" style="148" hidden="1"/>
  </cols>
  <sheetData>
    <row r="1" spans="1:14" x14ac:dyDescent="0.25"/>
    <row r="2" spans="1:14" s="154" customFormat="1" ht="26.25" x14ac:dyDescent="0.4">
      <c r="A2" s="149"/>
      <c r="B2" s="307" t="s">
        <v>0</v>
      </c>
      <c r="D2" s="267"/>
      <c r="E2" s="267"/>
      <c r="F2" s="267"/>
      <c r="G2" s="267"/>
      <c r="H2" s="267"/>
      <c r="I2" s="267"/>
      <c r="J2" s="267"/>
      <c r="K2" s="267"/>
      <c r="L2" s="267"/>
      <c r="M2" s="267"/>
    </row>
    <row r="3" spans="1:14" s="149" customFormat="1" ht="31.5" x14ac:dyDescent="0.5">
      <c r="B3" s="153"/>
      <c r="C3" s="153"/>
      <c r="D3" s="266"/>
      <c r="E3" s="266"/>
      <c r="F3" s="266"/>
      <c r="G3" s="266"/>
      <c r="H3" s="266"/>
      <c r="I3" s="266"/>
      <c r="J3" s="266"/>
      <c r="K3" s="266"/>
      <c r="L3" s="266"/>
      <c r="M3" s="266"/>
      <c r="N3"/>
    </row>
    <row r="4" spans="1:14" s="149" customFormat="1" ht="28.5" x14ac:dyDescent="0.45">
      <c r="B4" s="150" t="s">
        <v>392</v>
      </c>
      <c r="C4" s="150"/>
      <c r="D4" s="150"/>
      <c r="E4" s="150"/>
      <c r="F4" s="150"/>
      <c r="G4" s="150"/>
      <c r="H4" s="150"/>
      <c r="I4" s="150"/>
      <c r="J4" s="150"/>
      <c r="K4" s="150"/>
      <c r="L4" s="150"/>
      <c r="M4" s="150"/>
      <c r="N4"/>
    </row>
    <row r="5" spans="1:14" s="149" customFormat="1" x14ac:dyDescent="0.25">
      <c r="B5"/>
      <c r="C5"/>
      <c r="D5" s="156" t="s">
        <v>393</v>
      </c>
      <c r="E5"/>
      <c r="F5"/>
      <c r="G5"/>
      <c r="H5"/>
      <c r="I5"/>
      <c r="J5"/>
      <c r="K5"/>
      <c r="L5"/>
      <c r="M5"/>
      <c r="N5"/>
    </row>
    <row r="6" spans="1:14" s="149" customFormat="1" x14ac:dyDescent="0.25">
      <c r="B6" s="156" t="s">
        <v>1</v>
      </c>
      <c r="C6" s="156" t="s">
        <v>403</v>
      </c>
      <c r="D6" t="s">
        <v>772</v>
      </c>
      <c r="E6" t="s">
        <v>395</v>
      </c>
      <c r="F6" t="s">
        <v>396</v>
      </c>
      <c r="G6" t="s">
        <v>397</v>
      </c>
      <c r="H6" t="s">
        <v>398</v>
      </c>
      <c r="I6" t="s">
        <v>589</v>
      </c>
      <c r="J6" t="s">
        <v>399</v>
      </c>
      <c r="K6" t="s">
        <v>400</v>
      </c>
      <c r="L6" t="s">
        <v>401</v>
      </c>
      <c r="M6" t="s">
        <v>402</v>
      </c>
      <c r="N6"/>
    </row>
    <row r="7" spans="1:14" s="304" customFormat="1" x14ac:dyDescent="0.25">
      <c r="A7" s="149"/>
      <c r="B7" t="s">
        <v>76</v>
      </c>
      <c r="C7" t="s">
        <v>404</v>
      </c>
      <c r="D7" s="157">
        <v>23</v>
      </c>
      <c r="E7" s="157">
        <v>15</v>
      </c>
      <c r="F7" s="157">
        <v>22.7</v>
      </c>
      <c r="G7" s="157">
        <v>21.9</v>
      </c>
      <c r="H7" s="157">
        <v>22.5</v>
      </c>
      <c r="I7" s="157">
        <v>13.5</v>
      </c>
      <c r="J7" s="157">
        <v>22.3</v>
      </c>
      <c r="K7" s="157">
        <v>0</v>
      </c>
      <c r="L7" s="157">
        <v>22</v>
      </c>
      <c r="M7" s="157">
        <v>0</v>
      </c>
      <c r="N7"/>
    </row>
    <row r="8" spans="1:14" s="305" customFormat="1" x14ac:dyDescent="0.25">
      <c r="A8" s="149"/>
      <c r="B8" t="s">
        <v>92</v>
      </c>
      <c r="C8" t="s">
        <v>404</v>
      </c>
      <c r="D8" s="157">
        <v>2</v>
      </c>
      <c r="E8" s="157">
        <v>2</v>
      </c>
      <c r="F8" s="157">
        <v>5</v>
      </c>
      <c r="G8" s="157">
        <v>5</v>
      </c>
      <c r="H8" s="157">
        <v>6</v>
      </c>
      <c r="I8" s="157">
        <v>3</v>
      </c>
      <c r="J8" s="157">
        <v>5</v>
      </c>
      <c r="K8" s="157">
        <v>0</v>
      </c>
      <c r="L8" s="157">
        <v>2</v>
      </c>
      <c r="M8" s="157">
        <v>0</v>
      </c>
      <c r="N8"/>
    </row>
    <row r="9" spans="1:14" s="305" customFormat="1" x14ac:dyDescent="0.25">
      <c r="A9" s="149"/>
      <c r="B9" t="s">
        <v>112</v>
      </c>
      <c r="C9" t="s">
        <v>404</v>
      </c>
      <c r="D9" s="157">
        <v>1</v>
      </c>
      <c r="E9" s="157">
        <v>0.3</v>
      </c>
      <c r="F9" s="157">
        <v>1</v>
      </c>
      <c r="G9" s="157">
        <v>1.7</v>
      </c>
      <c r="H9" s="157">
        <v>2</v>
      </c>
      <c r="I9" s="157">
        <v>1</v>
      </c>
      <c r="J9" s="157">
        <v>2</v>
      </c>
      <c r="K9" s="157">
        <v>0</v>
      </c>
      <c r="L9" s="157">
        <v>1</v>
      </c>
      <c r="M9" s="157">
        <v>0</v>
      </c>
      <c r="N9"/>
    </row>
    <row r="10" spans="1:14" s="305" customFormat="1" x14ac:dyDescent="0.25">
      <c r="A10" s="149"/>
      <c r="B10" t="s">
        <v>100</v>
      </c>
      <c r="C10" t="s">
        <v>404</v>
      </c>
      <c r="D10" s="157">
        <v>4</v>
      </c>
      <c r="E10" s="157">
        <v>4</v>
      </c>
      <c r="F10" s="157">
        <v>14</v>
      </c>
      <c r="G10" s="157">
        <v>14</v>
      </c>
      <c r="H10" s="157">
        <v>10</v>
      </c>
      <c r="I10" s="157">
        <v>6</v>
      </c>
      <c r="J10" s="157">
        <v>13</v>
      </c>
      <c r="K10" s="157">
        <v>0</v>
      </c>
      <c r="L10" s="157">
        <v>5</v>
      </c>
      <c r="M10" s="157">
        <v>0</v>
      </c>
      <c r="N10"/>
    </row>
    <row r="11" spans="1:14" s="305" customFormat="1" x14ac:dyDescent="0.25">
      <c r="A11" s="149"/>
      <c r="B11" t="s">
        <v>104</v>
      </c>
      <c r="C11" t="s">
        <v>404</v>
      </c>
      <c r="D11" s="157">
        <v>400</v>
      </c>
      <c r="E11" s="157">
        <v>402</v>
      </c>
      <c r="F11" s="157">
        <v>600</v>
      </c>
      <c r="G11" s="157">
        <v>663</v>
      </c>
      <c r="H11" s="157">
        <v>800</v>
      </c>
      <c r="I11" s="157">
        <v>819</v>
      </c>
      <c r="J11" s="157">
        <v>800</v>
      </c>
      <c r="K11" s="157">
        <v>0</v>
      </c>
      <c r="L11" s="157">
        <v>400</v>
      </c>
      <c r="M11" s="157">
        <v>0</v>
      </c>
      <c r="N11"/>
    </row>
    <row r="12" spans="1:14" s="305" customFormat="1" x14ac:dyDescent="0.25">
      <c r="A12" s="149"/>
      <c r="B12" t="s">
        <v>106</v>
      </c>
      <c r="C12" t="s">
        <v>404</v>
      </c>
      <c r="D12" s="157">
        <v>0.86</v>
      </c>
      <c r="E12" s="157">
        <v>0.87</v>
      </c>
      <c r="F12" s="157">
        <v>0.86099999999999999</v>
      </c>
      <c r="G12" s="157">
        <v>0.91300000000000003</v>
      </c>
      <c r="H12" s="157">
        <v>0.86499999999999999</v>
      </c>
      <c r="I12" s="157">
        <v>0</v>
      </c>
      <c r="J12" s="157">
        <v>0.86699999999999999</v>
      </c>
      <c r="K12" s="157">
        <v>0</v>
      </c>
      <c r="L12" s="157">
        <v>0.87</v>
      </c>
      <c r="M12" s="157">
        <v>0</v>
      </c>
      <c r="N12"/>
    </row>
    <row r="13" spans="1:14" s="305" customFormat="1" x14ac:dyDescent="0.25">
      <c r="A13" s="149"/>
      <c r="B13" t="s">
        <v>107</v>
      </c>
      <c r="C13" t="s">
        <v>404</v>
      </c>
      <c r="D13" s="157">
        <v>0</v>
      </c>
      <c r="E13" s="157">
        <v>0</v>
      </c>
      <c r="F13" s="157">
        <v>2</v>
      </c>
      <c r="G13" s="157">
        <v>2</v>
      </c>
      <c r="H13" s="157">
        <v>2</v>
      </c>
      <c r="I13" s="157">
        <v>2</v>
      </c>
      <c r="J13" s="157">
        <v>2</v>
      </c>
      <c r="K13" s="157">
        <v>0</v>
      </c>
      <c r="L13" s="157">
        <v>2</v>
      </c>
      <c r="M13" s="157">
        <v>0</v>
      </c>
      <c r="N13"/>
    </row>
    <row r="14" spans="1:14" s="305" customFormat="1" x14ac:dyDescent="0.25">
      <c r="A14" s="149"/>
      <c r="B14" t="s">
        <v>110</v>
      </c>
      <c r="C14" t="s">
        <v>404</v>
      </c>
      <c r="D14" s="157">
        <v>0</v>
      </c>
      <c r="E14" s="157">
        <v>0</v>
      </c>
      <c r="F14" s="157">
        <v>2000</v>
      </c>
      <c r="G14" s="157">
        <v>2426</v>
      </c>
      <c r="H14" s="157">
        <v>4000</v>
      </c>
      <c r="I14" s="157">
        <v>3803</v>
      </c>
      <c r="J14" s="157">
        <v>4000</v>
      </c>
      <c r="K14" s="157">
        <v>0</v>
      </c>
      <c r="L14" s="157">
        <v>2000</v>
      </c>
      <c r="M14" s="157">
        <v>0</v>
      </c>
      <c r="N14"/>
    </row>
    <row r="15" spans="1:14" s="305" customFormat="1" x14ac:dyDescent="0.25">
      <c r="A15" s="149"/>
      <c r="B15" t="s">
        <v>111</v>
      </c>
      <c r="C15" t="s">
        <v>404</v>
      </c>
      <c r="D15" s="157">
        <v>1</v>
      </c>
      <c r="E15" s="157">
        <v>1</v>
      </c>
      <c r="F15" s="157">
        <v>1</v>
      </c>
      <c r="G15" s="157">
        <v>1</v>
      </c>
      <c r="H15" s="157">
        <v>2</v>
      </c>
      <c r="I15" s="157">
        <v>2</v>
      </c>
      <c r="J15" s="157">
        <v>1</v>
      </c>
      <c r="K15" s="157">
        <v>0</v>
      </c>
      <c r="L15" s="157">
        <v>0</v>
      </c>
      <c r="M15" s="157">
        <v>0</v>
      </c>
      <c r="N15"/>
    </row>
    <row r="16" spans="1:14" s="306" customFormat="1" x14ac:dyDescent="0.25">
      <c r="A16" s="151"/>
      <c r="B16" t="s">
        <v>354</v>
      </c>
      <c r="C16" t="s">
        <v>404</v>
      </c>
      <c r="D16" s="157">
        <v>0.82</v>
      </c>
      <c r="E16" s="157">
        <v>0.89</v>
      </c>
      <c r="F16" s="157">
        <v>0.82</v>
      </c>
      <c r="G16" s="157">
        <v>0.87270000000000003</v>
      </c>
      <c r="H16" s="157">
        <v>0.82</v>
      </c>
      <c r="I16" s="157">
        <v>0.85</v>
      </c>
      <c r="J16" s="157">
        <v>0.82</v>
      </c>
      <c r="K16" s="157">
        <v>0</v>
      </c>
      <c r="L16" s="157">
        <v>0.82</v>
      </c>
      <c r="M16" s="157">
        <v>0</v>
      </c>
      <c r="N16"/>
    </row>
    <row r="17" spans="1:14" s="306" customFormat="1" x14ac:dyDescent="0.25">
      <c r="A17" s="151"/>
      <c r="B17" t="s">
        <v>485</v>
      </c>
      <c r="C17" t="s">
        <v>404</v>
      </c>
      <c r="D17" s="157">
        <v>0.82</v>
      </c>
      <c r="E17" s="157">
        <v>0.9</v>
      </c>
      <c r="F17" s="157">
        <v>0.82</v>
      </c>
      <c r="G17" s="157">
        <v>0.89</v>
      </c>
      <c r="H17" s="157">
        <v>0.82</v>
      </c>
      <c r="I17" s="157">
        <v>0.88</v>
      </c>
      <c r="J17" s="157">
        <v>0.82</v>
      </c>
      <c r="K17" s="157">
        <v>0</v>
      </c>
      <c r="L17" s="157">
        <v>0.82</v>
      </c>
      <c r="M17" s="157">
        <v>0</v>
      </c>
      <c r="N17"/>
    </row>
    <row r="18" spans="1:14" s="152" customFormat="1" x14ac:dyDescent="0.25">
      <c r="B18" t="s">
        <v>741</v>
      </c>
      <c r="C18" t="s">
        <v>404</v>
      </c>
      <c r="D18" s="157">
        <v>0</v>
      </c>
      <c r="E18" s="157">
        <v>0</v>
      </c>
      <c r="F18" s="157">
        <v>0</v>
      </c>
      <c r="G18" s="157">
        <v>0</v>
      </c>
      <c r="H18" s="157">
        <v>0.3</v>
      </c>
      <c r="I18" s="157">
        <v>0.03</v>
      </c>
      <c r="J18" s="157">
        <v>0.8</v>
      </c>
      <c r="K18" s="157">
        <v>0</v>
      </c>
      <c r="L18" s="157">
        <v>1</v>
      </c>
      <c r="M18" s="157">
        <v>0</v>
      </c>
      <c r="N18"/>
    </row>
    <row r="19" spans="1:14" s="152" customFormat="1" ht="15" customHeight="1" x14ac:dyDescent="0.25">
      <c r="B19" t="s">
        <v>739</v>
      </c>
      <c r="C19" t="s">
        <v>404</v>
      </c>
      <c r="D19" s="157">
        <v>0</v>
      </c>
      <c r="E19" s="157">
        <v>0</v>
      </c>
      <c r="F19" s="157">
        <v>0</v>
      </c>
      <c r="G19" s="157">
        <v>0</v>
      </c>
      <c r="H19" s="157">
        <v>1</v>
      </c>
      <c r="I19" s="157">
        <v>0.52</v>
      </c>
      <c r="J19" s="157">
        <v>1</v>
      </c>
      <c r="K19" s="157">
        <v>0</v>
      </c>
      <c r="L19" s="157">
        <v>1</v>
      </c>
      <c r="M19" s="157">
        <v>0</v>
      </c>
    </row>
    <row r="20" spans="1:14" ht="15" hidden="1" customHeight="1" x14ac:dyDescent="0.25">
      <c r="B20" t="s">
        <v>764</v>
      </c>
      <c r="C20" t="s">
        <v>404</v>
      </c>
      <c r="D20" s="157">
        <v>0.1</v>
      </c>
      <c r="E20" s="157">
        <v>0.03</v>
      </c>
      <c r="F20" s="157">
        <v>0.3</v>
      </c>
      <c r="G20" s="157">
        <v>0.35</v>
      </c>
      <c r="H20" s="157">
        <v>0.3</v>
      </c>
      <c r="I20" s="157">
        <v>0.24000000000000002</v>
      </c>
      <c r="J20" s="157">
        <v>0.2</v>
      </c>
      <c r="K20" s="157">
        <v>0</v>
      </c>
      <c r="L20" s="157">
        <v>0.1</v>
      </c>
      <c r="M20" s="157">
        <v>0</v>
      </c>
    </row>
    <row r="21" spans="1:14" ht="15" hidden="1" customHeight="1" x14ac:dyDescent="0.25">
      <c r="B21" t="s">
        <v>762</v>
      </c>
      <c r="C21" t="s">
        <v>404</v>
      </c>
      <c r="D21" s="157">
        <v>0</v>
      </c>
      <c r="E21" s="157">
        <v>0</v>
      </c>
      <c r="F21" s="157">
        <v>0</v>
      </c>
      <c r="G21" s="157">
        <v>0</v>
      </c>
      <c r="H21" s="157">
        <v>0.4</v>
      </c>
      <c r="I21" s="157">
        <v>0.30000000000000004</v>
      </c>
      <c r="J21" s="157">
        <v>1</v>
      </c>
      <c r="K21" s="157">
        <v>0</v>
      </c>
      <c r="L21" s="157">
        <v>0</v>
      </c>
      <c r="M21" s="157">
        <v>0</v>
      </c>
    </row>
    <row r="22" spans="1:14" x14ac:dyDescent="0.25">
      <c r="B22" t="s">
        <v>880</v>
      </c>
      <c r="C22" t="s">
        <v>404</v>
      </c>
      <c r="D22" s="157">
        <v>0.88</v>
      </c>
      <c r="E22" s="157">
        <v>0.9</v>
      </c>
      <c r="F22" s="157">
        <v>0.88</v>
      </c>
      <c r="G22" s="157">
        <v>0.94569999999999999</v>
      </c>
      <c r="H22" s="157">
        <v>0.88</v>
      </c>
      <c r="I22" s="157">
        <v>0.87</v>
      </c>
      <c r="J22" s="157">
        <v>0.88</v>
      </c>
      <c r="K22" s="157">
        <v>0</v>
      </c>
      <c r="L22" s="157">
        <v>0.88</v>
      </c>
      <c r="M22" s="157">
        <v>0</v>
      </c>
    </row>
    <row r="23" spans="1:14" x14ac:dyDescent="0.25">
      <c r="B23"/>
      <c r="C23"/>
      <c r="D23"/>
      <c r="E23"/>
      <c r="F23"/>
      <c r="G23"/>
      <c r="H23"/>
      <c r="I23"/>
      <c r="J23"/>
      <c r="K23"/>
      <c r="L23"/>
      <c r="M23"/>
    </row>
    <row r="24" spans="1:14" x14ac:dyDescent="0.25">
      <c r="B24"/>
      <c r="C24"/>
      <c r="D24"/>
      <c r="E24"/>
      <c r="F24"/>
      <c r="G24"/>
      <c r="H24"/>
      <c r="I24"/>
      <c r="J24"/>
      <c r="K24"/>
      <c r="L24"/>
      <c r="M24"/>
    </row>
    <row r="25" spans="1:14" x14ac:dyDescent="0.25">
      <c r="B25"/>
      <c r="C25"/>
      <c r="D25"/>
      <c r="E25"/>
      <c r="F25"/>
      <c r="G25"/>
      <c r="H25"/>
      <c r="I25"/>
      <c r="J25"/>
      <c r="K25"/>
      <c r="L25"/>
      <c r="M25"/>
    </row>
    <row r="26" spans="1:14" x14ac:dyDescent="0.25">
      <c r="B26"/>
      <c r="C26"/>
      <c r="D26"/>
      <c r="E26"/>
      <c r="F26"/>
      <c r="G26"/>
      <c r="H26"/>
      <c r="I26"/>
      <c r="J26"/>
      <c r="K26"/>
      <c r="L26"/>
      <c r="M26"/>
    </row>
    <row r="27" spans="1:14" x14ac:dyDescent="0.25">
      <c r="B27"/>
      <c r="C27"/>
      <c r="D27"/>
      <c r="E27"/>
      <c r="F27"/>
      <c r="G27"/>
      <c r="H27"/>
      <c r="I27"/>
      <c r="J27"/>
      <c r="K27"/>
      <c r="L27"/>
      <c r="M27"/>
    </row>
    <row r="28" spans="1:14" x14ac:dyDescent="0.25">
      <c r="B28"/>
      <c r="C28"/>
      <c r="D28"/>
      <c r="E28"/>
      <c r="F28"/>
      <c r="G28"/>
      <c r="H28"/>
      <c r="I28"/>
      <c r="J28"/>
      <c r="K28"/>
      <c r="L28"/>
      <c r="M28"/>
    </row>
    <row r="29" spans="1:14" x14ac:dyDescent="0.25">
      <c r="B29"/>
      <c r="C29"/>
      <c r="D29"/>
      <c r="E29"/>
      <c r="F29"/>
      <c r="G29"/>
      <c r="H29"/>
      <c r="I29"/>
      <c r="J29"/>
      <c r="K29"/>
      <c r="L29"/>
      <c r="M29"/>
    </row>
    <row r="30" spans="1:14" x14ac:dyDescent="0.25">
      <c r="B30"/>
      <c r="C30"/>
      <c r="D30"/>
      <c r="E30"/>
      <c r="F30"/>
      <c r="G30"/>
      <c r="H30"/>
      <c r="I30"/>
      <c r="J30"/>
      <c r="K30"/>
      <c r="L30"/>
      <c r="M30"/>
    </row>
    <row r="31" spans="1:14" x14ac:dyDescent="0.25">
      <c r="B31"/>
      <c r="C31"/>
      <c r="D31"/>
      <c r="E31"/>
      <c r="F31"/>
      <c r="G31"/>
      <c r="H31"/>
      <c r="I31"/>
      <c r="J31"/>
      <c r="K31"/>
      <c r="L31"/>
      <c r="M31"/>
    </row>
    <row r="32" spans="1:14" x14ac:dyDescent="0.25">
      <c r="B32"/>
      <c r="C32"/>
      <c r="D32"/>
      <c r="E32"/>
      <c r="F32"/>
      <c r="G32"/>
      <c r="H32"/>
      <c r="I32"/>
      <c r="J32"/>
      <c r="K32"/>
      <c r="L32"/>
      <c r="M32"/>
    </row>
    <row r="33" spans="2:13" x14ac:dyDescent="0.25">
      <c r="B33"/>
      <c r="C33"/>
      <c r="D33"/>
      <c r="E33"/>
      <c r="F33"/>
      <c r="G33"/>
      <c r="H33"/>
      <c r="I33"/>
      <c r="J33"/>
      <c r="K33"/>
      <c r="L33"/>
      <c r="M33"/>
    </row>
    <row r="34" spans="2:13" x14ac:dyDescent="0.25">
      <c r="B34"/>
      <c r="C34"/>
      <c r="D34"/>
      <c r="E34"/>
      <c r="F34"/>
      <c r="G34"/>
      <c r="H34"/>
      <c r="I34"/>
      <c r="J34"/>
      <c r="K34"/>
      <c r="L34"/>
      <c r="M34"/>
    </row>
    <row r="35" spans="2:13" x14ac:dyDescent="0.25">
      <c r="B35"/>
      <c r="C35"/>
      <c r="D35"/>
      <c r="E35"/>
      <c r="F35"/>
      <c r="G35"/>
      <c r="H35"/>
      <c r="I35"/>
      <c r="J35"/>
      <c r="K35"/>
      <c r="L35"/>
      <c r="M35"/>
    </row>
    <row r="36" spans="2:13" x14ac:dyDescent="0.25">
      <c r="B36"/>
      <c r="C36"/>
      <c r="D36"/>
      <c r="E36"/>
      <c r="F36"/>
      <c r="G36"/>
      <c r="H36"/>
      <c r="I36"/>
      <c r="J36"/>
      <c r="K36"/>
      <c r="L36"/>
      <c r="M36"/>
    </row>
    <row r="37" spans="2:13" x14ac:dyDescent="0.25">
      <c r="B37"/>
      <c r="C37"/>
      <c r="D37"/>
      <c r="E37"/>
      <c r="F37"/>
      <c r="G37"/>
      <c r="H37"/>
      <c r="I37"/>
      <c r="J37"/>
      <c r="K37"/>
      <c r="L37"/>
      <c r="M37"/>
    </row>
    <row r="38" spans="2:13" x14ac:dyDescent="0.25">
      <c r="B38"/>
      <c r="C38"/>
      <c r="D38"/>
      <c r="E38"/>
      <c r="F38"/>
      <c r="G38"/>
      <c r="H38"/>
      <c r="I38"/>
      <c r="J38"/>
      <c r="K38"/>
      <c r="L38"/>
      <c r="M38"/>
    </row>
    <row r="39" spans="2:13" x14ac:dyDescent="0.25">
      <c r="B39"/>
      <c r="C39"/>
      <c r="D39"/>
      <c r="E39"/>
      <c r="F39"/>
      <c r="G39"/>
      <c r="H39"/>
      <c r="I39"/>
      <c r="J39"/>
      <c r="K39"/>
      <c r="L39"/>
      <c r="M39"/>
    </row>
    <row r="40" spans="2:13" x14ac:dyDescent="0.25">
      <c r="B40"/>
      <c r="C40"/>
      <c r="D40"/>
      <c r="E40"/>
      <c r="F40"/>
      <c r="G40"/>
      <c r="H40"/>
      <c r="I40"/>
      <c r="J40"/>
      <c r="K40"/>
      <c r="L40"/>
      <c r="M40"/>
    </row>
    <row r="41" spans="2:13" x14ac:dyDescent="0.25">
      <c r="B41"/>
      <c r="C41"/>
      <c r="D41"/>
      <c r="E41"/>
      <c r="F41"/>
      <c r="G41"/>
      <c r="H41"/>
      <c r="I41"/>
      <c r="J41"/>
      <c r="K41"/>
      <c r="L41"/>
      <c r="M41"/>
    </row>
    <row r="42" spans="2:13" x14ac:dyDescent="0.25">
      <c r="B42"/>
      <c r="C42"/>
      <c r="D42"/>
      <c r="E42"/>
      <c r="F42"/>
      <c r="G42"/>
      <c r="H42"/>
      <c r="I42"/>
      <c r="J42"/>
      <c r="K42"/>
      <c r="L42"/>
      <c r="M42"/>
    </row>
    <row r="43" spans="2:13" x14ac:dyDescent="0.25">
      <c r="B43"/>
      <c r="C43"/>
      <c r="D43"/>
      <c r="E43"/>
      <c r="F43"/>
      <c r="G43"/>
      <c r="H43"/>
      <c r="I43"/>
      <c r="J43"/>
      <c r="K43"/>
      <c r="L43"/>
      <c r="M43"/>
    </row>
    <row r="44" spans="2:13" x14ac:dyDescent="0.25">
      <c r="B44"/>
      <c r="C44"/>
      <c r="D44"/>
      <c r="E44"/>
      <c r="F44"/>
      <c r="G44"/>
      <c r="H44"/>
      <c r="I44"/>
      <c r="J44"/>
      <c r="K44"/>
      <c r="L44"/>
      <c r="M44"/>
    </row>
    <row r="45" spans="2:13" x14ac:dyDescent="0.25">
      <c r="B45"/>
      <c r="C45"/>
      <c r="D45"/>
      <c r="E45"/>
      <c r="F45"/>
      <c r="G45"/>
      <c r="H45"/>
      <c r="I45"/>
      <c r="J45"/>
      <c r="K45"/>
      <c r="L45"/>
      <c r="M45"/>
    </row>
    <row r="46" spans="2:13" x14ac:dyDescent="0.25">
      <c r="B46"/>
      <c r="C46"/>
      <c r="D46"/>
      <c r="E46"/>
      <c r="F46"/>
      <c r="G46"/>
      <c r="H46"/>
      <c r="I46"/>
      <c r="J46"/>
      <c r="K46"/>
      <c r="L46"/>
      <c r="M46"/>
    </row>
    <row r="47" spans="2:13" x14ac:dyDescent="0.25">
      <c r="B47"/>
      <c r="C47"/>
      <c r="D47"/>
      <c r="E47"/>
      <c r="F47"/>
      <c r="G47"/>
      <c r="H47"/>
      <c r="I47"/>
      <c r="J47"/>
      <c r="K47"/>
      <c r="L47"/>
      <c r="M47"/>
    </row>
    <row r="48" spans="2:13" x14ac:dyDescent="0.25">
      <c r="B48"/>
      <c r="C48"/>
      <c r="D48"/>
      <c r="E48"/>
      <c r="F48"/>
      <c r="G48"/>
      <c r="H48"/>
      <c r="I48"/>
      <c r="J48"/>
      <c r="K48"/>
      <c r="L48"/>
      <c r="M48"/>
    </row>
    <row r="49" spans="2:13" x14ac:dyDescent="0.25">
      <c r="B49"/>
      <c r="C49"/>
      <c r="D49"/>
      <c r="E49"/>
      <c r="F49"/>
      <c r="G49"/>
      <c r="H49"/>
      <c r="I49"/>
      <c r="J49"/>
      <c r="K49"/>
      <c r="L49"/>
      <c r="M49"/>
    </row>
    <row r="50" spans="2:13" x14ac:dyDescent="0.25">
      <c r="B50"/>
      <c r="C50"/>
      <c r="D50"/>
      <c r="E50"/>
      <c r="F50"/>
      <c r="G50"/>
      <c r="H50"/>
      <c r="I50"/>
      <c r="J50"/>
      <c r="K50"/>
      <c r="L50"/>
      <c r="M50"/>
    </row>
    <row r="51" spans="2:13" x14ac:dyDescent="0.25">
      <c r="B51"/>
      <c r="C51"/>
      <c r="D51"/>
      <c r="E51"/>
      <c r="F51"/>
      <c r="G51"/>
      <c r="H51"/>
      <c r="I51"/>
      <c r="J51"/>
      <c r="K51"/>
      <c r="L51"/>
      <c r="M51"/>
    </row>
    <row r="52" spans="2:13" x14ac:dyDescent="0.25">
      <c r="B52"/>
      <c r="C52"/>
      <c r="D52"/>
      <c r="E52"/>
      <c r="F52"/>
      <c r="G52"/>
      <c r="H52"/>
      <c r="I52"/>
      <c r="J52"/>
      <c r="K52"/>
      <c r="L52"/>
      <c r="M52"/>
    </row>
    <row r="53" spans="2:13" x14ac:dyDescent="0.25">
      <c r="B53"/>
      <c r="C53"/>
      <c r="D53"/>
      <c r="E53"/>
      <c r="F53"/>
      <c r="G53"/>
      <c r="H53"/>
      <c r="I53"/>
      <c r="J53"/>
      <c r="K53"/>
      <c r="L53"/>
      <c r="M53"/>
    </row>
    <row r="54" spans="2:13" x14ac:dyDescent="0.25">
      <c r="B54"/>
      <c r="C54"/>
      <c r="D54"/>
      <c r="E54"/>
      <c r="F54"/>
      <c r="G54"/>
      <c r="H54"/>
      <c r="I54"/>
      <c r="J54"/>
      <c r="K54"/>
      <c r="L54"/>
      <c r="M54"/>
    </row>
    <row r="55" spans="2:13" x14ac:dyDescent="0.25">
      <c r="B55"/>
      <c r="C55"/>
      <c r="D55"/>
      <c r="E55"/>
      <c r="F55"/>
      <c r="G55"/>
      <c r="H55"/>
      <c r="I55"/>
      <c r="J55"/>
      <c r="K55"/>
      <c r="L55"/>
      <c r="M55"/>
    </row>
    <row r="56" spans="2:13" x14ac:dyDescent="0.25">
      <c r="B56"/>
      <c r="C56"/>
      <c r="D56"/>
      <c r="E56"/>
      <c r="F56"/>
      <c r="G56"/>
      <c r="H56"/>
      <c r="I56"/>
      <c r="J56"/>
      <c r="K56"/>
      <c r="L56"/>
      <c r="M56"/>
    </row>
    <row r="57" spans="2:13" x14ac:dyDescent="0.25">
      <c r="B57"/>
      <c r="C57"/>
      <c r="D57"/>
      <c r="E57"/>
      <c r="F57"/>
      <c r="G57"/>
      <c r="H57"/>
      <c r="I57"/>
      <c r="J57"/>
      <c r="K57"/>
      <c r="L57"/>
      <c r="M57"/>
    </row>
    <row r="58" spans="2:13" x14ac:dyDescent="0.25">
      <c r="B58"/>
      <c r="C58"/>
      <c r="D58"/>
      <c r="E58"/>
      <c r="F58"/>
      <c r="G58"/>
      <c r="H58"/>
      <c r="I58"/>
      <c r="J58"/>
      <c r="K58"/>
      <c r="L58"/>
      <c r="M58"/>
    </row>
    <row r="59" spans="2:13" x14ac:dyDescent="0.25">
      <c r="B59"/>
      <c r="C59"/>
      <c r="D59"/>
      <c r="E59"/>
      <c r="F59"/>
      <c r="G59"/>
      <c r="H59"/>
      <c r="I59"/>
      <c r="J59"/>
      <c r="K59"/>
      <c r="L59"/>
      <c r="M59"/>
    </row>
    <row r="60" spans="2:13" x14ac:dyDescent="0.25">
      <c r="B60"/>
      <c r="C60"/>
      <c r="D60"/>
      <c r="E60"/>
      <c r="F60"/>
      <c r="G60"/>
      <c r="H60"/>
      <c r="I60"/>
      <c r="J60"/>
      <c r="K60"/>
      <c r="L60"/>
      <c r="M60"/>
    </row>
    <row r="61" spans="2:13" x14ac:dyDescent="0.25">
      <c r="B61"/>
      <c r="C61"/>
      <c r="D61"/>
      <c r="E61"/>
      <c r="F61"/>
      <c r="G61"/>
      <c r="H61"/>
      <c r="I61"/>
      <c r="J61"/>
      <c r="K61"/>
      <c r="L61"/>
      <c r="M61"/>
    </row>
    <row r="62" spans="2:13" x14ac:dyDescent="0.25">
      <c r="B62"/>
      <c r="C62"/>
      <c r="D62"/>
      <c r="E62"/>
      <c r="F62"/>
      <c r="G62"/>
      <c r="H62"/>
      <c r="I62"/>
      <c r="J62"/>
      <c r="K62"/>
      <c r="L62"/>
      <c r="M62"/>
    </row>
    <row r="63" spans="2:13" x14ac:dyDescent="0.25"/>
    <row r="64" spans="2:13"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sheetData>
  <sheetProtection selectLockedCells="1" selectUnlockedCells="1"/>
  <pageMargins left="0.70866141732283472" right="0.70866141732283472" top="0.74803149606299213" bottom="0.74803149606299213" header="0.31496062992125984" footer="0.31496062992125984"/>
  <pageSetup scale="52"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3"/>
  <sheetViews>
    <sheetView showGridLines="0" zoomScale="55" zoomScaleNormal="55" workbookViewId="0">
      <selection activeCell="N11" sqref="N11"/>
    </sheetView>
  </sheetViews>
  <sheetFormatPr baseColWidth="10" defaultRowHeight="31.5" x14ac:dyDescent="0.5"/>
  <cols>
    <col min="1" max="1" width="43.42578125" style="478" customWidth="1"/>
    <col min="2" max="2" width="32.140625" style="469" customWidth="1"/>
    <col min="3" max="3" width="117.42578125" style="453" customWidth="1"/>
    <col min="4" max="4" width="43.5703125" style="468" customWidth="1"/>
    <col min="5" max="5" width="32.140625" style="454" bestFit="1" customWidth="1"/>
    <col min="6" max="6" width="27.140625" style="452" bestFit="1" customWidth="1"/>
    <col min="7" max="7" width="26.140625" style="450" bestFit="1" customWidth="1"/>
    <col min="8" max="8" width="26.140625" style="450" customWidth="1"/>
    <col min="9" max="16384" width="11.42578125" style="450"/>
  </cols>
  <sheetData>
    <row r="1" spans="1:28" x14ac:dyDescent="0.5">
      <c r="A1" s="967" t="s">
        <v>0</v>
      </c>
      <c r="B1" s="967"/>
      <c r="C1" s="967"/>
      <c r="D1" s="967"/>
      <c r="E1" s="967"/>
      <c r="F1" s="967"/>
    </row>
    <row r="2" spans="1:28" x14ac:dyDescent="0.5">
      <c r="A2" s="967" t="s">
        <v>593</v>
      </c>
      <c r="B2" s="967"/>
      <c r="C2" s="967"/>
      <c r="D2" s="967"/>
      <c r="E2" s="967"/>
      <c r="F2" s="967"/>
    </row>
    <row r="3" spans="1:28" x14ac:dyDescent="0.5">
      <c r="A3" s="476"/>
      <c r="B3" s="476"/>
      <c r="C3" s="476"/>
      <c r="D3" s="476"/>
      <c r="E3" s="476"/>
      <c r="F3" s="476"/>
      <c r="G3" s="476"/>
      <c r="H3" s="476"/>
      <c r="I3" s="467"/>
      <c r="J3" s="467"/>
      <c r="K3" s="467"/>
      <c r="L3" s="467"/>
      <c r="M3" s="467"/>
      <c r="N3" s="467"/>
      <c r="O3"/>
      <c r="P3"/>
      <c r="Q3"/>
      <c r="R3"/>
      <c r="S3"/>
      <c r="T3"/>
      <c r="U3"/>
      <c r="V3"/>
      <c r="W3"/>
      <c r="X3"/>
      <c r="Y3"/>
      <c r="Z3"/>
      <c r="AA3"/>
      <c r="AB3"/>
    </row>
    <row r="4" spans="1:28" x14ac:dyDescent="0.5">
      <c r="A4" s="477" t="s">
        <v>591</v>
      </c>
      <c r="B4" s="470" t="s">
        <v>403</v>
      </c>
      <c r="C4" s="451" t="s">
        <v>46</v>
      </c>
      <c r="D4" s="470" t="s">
        <v>59</v>
      </c>
      <c r="E4" s="470" t="s">
        <v>63</v>
      </c>
      <c r="F4" s="470" t="s">
        <v>60</v>
      </c>
      <c r="G4" s="470" t="s">
        <v>64</v>
      </c>
      <c r="H4" s="470" t="s">
        <v>61</v>
      </c>
      <c r="O4"/>
      <c r="P4"/>
      <c r="Q4"/>
      <c r="R4"/>
      <c r="S4"/>
      <c r="T4"/>
      <c r="U4"/>
      <c r="V4"/>
      <c r="W4"/>
      <c r="X4"/>
      <c r="Y4"/>
      <c r="Z4"/>
      <c r="AA4"/>
      <c r="AB4"/>
    </row>
    <row r="5" spans="1:28" ht="97.5" thickBot="1" x14ac:dyDescent="0.55000000000000004">
      <c r="A5" s="478" t="s">
        <v>145</v>
      </c>
      <c r="B5" s="479" t="s">
        <v>405</v>
      </c>
      <c r="C5" s="450" t="s">
        <v>484</v>
      </c>
      <c r="D5" s="450" t="s">
        <v>91</v>
      </c>
      <c r="E5" s="450" t="s">
        <v>91</v>
      </c>
      <c r="F5" s="450">
        <v>1</v>
      </c>
      <c r="G5" s="450">
        <v>1</v>
      </c>
      <c r="H5" s="450">
        <v>1</v>
      </c>
      <c r="I5" s="467"/>
      <c r="J5" s="467"/>
      <c r="K5" s="467"/>
      <c r="L5" s="467"/>
      <c r="M5" s="467"/>
      <c r="N5" s="467"/>
      <c r="O5"/>
      <c r="P5"/>
      <c r="Q5"/>
      <c r="R5"/>
      <c r="S5"/>
      <c r="T5"/>
      <c r="U5"/>
      <c r="V5"/>
      <c r="W5"/>
      <c r="X5"/>
      <c r="Y5"/>
      <c r="Z5"/>
      <c r="AA5"/>
      <c r="AB5"/>
    </row>
    <row r="6" spans="1:28" ht="94.5" x14ac:dyDescent="0.5">
      <c r="A6" s="478" t="s">
        <v>189</v>
      </c>
      <c r="B6" s="471" t="s">
        <v>404</v>
      </c>
      <c r="C6" s="450" t="s">
        <v>590</v>
      </c>
      <c r="D6" s="450" t="s">
        <v>91</v>
      </c>
      <c r="E6" s="450" t="s">
        <v>91</v>
      </c>
      <c r="F6" s="450" t="s">
        <v>91</v>
      </c>
      <c r="G6" s="450" t="s">
        <v>91</v>
      </c>
      <c r="H6" s="450">
        <v>0.3</v>
      </c>
      <c r="I6" s="467"/>
      <c r="J6" s="467"/>
      <c r="K6" s="467"/>
      <c r="L6" s="467"/>
      <c r="M6" s="467"/>
      <c r="N6" s="467"/>
      <c r="O6"/>
      <c r="P6"/>
      <c r="Q6"/>
      <c r="R6"/>
      <c r="S6"/>
      <c r="T6"/>
      <c r="U6"/>
      <c r="V6"/>
      <c r="W6"/>
      <c r="X6"/>
      <c r="Y6"/>
      <c r="Z6"/>
      <c r="AA6"/>
      <c r="AB6"/>
    </row>
    <row r="7" spans="1:28" ht="32.25" thickBot="1" x14ac:dyDescent="0.55000000000000004">
      <c r="B7" s="473"/>
      <c r="C7" s="450" t="s">
        <v>612</v>
      </c>
      <c r="D7" s="450" t="s">
        <v>91</v>
      </c>
      <c r="E7" s="450" t="s">
        <v>91</v>
      </c>
      <c r="F7" s="450" t="s">
        <v>91</v>
      </c>
      <c r="G7" s="450" t="s">
        <v>91</v>
      </c>
      <c r="H7" s="450">
        <v>0.3</v>
      </c>
      <c r="I7" s="467"/>
      <c r="J7" s="467"/>
      <c r="K7" s="467"/>
      <c r="L7" s="467"/>
      <c r="M7" s="467"/>
      <c r="N7" s="467"/>
      <c r="O7"/>
      <c r="P7"/>
      <c r="Q7"/>
      <c r="R7"/>
      <c r="S7"/>
      <c r="T7"/>
      <c r="U7"/>
      <c r="V7"/>
      <c r="W7"/>
      <c r="X7"/>
      <c r="Y7"/>
      <c r="Z7"/>
      <c r="AA7"/>
      <c r="AB7"/>
    </row>
    <row r="8" spans="1:28" ht="96.75" x14ac:dyDescent="0.5">
      <c r="B8" s="475" t="s">
        <v>405</v>
      </c>
      <c r="C8" s="450" t="s">
        <v>286</v>
      </c>
      <c r="D8" s="450" t="s">
        <v>91</v>
      </c>
      <c r="E8" s="450" t="s">
        <v>91</v>
      </c>
      <c r="F8" s="450">
        <v>1</v>
      </c>
      <c r="G8" s="450">
        <v>1</v>
      </c>
      <c r="H8" s="450">
        <v>1</v>
      </c>
      <c r="I8" s="467"/>
      <c r="J8" s="467"/>
      <c r="K8" s="467"/>
      <c r="L8" s="467"/>
      <c r="M8" s="467"/>
      <c r="N8" s="467"/>
      <c r="O8"/>
      <c r="P8"/>
      <c r="Q8"/>
      <c r="R8"/>
      <c r="S8"/>
      <c r="T8"/>
      <c r="U8"/>
      <c r="V8"/>
      <c r="W8"/>
      <c r="X8"/>
      <c r="Y8"/>
      <c r="Z8"/>
      <c r="AA8"/>
      <c r="AB8"/>
    </row>
    <row r="9" spans="1:28" x14ac:dyDescent="0.5">
      <c r="B9" s="472"/>
      <c r="C9" s="450" t="s">
        <v>539</v>
      </c>
      <c r="D9" s="450" t="s">
        <v>91</v>
      </c>
      <c r="E9" s="450" t="s">
        <v>91</v>
      </c>
      <c r="F9" s="450">
        <v>1</v>
      </c>
      <c r="G9" s="450">
        <v>1</v>
      </c>
      <c r="H9" s="450" t="s">
        <v>580</v>
      </c>
      <c r="I9" s="467"/>
      <c r="J9" s="467"/>
      <c r="K9" s="467"/>
      <c r="L9" s="467"/>
      <c r="M9" s="467"/>
      <c r="N9" s="467"/>
      <c r="O9"/>
      <c r="P9"/>
      <c r="Q9"/>
      <c r="R9"/>
      <c r="S9"/>
      <c r="T9"/>
      <c r="U9"/>
      <c r="V9"/>
      <c r="W9"/>
      <c r="X9"/>
      <c r="Y9"/>
      <c r="Z9"/>
      <c r="AA9"/>
      <c r="AB9"/>
    </row>
    <row r="10" spans="1:28" x14ac:dyDescent="0.5">
      <c r="B10" s="472"/>
      <c r="C10" s="450" t="s">
        <v>262</v>
      </c>
      <c r="D10" s="450" t="s">
        <v>91</v>
      </c>
      <c r="E10" s="450" t="s">
        <v>91</v>
      </c>
      <c r="F10" s="450">
        <v>0.9</v>
      </c>
      <c r="G10" s="450">
        <v>0.76890000000000003</v>
      </c>
      <c r="H10" s="450">
        <v>0.92</v>
      </c>
      <c r="I10" s="467"/>
      <c r="J10" s="467"/>
      <c r="K10" s="467"/>
      <c r="L10" s="467"/>
      <c r="M10" s="467"/>
      <c r="N10" s="467"/>
      <c r="O10"/>
      <c r="P10"/>
      <c r="Q10"/>
      <c r="R10"/>
      <c r="S10"/>
      <c r="T10"/>
      <c r="U10"/>
      <c r="V10"/>
      <c r="W10"/>
      <c r="X10"/>
      <c r="Y10"/>
      <c r="Z10"/>
      <c r="AA10"/>
      <c r="AB10"/>
    </row>
    <row r="11" spans="1:28" x14ac:dyDescent="0.5">
      <c r="B11" s="472"/>
      <c r="C11" s="450" t="s">
        <v>316</v>
      </c>
      <c r="D11" s="450" t="s">
        <v>91</v>
      </c>
      <c r="E11" s="450" t="s">
        <v>91</v>
      </c>
      <c r="F11" s="450">
        <v>0.25</v>
      </c>
      <c r="G11" s="450">
        <v>0.25</v>
      </c>
      <c r="H11" s="450">
        <v>0.75</v>
      </c>
      <c r="I11" s="467"/>
      <c r="J11" s="467"/>
      <c r="K11" s="467"/>
      <c r="L11" s="467"/>
      <c r="M11" s="467"/>
      <c r="N11" s="467"/>
      <c r="O11"/>
      <c r="P11"/>
      <c r="Q11"/>
      <c r="R11"/>
      <c r="S11"/>
      <c r="T11"/>
      <c r="U11"/>
      <c r="V11"/>
      <c r="W11"/>
      <c r="X11"/>
      <c r="Y11"/>
      <c r="Z11"/>
      <c r="AA11"/>
      <c r="AB11"/>
    </row>
    <row r="12" spans="1:28" x14ac:dyDescent="0.5">
      <c r="B12" s="472"/>
      <c r="C12" s="450" t="s">
        <v>251</v>
      </c>
      <c r="D12" s="450" t="s">
        <v>91</v>
      </c>
      <c r="E12" s="450" t="s">
        <v>91</v>
      </c>
      <c r="F12" s="450">
        <v>0.5</v>
      </c>
      <c r="G12" s="450">
        <v>0.5</v>
      </c>
      <c r="H12" s="450">
        <v>0.4</v>
      </c>
      <c r="I12" s="467"/>
      <c r="J12" s="467"/>
      <c r="K12" s="467"/>
      <c r="L12" s="467"/>
      <c r="M12" s="467"/>
      <c r="N12" s="467"/>
      <c r="O12"/>
      <c r="P12"/>
      <c r="Q12"/>
      <c r="R12"/>
      <c r="S12"/>
      <c r="T12"/>
      <c r="U12"/>
      <c r="V12"/>
      <c r="W12"/>
      <c r="X12"/>
      <c r="Y12"/>
      <c r="Z12"/>
      <c r="AA12"/>
      <c r="AB12"/>
    </row>
    <row r="13" spans="1:28" x14ac:dyDescent="0.5">
      <c r="B13" s="472"/>
      <c r="C13" s="450" t="s">
        <v>274</v>
      </c>
      <c r="D13" s="450" t="s">
        <v>91</v>
      </c>
      <c r="E13" s="450" t="s">
        <v>91</v>
      </c>
      <c r="F13" s="450">
        <v>0.9</v>
      </c>
      <c r="G13" s="450">
        <v>0.9</v>
      </c>
      <c r="H13" s="450">
        <v>0.91</v>
      </c>
      <c r="I13" s="467"/>
      <c r="J13" s="467"/>
      <c r="K13" s="467"/>
      <c r="L13" s="467"/>
      <c r="M13" s="467"/>
      <c r="N13" s="467"/>
      <c r="O13"/>
      <c r="P13"/>
      <c r="Q13"/>
      <c r="R13"/>
      <c r="S13"/>
      <c r="T13"/>
      <c r="U13"/>
      <c r="V13"/>
      <c r="W13"/>
      <c r="X13"/>
      <c r="Y13"/>
      <c r="Z13"/>
      <c r="AA13"/>
      <c r="AB13"/>
    </row>
    <row r="14" spans="1:28" x14ac:dyDescent="0.5">
      <c r="B14" s="472"/>
      <c r="C14" s="450" t="s">
        <v>475</v>
      </c>
      <c r="D14" s="450" t="s">
        <v>91</v>
      </c>
      <c r="E14" s="450" t="s">
        <v>91</v>
      </c>
      <c r="F14" s="450">
        <v>1</v>
      </c>
      <c r="G14" s="450">
        <v>1</v>
      </c>
      <c r="H14" s="450">
        <v>1</v>
      </c>
      <c r="I14" s="467"/>
      <c r="J14" s="467"/>
      <c r="K14" s="467"/>
      <c r="L14" s="467"/>
      <c r="M14" s="467"/>
      <c r="N14" s="467"/>
      <c r="O14"/>
      <c r="P14"/>
      <c r="Q14"/>
      <c r="R14"/>
      <c r="S14"/>
      <c r="T14"/>
      <c r="U14"/>
      <c r="V14"/>
      <c r="W14"/>
      <c r="X14"/>
      <c r="Y14"/>
      <c r="Z14"/>
      <c r="AA14"/>
      <c r="AB14"/>
    </row>
    <row r="15" spans="1:28" x14ac:dyDescent="0.5">
      <c r="B15" s="472"/>
      <c r="C15" s="450" t="s">
        <v>280</v>
      </c>
      <c r="D15" s="450" t="s">
        <v>91</v>
      </c>
      <c r="E15" s="450" t="s">
        <v>91</v>
      </c>
      <c r="F15" s="450">
        <v>1</v>
      </c>
      <c r="G15" s="450">
        <v>1</v>
      </c>
      <c r="H15" s="450">
        <v>1</v>
      </c>
      <c r="I15" s="467"/>
      <c r="J15" s="467"/>
      <c r="K15" s="467"/>
      <c r="L15" s="467"/>
      <c r="M15" s="467"/>
      <c r="N15" s="467"/>
      <c r="O15"/>
      <c r="P15"/>
      <c r="Q15"/>
      <c r="R15"/>
      <c r="S15"/>
      <c r="T15"/>
      <c r="U15"/>
      <c r="V15"/>
      <c r="W15"/>
      <c r="X15"/>
      <c r="Y15"/>
      <c r="Z15"/>
      <c r="AA15"/>
      <c r="AB15"/>
    </row>
    <row r="16" spans="1:28" ht="32.25" thickBot="1" x14ac:dyDescent="0.55000000000000004">
      <c r="B16" s="473"/>
      <c r="C16" s="450" t="s">
        <v>447</v>
      </c>
      <c r="D16" s="450" t="s">
        <v>91</v>
      </c>
      <c r="E16" s="450" t="s">
        <v>91</v>
      </c>
      <c r="F16" s="450">
        <v>1</v>
      </c>
      <c r="G16" s="450">
        <v>1</v>
      </c>
      <c r="H16" s="450">
        <v>1</v>
      </c>
      <c r="I16" s="467"/>
      <c r="J16" s="467"/>
      <c r="K16" s="467"/>
      <c r="L16" s="467"/>
      <c r="M16" s="467"/>
      <c r="N16" s="467"/>
      <c r="O16"/>
      <c r="P16"/>
      <c r="Q16"/>
      <c r="R16"/>
      <c r="S16"/>
      <c r="T16"/>
      <c r="U16"/>
      <c r="V16"/>
      <c r="W16"/>
      <c r="X16"/>
      <c r="Y16"/>
      <c r="Z16"/>
      <c r="AA16"/>
      <c r="AB16"/>
    </row>
    <row r="17" spans="1:28" s="452" customFormat="1" ht="94.5" x14ac:dyDescent="0.5">
      <c r="A17" s="478" t="s">
        <v>109</v>
      </c>
      <c r="B17" s="471" t="s">
        <v>404</v>
      </c>
      <c r="C17" s="450" t="s">
        <v>107</v>
      </c>
      <c r="D17" s="450">
        <v>0</v>
      </c>
      <c r="E17" s="450">
        <v>0</v>
      </c>
      <c r="F17" s="450">
        <v>2</v>
      </c>
      <c r="G17" s="450">
        <v>2</v>
      </c>
      <c r="H17" s="450">
        <v>2</v>
      </c>
      <c r="I17" s="467"/>
      <c r="J17" s="467"/>
      <c r="K17" s="467"/>
      <c r="L17" s="467"/>
      <c r="M17" s="467"/>
      <c r="N17" s="467"/>
      <c r="O17"/>
      <c r="P17"/>
      <c r="Q17"/>
      <c r="R17"/>
      <c r="S17"/>
      <c r="T17"/>
      <c r="U17"/>
      <c r="V17"/>
      <c r="W17"/>
      <c r="X17"/>
      <c r="Y17"/>
      <c r="Z17"/>
      <c r="AA17"/>
      <c r="AB17"/>
    </row>
    <row r="18" spans="1:28" x14ac:dyDescent="0.5">
      <c r="B18" s="472"/>
      <c r="C18" s="450" t="s">
        <v>110</v>
      </c>
      <c r="D18" s="450">
        <v>0</v>
      </c>
      <c r="E18" s="450">
        <v>0</v>
      </c>
      <c r="F18" s="450">
        <v>2000</v>
      </c>
      <c r="G18" s="450">
        <v>2426</v>
      </c>
      <c r="H18" s="450">
        <v>4000</v>
      </c>
      <c r="I18" s="467"/>
      <c r="J18" s="467"/>
      <c r="K18" s="467"/>
      <c r="L18" s="467"/>
      <c r="M18" s="467"/>
      <c r="N18" s="467"/>
      <c r="O18"/>
      <c r="P18"/>
      <c r="Q18"/>
      <c r="R18"/>
      <c r="S18"/>
      <c r="T18"/>
      <c r="U18"/>
      <c r="V18"/>
      <c r="W18"/>
      <c r="X18"/>
      <c r="Y18"/>
      <c r="Z18"/>
      <c r="AA18"/>
      <c r="AB18"/>
    </row>
    <row r="19" spans="1:28" ht="32.25" thickBot="1" x14ac:dyDescent="0.55000000000000004">
      <c r="B19" s="473"/>
      <c r="C19" s="450" t="s">
        <v>111</v>
      </c>
      <c r="D19" s="450">
        <v>1</v>
      </c>
      <c r="E19" s="450">
        <v>1</v>
      </c>
      <c r="F19" s="450">
        <v>1</v>
      </c>
      <c r="G19" s="450">
        <v>1</v>
      </c>
      <c r="H19" s="450">
        <v>2</v>
      </c>
      <c r="I19" s="467"/>
      <c r="J19" s="467"/>
      <c r="K19" s="467"/>
      <c r="L19" s="467"/>
      <c r="M19" s="467"/>
      <c r="N19" s="467"/>
      <c r="O19"/>
      <c r="P19"/>
      <c r="Q19"/>
      <c r="R19"/>
      <c r="S19"/>
      <c r="T19"/>
      <c r="U19"/>
      <c r="V19"/>
      <c r="W19"/>
      <c r="X19"/>
      <c r="Y19"/>
      <c r="Z19"/>
      <c r="AA19"/>
      <c r="AB19"/>
    </row>
    <row r="20" spans="1:28" ht="96.75" x14ac:dyDescent="0.5">
      <c r="B20" s="475" t="s">
        <v>405</v>
      </c>
      <c r="C20" s="450" t="s">
        <v>411</v>
      </c>
      <c r="D20" s="450" t="s">
        <v>91</v>
      </c>
      <c r="E20" s="450" t="s">
        <v>91</v>
      </c>
      <c r="F20" s="450">
        <v>0.6</v>
      </c>
      <c r="G20" s="450">
        <v>0.6</v>
      </c>
      <c r="H20" s="450">
        <v>0.4</v>
      </c>
      <c r="I20" s="467"/>
      <c r="J20" s="467"/>
      <c r="K20" s="467"/>
      <c r="L20" s="467"/>
      <c r="M20" s="467"/>
      <c r="N20" s="467"/>
      <c r="O20"/>
      <c r="P20"/>
      <c r="Q20"/>
      <c r="R20"/>
      <c r="S20"/>
      <c r="T20"/>
      <c r="U20"/>
      <c r="V20"/>
      <c r="W20"/>
      <c r="X20"/>
      <c r="Y20"/>
      <c r="Z20"/>
      <c r="AA20"/>
      <c r="AB20"/>
    </row>
    <row r="21" spans="1:28" ht="32.25" thickBot="1" x14ac:dyDescent="0.55000000000000004">
      <c r="B21" s="473"/>
      <c r="C21" s="450" t="s">
        <v>412</v>
      </c>
      <c r="D21" s="450" t="s">
        <v>91</v>
      </c>
      <c r="E21" s="450" t="s">
        <v>91</v>
      </c>
      <c r="F21" s="450">
        <v>0.4</v>
      </c>
      <c r="G21" s="450">
        <v>0.39999999999999997</v>
      </c>
      <c r="H21" s="450">
        <v>0.4</v>
      </c>
      <c r="I21" s="467"/>
      <c r="J21" s="467"/>
      <c r="K21" s="467"/>
      <c r="L21" s="467"/>
      <c r="M21" s="467"/>
      <c r="N21" s="467"/>
      <c r="O21"/>
      <c r="P21"/>
      <c r="Q21"/>
      <c r="R21"/>
      <c r="S21"/>
      <c r="T21"/>
      <c r="U21"/>
      <c r="V21"/>
      <c r="W21"/>
      <c r="X21"/>
      <c r="Y21"/>
      <c r="Z21"/>
      <c r="AA21"/>
      <c r="AB21"/>
    </row>
    <row r="22" spans="1:28" ht="157.5" x14ac:dyDescent="0.5">
      <c r="A22" s="478" t="s">
        <v>119</v>
      </c>
      <c r="B22" s="471" t="s">
        <v>404</v>
      </c>
      <c r="C22" s="450" t="s">
        <v>354</v>
      </c>
      <c r="D22" s="450">
        <v>0.82</v>
      </c>
      <c r="E22" s="450">
        <v>0.89</v>
      </c>
      <c r="F22" s="450">
        <v>0.82</v>
      </c>
      <c r="G22" s="450">
        <v>0.87270000000000003</v>
      </c>
      <c r="H22" s="450">
        <v>0.82</v>
      </c>
      <c r="I22" s="467"/>
      <c r="J22" s="467"/>
      <c r="K22" s="467"/>
      <c r="L22" s="467"/>
      <c r="M22" s="467"/>
      <c r="N22" s="467"/>
      <c r="O22"/>
      <c r="P22"/>
      <c r="Q22"/>
      <c r="R22"/>
      <c r="S22"/>
      <c r="T22"/>
      <c r="U22"/>
      <c r="V22"/>
      <c r="W22"/>
      <c r="X22"/>
      <c r="Y22"/>
      <c r="Z22"/>
      <c r="AA22"/>
      <c r="AB22"/>
    </row>
    <row r="23" spans="1:28" ht="32.25" thickBot="1" x14ac:dyDescent="0.55000000000000004">
      <c r="B23" s="473"/>
      <c r="C23" s="450" t="s">
        <v>485</v>
      </c>
      <c r="D23" s="450">
        <v>0.82</v>
      </c>
      <c r="E23" s="450">
        <v>0.9</v>
      </c>
      <c r="F23" s="450">
        <v>0.82</v>
      </c>
      <c r="G23" s="450">
        <v>0.89</v>
      </c>
      <c r="H23" s="450">
        <v>0.82</v>
      </c>
      <c r="I23" s="467"/>
      <c r="J23" s="467"/>
      <c r="K23" s="467"/>
      <c r="L23" s="467"/>
      <c r="M23" s="467"/>
      <c r="N23" s="467"/>
      <c r="O23"/>
      <c r="P23"/>
      <c r="Q23"/>
      <c r="R23"/>
      <c r="S23"/>
      <c r="T23"/>
      <c r="U23"/>
      <c r="V23"/>
      <c r="W23"/>
      <c r="X23"/>
      <c r="Y23"/>
      <c r="Z23"/>
      <c r="AA23"/>
      <c r="AB23"/>
    </row>
    <row r="24" spans="1:28" ht="96.75" x14ac:dyDescent="0.5">
      <c r="B24" s="475" t="s">
        <v>405</v>
      </c>
      <c r="C24" s="450" t="s">
        <v>474</v>
      </c>
      <c r="D24" s="450" t="s">
        <v>91</v>
      </c>
      <c r="E24" s="450" t="s">
        <v>91</v>
      </c>
      <c r="F24" s="450">
        <v>2</v>
      </c>
      <c r="G24" s="450">
        <v>7</v>
      </c>
      <c r="H24" s="450">
        <v>2</v>
      </c>
      <c r="I24" s="467"/>
      <c r="J24" s="467"/>
      <c r="K24" s="467"/>
      <c r="L24" s="467"/>
      <c r="M24" s="467"/>
      <c r="N24" s="467"/>
      <c r="O24"/>
      <c r="P24"/>
      <c r="Q24"/>
      <c r="R24"/>
      <c r="S24"/>
      <c r="T24"/>
      <c r="U24"/>
      <c r="V24"/>
      <c r="W24"/>
      <c r="X24"/>
      <c r="Y24"/>
      <c r="Z24"/>
      <c r="AA24"/>
      <c r="AB24"/>
    </row>
    <row r="25" spans="1:28" x14ac:dyDescent="0.5">
      <c r="B25" s="472"/>
      <c r="C25" s="450" t="s">
        <v>486</v>
      </c>
      <c r="D25" s="450" t="s">
        <v>91</v>
      </c>
      <c r="E25" s="450" t="s">
        <v>91</v>
      </c>
      <c r="F25" s="450">
        <v>1</v>
      </c>
      <c r="G25" s="450">
        <v>1</v>
      </c>
      <c r="H25" s="450">
        <v>1</v>
      </c>
      <c r="I25" s="467"/>
      <c r="J25" s="467"/>
      <c r="K25" s="467"/>
      <c r="L25" s="467"/>
      <c r="M25" s="467"/>
      <c r="N25" s="467"/>
      <c r="O25"/>
      <c r="P25"/>
      <c r="Q25"/>
      <c r="R25"/>
      <c r="S25"/>
      <c r="T25"/>
      <c r="U25"/>
      <c r="V25"/>
      <c r="W25"/>
      <c r="X25"/>
      <c r="Y25"/>
      <c r="Z25"/>
      <c r="AA25"/>
      <c r="AB25"/>
    </row>
    <row r="26" spans="1:28" ht="32.25" thickBot="1" x14ac:dyDescent="0.55000000000000004">
      <c r="B26" s="473"/>
      <c r="C26" s="450" t="s">
        <v>487</v>
      </c>
      <c r="D26" s="450" t="s">
        <v>91</v>
      </c>
      <c r="E26" s="450" t="s">
        <v>91</v>
      </c>
      <c r="F26" s="450">
        <v>1</v>
      </c>
      <c r="G26" s="450">
        <v>1</v>
      </c>
      <c r="H26" s="450">
        <v>1</v>
      </c>
      <c r="I26" s="467"/>
      <c r="J26" s="467"/>
      <c r="K26" s="467"/>
      <c r="L26" s="467"/>
      <c r="M26" s="467"/>
      <c r="N26" s="467"/>
      <c r="O26"/>
      <c r="P26"/>
      <c r="Q26"/>
      <c r="R26"/>
      <c r="S26"/>
      <c r="T26"/>
      <c r="U26"/>
      <c r="V26"/>
      <c r="W26"/>
      <c r="X26"/>
      <c r="Y26"/>
      <c r="Z26"/>
      <c r="AA26"/>
      <c r="AB26"/>
    </row>
    <row r="27" spans="1:28" ht="126.75" thickBot="1" x14ac:dyDescent="0.55000000000000004">
      <c r="A27" s="478" t="s">
        <v>78</v>
      </c>
      <c r="B27" s="474" t="s">
        <v>404</v>
      </c>
      <c r="C27" s="450" t="s">
        <v>76</v>
      </c>
      <c r="D27" s="450">
        <v>23</v>
      </c>
      <c r="E27" s="450">
        <v>15</v>
      </c>
      <c r="F27" s="450">
        <v>22.7</v>
      </c>
      <c r="G27" s="450">
        <v>21.9</v>
      </c>
      <c r="H27" s="450">
        <v>22.5</v>
      </c>
      <c r="I27" s="467"/>
      <c r="J27" s="467"/>
      <c r="K27" s="467"/>
      <c r="L27" s="467"/>
      <c r="M27" s="467"/>
      <c r="N27" s="467"/>
      <c r="O27"/>
      <c r="P27"/>
      <c r="Q27"/>
      <c r="R27"/>
      <c r="S27"/>
      <c r="T27"/>
      <c r="U27"/>
      <c r="V27"/>
      <c r="W27"/>
      <c r="X27"/>
      <c r="Y27"/>
      <c r="Z27"/>
      <c r="AA27"/>
      <c r="AB27"/>
    </row>
    <row r="28" spans="1:28" ht="96.75" x14ac:dyDescent="0.5">
      <c r="B28" s="475" t="s">
        <v>405</v>
      </c>
      <c r="C28" s="450" t="s">
        <v>315</v>
      </c>
      <c r="D28" s="450" t="s">
        <v>91</v>
      </c>
      <c r="E28" s="450" t="s">
        <v>91</v>
      </c>
      <c r="F28" s="450">
        <v>1</v>
      </c>
      <c r="G28" s="450">
        <v>1</v>
      </c>
      <c r="H28" s="450" t="s">
        <v>580</v>
      </c>
      <c r="I28" s="467"/>
      <c r="J28" s="467"/>
      <c r="K28" s="467"/>
      <c r="L28" s="467"/>
      <c r="M28" s="467"/>
      <c r="N28" s="467"/>
      <c r="O28"/>
      <c r="P28"/>
      <c r="Q28"/>
      <c r="R28"/>
      <c r="S28"/>
      <c r="T28"/>
      <c r="U28"/>
      <c r="V28"/>
      <c r="W28"/>
      <c r="X28"/>
      <c r="Y28"/>
      <c r="Z28"/>
      <c r="AA28"/>
      <c r="AB28"/>
    </row>
    <row r="29" spans="1:28" ht="32.25" thickBot="1" x14ac:dyDescent="0.55000000000000004">
      <c r="B29" s="473"/>
      <c r="C29" s="450" t="s">
        <v>314</v>
      </c>
      <c r="D29" s="450" t="s">
        <v>91</v>
      </c>
      <c r="E29" s="450" t="s">
        <v>91</v>
      </c>
      <c r="F29" s="450">
        <v>0.6</v>
      </c>
      <c r="G29" s="450">
        <v>0.6</v>
      </c>
      <c r="H29" s="450">
        <v>0.4</v>
      </c>
      <c r="I29" s="467"/>
      <c r="J29" s="467"/>
      <c r="K29" s="467"/>
      <c r="L29" s="467"/>
      <c r="M29" s="467"/>
      <c r="N29" s="467"/>
      <c r="O29"/>
      <c r="P29"/>
      <c r="Q29"/>
      <c r="R29"/>
      <c r="S29"/>
      <c r="T29"/>
      <c r="U29"/>
      <c r="V29"/>
      <c r="W29"/>
      <c r="X29"/>
      <c r="Y29"/>
      <c r="Z29"/>
      <c r="AA29"/>
      <c r="AB29"/>
    </row>
    <row r="30" spans="1:28" ht="189" x14ac:dyDescent="0.5">
      <c r="A30" s="478" t="s">
        <v>102</v>
      </c>
      <c r="B30" s="471" t="s">
        <v>404</v>
      </c>
      <c r="C30" s="450" t="s">
        <v>104</v>
      </c>
      <c r="D30" s="450">
        <v>400</v>
      </c>
      <c r="E30" s="450">
        <v>402</v>
      </c>
      <c r="F30" s="450">
        <v>600</v>
      </c>
      <c r="G30" s="450">
        <v>663</v>
      </c>
      <c r="H30" s="450">
        <v>800</v>
      </c>
      <c r="I30" s="467"/>
      <c r="J30" s="467"/>
      <c r="K30" s="467"/>
      <c r="L30" s="467"/>
      <c r="M30" s="467"/>
      <c r="N30" s="467"/>
      <c r="O30"/>
      <c r="P30"/>
      <c r="Q30"/>
      <c r="R30"/>
      <c r="S30"/>
      <c r="T30"/>
      <c r="U30"/>
      <c r="V30"/>
      <c r="W30"/>
      <c r="X30"/>
      <c r="Y30"/>
      <c r="Z30"/>
      <c r="AA30"/>
      <c r="AB30"/>
    </row>
    <row r="31" spans="1:28" ht="32.25" thickBot="1" x14ac:dyDescent="0.55000000000000004">
      <c r="B31" s="473"/>
      <c r="C31" s="450" t="s">
        <v>106</v>
      </c>
      <c r="D31" s="450">
        <v>0.86</v>
      </c>
      <c r="E31" s="450">
        <v>0.87</v>
      </c>
      <c r="F31" s="450">
        <v>0.86099999999999999</v>
      </c>
      <c r="G31" s="450">
        <v>0.91300000000000003</v>
      </c>
      <c r="H31" s="450">
        <v>0.86499999999999999</v>
      </c>
      <c r="I31" s="467"/>
      <c r="J31" s="467"/>
      <c r="K31" s="467"/>
      <c r="L31" s="467"/>
      <c r="M31" s="467"/>
      <c r="N31" s="467"/>
      <c r="O31"/>
      <c r="P31"/>
      <c r="Q31"/>
      <c r="R31"/>
      <c r="S31"/>
      <c r="T31"/>
      <c r="U31"/>
      <c r="V31"/>
      <c r="W31"/>
      <c r="X31"/>
      <c r="Y31"/>
      <c r="Z31"/>
      <c r="AA31"/>
      <c r="AB31"/>
    </row>
    <row r="32" spans="1:28" ht="96.75" x14ac:dyDescent="0.5">
      <c r="B32" s="475" t="s">
        <v>405</v>
      </c>
      <c r="C32" s="450" t="s">
        <v>334</v>
      </c>
      <c r="D32" s="450" t="s">
        <v>91</v>
      </c>
      <c r="E32" s="450" t="s">
        <v>91</v>
      </c>
      <c r="F32" s="450">
        <v>0.3</v>
      </c>
      <c r="G32" s="450">
        <v>0.3</v>
      </c>
      <c r="H32" s="450">
        <v>0.6</v>
      </c>
      <c r="I32" s="467"/>
      <c r="J32" s="467"/>
      <c r="K32" s="467"/>
      <c r="L32" s="467"/>
      <c r="M32" s="467"/>
      <c r="N32" s="467"/>
      <c r="O32"/>
      <c r="P32"/>
      <c r="Q32"/>
      <c r="R32"/>
      <c r="S32"/>
      <c r="T32"/>
      <c r="U32"/>
      <c r="V32"/>
      <c r="W32"/>
      <c r="X32"/>
      <c r="Y32"/>
      <c r="Z32"/>
      <c r="AA32"/>
      <c r="AB32"/>
    </row>
    <row r="33" spans="1:28" x14ac:dyDescent="0.5">
      <c r="B33" s="472"/>
      <c r="C33" s="450" t="s">
        <v>336</v>
      </c>
      <c r="D33" s="450" t="s">
        <v>91</v>
      </c>
      <c r="E33" s="450" t="s">
        <v>91</v>
      </c>
      <c r="F33" s="450">
        <v>1</v>
      </c>
      <c r="G33" s="450">
        <v>1</v>
      </c>
      <c r="H33" s="450" t="s">
        <v>580</v>
      </c>
      <c r="I33" s="467"/>
      <c r="J33" s="467"/>
      <c r="K33" s="467"/>
      <c r="L33" s="467"/>
      <c r="M33" s="467"/>
      <c r="N33" s="467"/>
      <c r="O33"/>
      <c r="P33"/>
      <c r="Q33"/>
      <c r="R33"/>
      <c r="S33"/>
      <c r="T33"/>
      <c r="U33"/>
      <c r="V33"/>
      <c r="W33"/>
      <c r="X33"/>
      <c r="Y33"/>
      <c r="Z33"/>
      <c r="AA33"/>
      <c r="AB33"/>
    </row>
    <row r="34" spans="1:28" x14ac:dyDescent="0.5">
      <c r="B34" s="472"/>
      <c r="C34" s="450" t="s">
        <v>335</v>
      </c>
      <c r="D34" s="450" t="s">
        <v>91</v>
      </c>
      <c r="E34" s="450" t="s">
        <v>91</v>
      </c>
      <c r="F34" s="450">
        <v>0.8</v>
      </c>
      <c r="G34" s="450">
        <v>0.9</v>
      </c>
      <c r="H34" s="450">
        <v>0.8</v>
      </c>
      <c r="I34" s="467"/>
      <c r="J34" s="467"/>
      <c r="K34" s="467"/>
      <c r="L34" s="467"/>
      <c r="M34" s="467"/>
      <c r="N34" s="467"/>
      <c r="O34"/>
      <c r="P34"/>
      <c r="Q34"/>
      <c r="R34"/>
      <c r="S34"/>
      <c r="T34"/>
      <c r="U34"/>
      <c r="V34"/>
      <c r="W34"/>
      <c r="X34"/>
      <c r="Y34"/>
      <c r="Z34"/>
      <c r="AA34"/>
      <c r="AB34"/>
    </row>
    <row r="35" spans="1:28" ht="32.25" thickBot="1" x14ac:dyDescent="0.55000000000000004">
      <c r="B35" s="473"/>
      <c r="C35" s="450" t="s">
        <v>724</v>
      </c>
      <c r="D35" s="450" t="s">
        <v>91</v>
      </c>
      <c r="E35" s="450" t="s">
        <v>91</v>
      </c>
      <c r="F35" s="450">
        <v>1</v>
      </c>
      <c r="G35" s="450">
        <v>1</v>
      </c>
      <c r="H35" s="450" t="s">
        <v>580</v>
      </c>
      <c r="I35" s="467"/>
      <c r="J35" s="467"/>
      <c r="K35" s="467"/>
      <c r="L35" s="467"/>
      <c r="M35" s="467"/>
      <c r="N35" s="467"/>
      <c r="O35"/>
      <c r="P35"/>
      <c r="Q35"/>
      <c r="R35"/>
      <c r="S35"/>
      <c r="T35"/>
      <c r="U35"/>
      <c r="V35"/>
      <c r="W35"/>
      <c r="X35"/>
      <c r="Y35"/>
      <c r="Z35"/>
      <c r="AA35"/>
      <c r="AB35"/>
    </row>
    <row r="36" spans="1:28" ht="126" x14ac:dyDescent="0.5">
      <c r="A36" s="478" t="s">
        <v>95</v>
      </c>
      <c r="B36" s="471" t="s">
        <v>404</v>
      </c>
      <c r="C36" s="450" t="s">
        <v>92</v>
      </c>
      <c r="D36" s="450">
        <v>2</v>
      </c>
      <c r="E36" s="450">
        <v>2</v>
      </c>
      <c r="F36" s="450">
        <v>5</v>
      </c>
      <c r="G36" s="450">
        <v>5</v>
      </c>
      <c r="H36" s="450">
        <v>6</v>
      </c>
      <c r="I36" s="467"/>
      <c r="J36" s="467"/>
      <c r="K36" s="467"/>
      <c r="L36" s="467"/>
      <c r="M36" s="467"/>
      <c r="N36" s="467"/>
      <c r="O36"/>
      <c r="P36"/>
      <c r="Q36"/>
      <c r="R36"/>
      <c r="S36"/>
      <c r="T36"/>
      <c r="U36"/>
      <c r="V36"/>
      <c r="W36"/>
      <c r="X36"/>
      <c r="Y36"/>
      <c r="Z36"/>
      <c r="AA36"/>
      <c r="AB36"/>
    </row>
    <row r="37" spans="1:28" ht="32.25" thickBot="1" x14ac:dyDescent="0.55000000000000004">
      <c r="B37" s="473"/>
      <c r="C37" s="450" t="s">
        <v>100</v>
      </c>
      <c r="D37" s="450">
        <v>4</v>
      </c>
      <c r="E37" s="450">
        <v>4</v>
      </c>
      <c r="F37" s="450">
        <v>14</v>
      </c>
      <c r="G37" s="450">
        <v>14</v>
      </c>
      <c r="H37" s="450">
        <v>10</v>
      </c>
      <c r="I37" s="467"/>
      <c r="J37" s="467"/>
      <c r="K37" s="467"/>
      <c r="L37" s="467"/>
      <c r="M37" s="467"/>
      <c r="N37" s="467"/>
      <c r="O37"/>
      <c r="P37"/>
      <c r="Q37"/>
      <c r="R37"/>
      <c r="S37"/>
      <c r="T37"/>
      <c r="U37"/>
      <c r="V37"/>
      <c r="W37"/>
      <c r="X37"/>
      <c r="Y37"/>
      <c r="Z37"/>
      <c r="AA37"/>
      <c r="AB37"/>
    </row>
    <row r="38" spans="1:28" ht="96.75" x14ac:dyDescent="0.5">
      <c r="B38" s="475" t="s">
        <v>405</v>
      </c>
      <c r="C38" s="450" t="s">
        <v>343</v>
      </c>
      <c r="D38" s="450" t="s">
        <v>91</v>
      </c>
      <c r="E38" s="450" t="s">
        <v>91</v>
      </c>
      <c r="F38" s="450">
        <v>1</v>
      </c>
      <c r="G38" s="450">
        <v>1</v>
      </c>
      <c r="H38" s="450">
        <v>0</v>
      </c>
      <c r="I38" s="467"/>
      <c r="J38" s="467"/>
      <c r="K38" s="467"/>
      <c r="L38" s="467"/>
      <c r="M38" s="467"/>
      <c r="N38" s="467"/>
      <c r="O38"/>
      <c r="P38"/>
      <c r="Q38"/>
      <c r="R38"/>
      <c r="S38"/>
      <c r="T38"/>
      <c r="U38"/>
      <c r="V38"/>
      <c r="W38"/>
      <c r="X38"/>
      <c r="Y38"/>
      <c r="Z38"/>
      <c r="AA38"/>
      <c r="AB38"/>
    </row>
    <row r="39" spans="1:28" x14ac:dyDescent="0.5">
      <c r="B39" s="472"/>
      <c r="C39" s="450" t="s">
        <v>341</v>
      </c>
      <c r="D39" s="450" t="s">
        <v>91</v>
      </c>
      <c r="E39" s="450" t="s">
        <v>91</v>
      </c>
      <c r="F39" s="450">
        <v>1</v>
      </c>
      <c r="G39" s="450">
        <v>1</v>
      </c>
      <c r="H39" s="450">
        <v>1</v>
      </c>
      <c r="I39" s="467"/>
      <c r="J39" s="467"/>
      <c r="K39" s="467"/>
      <c r="L39" s="467"/>
      <c r="M39" s="467"/>
      <c r="N39" s="467"/>
      <c r="O39"/>
      <c r="P39"/>
      <c r="Q39"/>
      <c r="R39"/>
      <c r="S39"/>
      <c r="T39"/>
      <c r="U39"/>
      <c r="V39"/>
      <c r="W39"/>
      <c r="X39"/>
      <c r="Y39"/>
      <c r="Z39"/>
      <c r="AA39"/>
      <c r="AB39"/>
    </row>
    <row r="40" spans="1:28" ht="32.25" thickBot="1" x14ac:dyDescent="0.55000000000000004">
      <c r="B40" s="473"/>
      <c r="C40" s="450" t="s">
        <v>410</v>
      </c>
      <c r="D40" s="450" t="s">
        <v>91</v>
      </c>
      <c r="E40" s="450" t="s">
        <v>91</v>
      </c>
      <c r="F40" s="450">
        <v>8</v>
      </c>
      <c r="G40" s="450">
        <v>9</v>
      </c>
      <c r="H40" s="450">
        <v>8</v>
      </c>
      <c r="I40" s="467"/>
      <c r="J40" s="467"/>
      <c r="K40" s="467"/>
      <c r="L40" s="467"/>
      <c r="M40" s="467"/>
      <c r="N40" s="467"/>
      <c r="O40"/>
      <c r="P40"/>
      <c r="Q40"/>
      <c r="R40"/>
      <c r="S40"/>
      <c r="T40"/>
      <c r="U40"/>
      <c r="V40"/>
      <c r="W40"/>
      <c r="X40"/>
      <c r="Y40"/>
      <c r="Z40"/>
      <c r="AA40"/>
      <c r="AB40"/>
    </row>
    <row r="41" spans="1:28" ht="85.5" x14ac:dyDescent="0.5">
      <c r="A41" s="478" t="s">
        <v>328</v>
      </c>
      <c r="B41" s="471" t="s">
        <v>404</v>
      </c>
      <c r="C41" s="450" t="s">
        <v>525</v>
      </c>
      <c r="D41" s="450" t="s">
        <v>91</v>
      </c>
      <c r="E41" s="450" t="s">
        <v>91</v>
      </c>
      <c r="F41" s="450" t="s">
        <v>91</v>
      </c>
      <c r="G41" s="450" t="s">
        <v>91</v>
      </c>
      <c r="H41" s="450">
        <v>0.4</v>
      </c>
      <c r="I41" s="467"/>
      <c r="J41" s="467"/>
      <c r="K41" s="467"/>
      <c r="L41" s="467"/>
      <c r="M41" s="467"/>
      <c r="N41" s="467"/>
      <c r="O41"/>
      <c r="P41"/>
      <c r="Q41"/>
      <c r="R41"/>
      <c r="S41"/>
      <c r="T41"/>
      <c r="U41"/>
      <c r="V41"/>
      <c r="W41"/>
      <c r="X41"/>
      <c r="Y41"/>
      <c r="Z41"/>
      <c r="AA41"/>
      <c r="AB41"/>
    </row>
    <row r="42" spans="1:28" ht="32.25" thickBot="1" x14ac:dyDescent="0.55000000000000004">
      <c r="B42" s="473"/>
      <c r="C42" s="450" t="s">
        <v>340</v>
      </c>
      <c r="D42" s="450">
        <v>0.1</v>
      </c>
      <c r="E42" s="450">
        <v>0.03</v>
      </c>
      <c r="F42" s="450">
        <v>0.3</v>
      </c>
      <c r="G42" s="450">
        <v>0.35</v>
      </c>
      <c r="H42" s="450">
        <v>0.3</v>
      </c>
      <c r="I42" s="467"/>
      <c r="J42" s="467"/>
      <c r="K42" s="467"/>
      <c r="L42" s="467"/>
      <c r="M42" s="467"/>
      <c r="N42" s="467"/>
      <c r="O42"/>
      <c r="P42"/>
      <c r="Q42"/>
      <c r="R42"/>
      <c r="S42"/>
      <c r="T42"/>
      <c r="U42"/>
      <c r="V42"/>
      <c r="W42"/>
      <c r="X42"/>
      <c r="Y42"/>
      <c r="Z42"/>
      <c r="AA42"/>
      <c r="AB42"/>
    </row>
    <row r="43" spans="1:28" ht="96.75" x14ac:dyDescent="0.5">
      <c r="B43" s="475" t="s">
        <v>405</v>
      </c>
      <c r="C43" s="450" t="s">
        <v>530</v>
      </c>
      <c r="D43" s="450" t="s">
        <v>91</v>
      </c>
      <c r="E43" s="450" t="s">
        <v>91</v>
      </c>
      <c r="F43" s="450">
        <v>0.3</v>
      </c>
      <c r="G43" s="450">
        <v>0.3</v>
      </c>
      <c r="H43" s="450">
        <v>0.6</v>
      </c>
      <c r="I43" s="467"/>
      <c r="J43" s="467"/>
      <c r="K43" s="467"/>
      <c r="L43" s="467"/>
      <c r="M43" s="467"/>
      <c r="N43" s="467"/>
      <c r="O43"/>
      <c r="P43"/>
      <c r="Q43"/>
      <c r="R43"/>
      <c r="S43"/>
      <c r="T43"/>
      <c r="U43"/>
      <c r="V43"/>
      <c r="W43"/>
      <c r="X43"/>
      <c r="Y43"/>
      <c r="Z43"/>
      <c r="AA43"/>
      <c r="AB43"/>
    </row>
    <row r="44" spans="1:28" x14ac:dyDescent="0.5">
      <c r="B44" s="472"/>
      <c r="C44" s="450" t="s">
        <v>337</v>
      </c>
      <c r="D44" s="450" t="s">
        <v>91</v>
      </c>
      <c r="E44" s="450" t="s">
        <v>91</v>
      </c>
      <c r="F44" s="450" t="s">
        <v>91</v>
      </c>
      <c r="G44" s="450" t="s">
        <v>91</v>
      </c>
      <c r="H44" s="450">
        <v>1</v>
      </c>
      <c r="I44" s="467"/>
      <c r="J44" s="467"/>
      <c r="K44" s="467"/>
      <c r="L44" s="467"/>
      <c r="M44" s="467"/>
      <c r="N44" s="467"/>
      <c r="O44"/>
      <c r="P44"/>
      <c r="Q44"/>
      <c r="R44"/>
      <c r="S44"/>
      <c r="T44"/>
      <c r="U44"/>
      <c r="V44"/>
      <c r="W44"/>
      <c r="X44"/>
      <c r="Y44"/>
      <c r="Z44"/>
      <c r="AA44"/>
      <c r="AB44"/>
    </row>
    <row r="45" spans="1:28" x14ac:dyDescent="0.5">
      <c r="B45" s="472"/>
      <c r="C45" s="450" t="s">
        <v>339</v>
      </c>
      <c r="D45" s="450" t="s">
        <v>91</v>
      </c>
      <c r="E45" s="450" t="s">
        <v>91</v>
      </c>
      <c r="F45" s="450">
        <v>1</v>
      </c>
      <c r="G45" s="450">
        <v>1</v>
      </c>
      <c r="H45" s="450">
        <v>4</v>
      </c>
      <c r="I45" s="467"/>
      <c r="J45" s="467"/>
      <c r="K45" s="467"/>
      <c r="L45" s="467"/>
      <c r="M45" s="467"/>
      <c r="N45" s="467"/>
      <c r="O45"/>
      <c r="P45"/>
      <c r="Q45"/>
      <c r="R45"/>
      <c r="S45"/>
      <c r="T45"/>
      <c r="U45"/>
      <c r="V45"/>
      <c r="W45"/>
      <c r="X45"/>
      <c r="Y45"/>
      <c r="Z45"/>
      <c r="AA45"/>
      <c r="AB45"/>
    </row>
    <row r="46" spans="1:28" x14ac:dyDescent="0.5">
      <c r="B46" s="472"/>
      <c r="C46" s="450" t="s">
        <v>502</v>
      </c>
      <c r="D46" s="450">
        <v>1</v>
      </c>
      <c r="E46" s="450">
        <v>0.5</v>
      </c>
      <c r="F46" s="450" t="s">
        <v>91</v>
      </c>
      <c r="G46" s="450">
        <v>0.5</v>
      </c>
      <c r="H46" s="450" t="s">
        <v>580</v>
      </c>
      <c r="I46" s="467"/>
      <c r="J46" s="467"/>
      <c r="K46" s="467"/>
      <c r="L46" s="467"/>
      <c r="M46" s="467"/>
      <c r="N46" s="467"/>
      <c r="O46"/>
      <c r="P46"/>
      <c r="Q46"/>
      <c r="R46"/>
      <c r="S46"/>
      <c r="T46"/>
      <c r="U46"/>
      <c r="V46"/>
      <c r="W46"/>
      <c r="X46"/>
      <c r="Y46"/>
      <c r="Z46"/>
      <c r="AA46"/>
      <c r="AB46"/>
    </row>
    <row r="47" spans="1:28" ht="96.75" x14ac:dyDescent="0.5">
      <c r="A47" s="478" t="s">
        <v>157</v>
      </c>
      <c r="B47" s="472" t="s">
        <v>405</v>
      </c>
      <c r="C47" s="450" t="s">
        <v>249</v>
      </c>
      <c r="D47" s="450" t="s">
        <v>91</v>
      </c>
      <c r="E47" s="450" t="s">
        <v>91</v>
      </c>
      <c r="F47" s="450" t="s">
        <v>697</v>
      </c>
      <c r="G47" s="450" t="s">
        <v>356</v>
      </c>
      <c r="H47" s="450" t="s">
        <v>697</v>
      </c>
      <c r="I47" s="467"/>
      <c r="J47" s="467"/>
      <c r="K47" s="467"/>
      <c r="L47" s="467"/>
      <c r="M47" s="467"/>
      <c r="N47" s="467"/>
      <c r="O47"/>
      <c r="P47"/>
      <c r="Q47"/>
      <c r="R47"/>
      <c r="S47"/>
      <c r="T47"/>
      <c r="U47"/>
      <c r="V47"/>
      <c r="W47"/>
      <c r="X47"/>
      <c r="Y47"/>
      <c r="Z47"/>
      <c r="AA47"/>
      <c r="AB47"/>
    </row>
    <row r="48" spans="1:28" ht="32.25" thickBot="1" x14ac:dyDescent="0.55000000000000004">
      <c r="B48" s="473"/>
      <c r="C48" s="450" t="s">
        <v>488</v>
      </c>
      <c r="D48" s="450" t="s">
        <v>91</v>
      </c>
      <c r="E48" s="450" t="s">
        <v>91</v>
      </c>
      <c r="F48" s="450">
        <v>1</v>
      </c>
      <c r="G48" s="450">
        <v>1</v>
      </c>
      <c r="H48" s="450">
        <v>1</v>
      </c>
      <c r="I48" s="467"/>
      <c r="J48" s="467"/>
      <c r="K48" s="467"/>
      <c r="L48" s="467"/>
      <c r="M48" s="467"/>
      <c r="N48" s="467"/>
      <c r="O48"/>
      <c r="P48"/>
      <c r="Q48"/>
      <c r="R48"/>
      <c r="S48"/>
      <c r="T48"/>
      <c r="U48"/>
      <c r="V48"/>
      <c r="W48"/>
      <c r="X48"/>
      <c r="Y48"/>
      <c r="Z48"/>
      <c r="AA48"/>
      <c r="AB48"/>
    </row>
    <row r="49" spans="1:28" ht="126.75" thickBot="1" x14ac:dyDescent="0.55000000000000004">
      <c r="A49" s="478" t="s">
        <v>115</v>
      </c>
      <c r="B49" s="474" t="s">
        <v>404</v>
      </c>
      <c r="C49" s="450" t="s">
        <v>112</v>
      </c>
      <c r="D49" s="450">
        <v>1</v>
      </c>
      <c r="E49" s="450">
        <v>0.3</v>
      </c>
      <c r="F49" s="450">
        <v>1</v>
      </c>
      <c r="G49" s="450">
        <v>1.7</v>
      </c>
      <c r="H49" s="450">
        <v>2</v>
      </c>
      <c r="I49" s="467"/>
      <c r="J49" s="467"/>
      <c r="K49" s="467"/>
      <c r="L49" s="467"/>
      <c r="M49" s="467"/>
      <c r="N49" s="467"/>
      <c r="O49"/>
      <c r="P49"/>
      <c r="Q49"/>
      <c r="R49"/>
      <c r="S49"/>
      <c r="T49"/>
      <c r="U49"/>
      <c r="V49"/>
      <c r="W49"/>
      <c r="X49"/>
      <c r="Y49"/>
      <c r="Z49"/>
      <c r="AA49"/>
      <c r="AB49"/>
    </row>
    <row r="50" spans="1:28" ht="96.75" x14ac:dyDescent="0.5">
      <c r="B50" s="475" t="s">
        <v>405</v>
      </c>
      <c r="C50" s="450" t="s">
        <v>468</v>
      </c>
      <c r="D50" s="450">
        <v>0</v>
      </c>
      <c r="E50" s="450">
        <v>0</v>
      </c>
      <c r="F50" s="450">
        <v>0.35</v>
      </c>
      <c r="G50" s="450">
        <v>0.35</v>
      </c>
      <c r="H50" s="450">
        <v>0.35</v>
      </c>
      <c r="I50" s="467"/>
      <c r="J50" s="467"/>
      <c r="K50" s="467"/>
      <c r="L50" s="467"/>
      <c r="M50" s="467"/>
      <c r="N50" s="467"/>
      <c r="O50"/>
      <c r="P50"/>
      <c r="Q50"/>
      <c r="R50"/>
      <c r="S50"/>
      <c r="T50"/>
      <c r="U50"/>
      <c r="V50"/>
      <c r="W50"/>
      <c r="X50"/>
      <c r="Y50"/>
      <c r="Z50"/>
      <c r="AA50"/>
      <c r="AB50"/>
    </row>
    <row r="51" spans="1:28" x14ac:dyDescent="0.5">
      <c r="B51" s="472"/>
      <c r="C51" s="450" t="s">
        <v>569</v>
      </c>
      <c r="D51" s="450">
        <v>0</v>
      </c>
      <c r="E51" s="450">
        <v>0</v>
      </c>
      <c r="F51" s="450">
        <v>0.1</v>
      </c>
      <c r="G51" s="450">
        <v>0.1</v>
      </c>
      <c r="H51" s="450">
        <v>0.4</v>
      </c>
      <c r="I51" s="467"/>
      <c r="J51" s="467"/>
      <c r="K51" s="467"/>
      <c r="L51" s="467"/>
      <c r="M51" s="467"/>
      <c r="N51" s="467"/>
      <c r="O51"/>
      <c r="P51"/>
      <c r="Q51"/>
      <c r="R51"/>
      <c r="S51"/>
      <c r="T51"/>
      <c r="U51"/>
      <c r="V51"/>
      <c r="W51"/>
      <c r="X51"/>
      <c r="Y51"/>
      <c r="Z51"/>
      <c r="AA51"/>
      <c r="AB51"/>
    </row>
    <row r="52" spans="1:28" ht="32.25" thickBot="1" x14ac:dyDescent="0.55000000000000004">
      <c r="B52" s="473"/>
      <c r="C52" s="450" t="s">
        <v>524</v>
      </c>
      <c r="D52" s="450">
        <v>0.03</v>
      </c>
      <c r="E52" s="450">
        <v>0.01</v>
      </c>
      <c r="F52" s="450">
        <v>0.17</v>
      </c>
      <c r="G52" s="450">
        <v>0.14000000000000001</v>
      </c>
      <c r="H52" s="450">
        <v>0.3</v>
      </c>
      <c r="I52" s="467"/>
      <c r="J52" s="467"/>
      <c r="K52" s="467"/>
      <c r="L52" s="467"/>
      <c r="M52" s="467"/>
      <c r="N52" s="467"/>
      <c r="O52"/>
      <c r="P52"/>
      <c r="Q52"/>
      <c r="R52"/>
      <c r="S52"/>
      <c r="T52"/>
      <c r="U52"/>
      <c r="V52"/>
      <c r="W52"/>
      <c r="X52"/>
      <c r="Y52"/>
      <c r="Z52"/>
      <c r="AA52"/>
      <c r="AB52"/>
    </row>
    <row r="53" spans="1:28" ht="86.25" thickBot="1" x14ac:dyDescent="0.55000000000000004">
      <c r="A53" s="478" t="s">
        <v>357</v>
      </c>
      <c r="B53" s="474" t="s">
        <v>404</v>
      </c>
      <c r="C53" s="450" t="s">
        <v>352</v>
      </c>
      <c r="D53" s="450">
        <v>0.88</v>
      </c>
      <c r="E53" s="450">
        <v>0.9</v>
      </c>
      <c r="F53" s="450">
        <v>0.88</v>
      </c>
      <c r="G53" s="450">
        <v>0.94569999999999999</v>
      </c>
      <c r="H53" s="450">
        <v>0.88</v>
      </c>
      <c r="I53" s="467"/>
      <c r="J53" s="467"/>
      <c r="K53" s="467"/>
      <c r="L53" s="467"/>
      <c r="M53" s="467"/>
      <c r="N53" s="467"/>
      <c r="O53"/>
      <c r="P53"/>
      <c r="Q53"/>
      <c r="R53"/>
      <c r="S53"/>
      <c r="T53"/>
      <c r="U53"/>
      <c r="V53"/>
      <c r="W53"/>
      <c r="X53"/>
      <c r="Y53"/>
      <c r="Z53"/>
      <c r="AA53"/>
      <c r="AB53"/>
    </row>
    <row r="54" spans="1:28" ht="96.75" x14ac:dyDescent="0.5">
      <c r="B54" s="475" t="s">
        <v>405</v>
      </c>
      <c r="C54" s="450" t="s">
        <v>359</v>
      </c>
      <c r="D54" s="450" t="s">
        <v>91</v>
      </c>
      <c r="E54" s="450" t="s">
        <v>91</v>
      </c>
      <c r="F54" s="450">
        <v>0.95</v>
      </c>
      <c r="G54" s="450">
        <v>0.98</v>
      </c>
      <c r="H54" s="450">
        <v>0.95</v>
      </c>
      <c r="I54" s="467"/>
      <c r="J54" s="467"/>
      <c r="K54" s="467"/>
      <c r="L54" s="467"/>
      <c r="M54" s="467"/>
      <c r="N54" s="467"/>
      <c r="O54"/>
      <c r="P54"/>
      <c r="Q54"/>
      <c r="R54"/>
      <c r="S54"/>
      <c r="T54"/>
      <c r="U54"/>
      <c r="V54"/>
      <c r="W54"/>
      <c r="X54"/>
      <c r="Y54"/>
      <c r="Z54"/>
      <c r="AA54"/>
      <c r="AB54"/>
    </row>
    <row r="55" spans="1:28" x14ac:dyDescent="0.5">
      <c r="B55" s="472"/>
      <c r="C55" s="450" t="s">
        <v>358</v>
      </c>
      <c r="D55" s="450" t="s">
        <v>356</v>
      </c>
      <c r="E55" s="450" t="s">
        <v>356</v>
      </c>
      <c r="F55" s="450" t="s">
        <v>356</v>
      </c>
      <c r="G55" s="450" t="s">
        <v>356</v>
      </c>
      <c r="H55" s="450" t="s">
        <v>356</v>
      </c>
      <c r="I55" s="467"/>
      <c r="J55" s="467"/>
      <c r="K55" s="467"/>
      <c r="L55" s="467"/>
      <c r="M55" s="467"/>
      <c r="N55" s="467"/>
      <c r="O55"/>
      <c r="P55"/>
      <c r="Q55"/>
      <c r="R55"/>
      <c r="S55"/>
      <c r="T55"/>
      <c r="U55"/>
      <c r="V55"/>
      <c r="W55"/>
      <c r="X55"/>
      <c r="Y55"/>
      <c r="Z55"/>
      <c r="AA55"/>
      <c r="AB55"/>
    </row>
    <row r="56" spans="1:28" ht="32.25" thickBot="1" x14ac:dyDescent="0.55000000000000004">
      <c r="B56" s="473"/>
      <c r="C56" s="450" t="s">
        <v>360</v>
      </c>
      <c r="D56" s="450" t="s">
        <v>91</v>
      </c>
      <c r="E56" s="450" t="s">
        <v>91</v>
      </c>
      <c r="F56" s="450">
        <v>1</v>
      </c>
      <c r="G56" s="450">
        <v>1</v>
      </c>
      <c r="H56" s="450">
        <v>1</v>
      </c>
      <c r="I56" s="467"/>
      <c r="J56" s="467"/>
      <c r="K56" s="467"/>
      <c r="L56" s="467"/>
      <c r="M56" s="467"/>
      <c r="N56" s="467"/>
      <c r="O56"/>
      <c r="P56"/>
      <c r="Q56"/>
      <c r="R56"/>
      <c r="S56"/>
      <c r="T56"/>
      <c r="U56"/>
      <c r="V56"/>
      <c r="W56"/>
      <c r="X56"/>
      <c r="Y56"/>
      <c r="Z56"/>
      <c r="AA56"/>
      <c r="AB56"/>
    </row>
    <row r="57" spans="1:28" x14ac:dyDescent="0.5">
      <c r="A57" s="478" t="s">
        <v>356</v>
      </c>
      <c r="B57" s="450" t="s">
        <v>356</v>
      </c>
      <c r="C57" s="450" t="s">
        <v>356</v>
      </c>
      <c r="D57" s="450" t="s">
        <v>356</v>
      </c>
      <c r="E57" s="450" t="s">
        <v>356</v>
      </c>
      <c r="F57" s="450" t="s">
        <v>356</v>
      </c>
      <c r="G57" s="450" t="s">
        <v>356</v>
      </c>
      <c r="H57" s="450" t="s">
        <v>356</v>
      </c>
      <c r="I57" s="467"/>
      <c r="J57" s="467"/>
      <c r="K57" s="467"/>
      <c r="L57" s="467"/>
      <c r="M57" s="467"/>
      <c r="N57" s="467"/>
      <c r="O57"/>
      <c r="P57"/>
      <c r="Q57"/>
      <c r="R57"/>
      <c r="S57"/>
      <c r="T57"/>
      <c r="U57"/>
      <c r="V57"/>
      <c r="W57"/>
      <c r="X57"/>
      <c r="Y57"/>
      <c r="Z57"/>
      <c r="AA57"/>
      <c r="AB57"/>
    </row>
    <row r="58" spans="1:28" x14ac:dyDescent="0.5">
      <c r="A58" s="17"/>
      <c r="B58" s="154"/>
      <c r="C58"/>
      <c r="D58"/>
      <c r="E58"/>
      <c r="F58"/>
      <c r="G58"/>
      <c r="H58"/>
      <c r="I58"/>
      <c r="J58"/>
      <c r="K58"/>
      <c r="L58"/>
      <c r="M58"/>
      <c r="N58"/>
    </row>
    <row r="59" spans="1:28" x14ac:dyDescent="0.5">
      <c r="A59" s="17"/>
      <c r="B59" s="154"/>
      <c r="C59"/>
      <c r="D59"/>
      <c r="E59"/>
      <c r="F59"/>
      <c r="G59"/>
      <c r="H59"/>
      <c r="I59"/>
      <c r="J59"/>
      <c r="K59"/>
      <c r="L59"/>
      <c r="M59"/>
      <c r="N59"/>
    </row>
    <row r="60" spans="1:28" x14ac:dyDescent="0.5">
      <c r="A60" s="17"/>
      <c r="B60" s="154"/>
      <c r="C60"/>
      <c r="D60"/>
      <c r="E60"/>
      <c r="F60"/>
      <c r="G60"/>
      <c r="H60"/>
      <c r="I60"/>
      <c r="J60"/>
      <c r="K60"/>
      <c r="L60"/>
      <c r="M60"/>
      <c r="N60"/>
    </row>
    <row r="61" spans="1:28" x14ac:dyDescent="0.5">
      <c r="A61" s="17"/>
      <c r="B61" s="154"/>
      <c r="C61"/>
      <c r="D61"/>
      <c r="E61"/>
      <c r="F61"/>
      <c r="G61"/>
      <c r="H61"/>
      <c r="I61"/>
      <c r="J61"/>
      <c r="K61"/>
      <c r="L61"/>
      <c r="M61"/>
      <c r="N61"/>
    </row>
    <row r="62" spans="1:28" ht="32.25" thickBot="1" x14ac:dyDescent="0.55000000000000004">
      <c r="A62" s="17"/>
      <c r="B62" s="154"/>
      <c r="C62"/>
      <c r="D62"/>
      <c r="E62"/>
      <c r="F62"/>
      <c r="G62"/>
      <c r="H62"/>
      <c r="I62"/>
      <c r="J62"/>
      <c r="K62"/>
      <c r="L62"/>
      <c r="M62"/>
      <c r="N62"/>
    </row>
    <row r="63" spans="1:28" x14ac:dyDescent="0.5">
      <c r="A63" s="17"/>
      <c r="B63" s="154"/>
      <c r="C63"/>
      <c r="D63"/>
      <c r="E63"/>
      <c r="F63"/>
      <c r="G63"/>
      <c r="H63"/>
      <c r="I63"/>
      <c r="J63"/>
      <c r="K63"/>
      <c r="L63"/>
      <c r="M63"/>
      <c r="N63"/>
    </row>
    <row r="64" spans="1:28" x14ac:dyDescent="0.5">
      <c r="A64" s="17"/>
      <c r="B64" s="154"/>
      <c r="C64"/>
      <c r="D64"/>
      <c r="E64"/>
      <c r="F64"/>
      <c r="G64"/>
      <c r="H64"/>
      <c r="I64"/>
      <c r="J64"/>
      <c r="K64"/>
      <c r="L64"/>
      <c r="M64"/>
      <c r="N64"/>
    </row>
    <row r="65" spans="1:14" x14ac:dyDescent="0.5">
      <c r="A65" s="17"/>
      <c r="B65" s="154"/>
      <c r="C65"/>
      <c r="D65"/>
      <c r="E65"/>
      <c r="F65"/>
      <c r="G65"/>
      <c r="H65"/>
      <c r="I65"/>
      <c r="J65"/>
      <c r="K65"/>
      <c r="L65"/>
      <c r="M65"/>
      <c r="N65"/>
    </row>
    <row r="66" spans="1:14" ht="32.25" thickBot="1" x14ac:dyDescent="0.55000000000000004">
      <c r="A66" s="17"/>
      <c r="B66" s="154"/>
      <c r="C66"/>
      <c r="D66"/>
      <c r="E66"/>
      <c r="F66"/>
      <c r="G66"/>
      <c r="H66"/>
      <c r="I66"/>
      <c r="J66"/>
      <c r="K66"/>
      <c r="L66"/>
      <c r="M66"/>
      <c r="N66"/>
    </row>
    <row r="67" spans="1:14" x14ac:dyDescent="0.5">
      <c r="A67" s="17"/>
      <c r="B67" s="154"/>
      <c r="C67"/>
      <c r="D67"/>
      <c r="E67"/>
      <c r="F67"/>
      <c r="G67"/>
      <c r="H67"/>
      <c r="I67"/>
      <c r="J67"/>
      <c r="K67"/>
      <c r="L67"/>
      <c r="M67"/>
      <c r="N67"/>
    </row>
    <row r="68" spans="1:14" x14ac:dyDescent="0.5">
      <c r="A68" s="17"/>
      <c r="B68" s="154"/>
      <c r="C68"/>
      <c r="D68"/>
      <c r="E68"/>
      <c r="F68"/>
      <c r="G68"/>
      <c r="H68"/>
      <c r="I68"/>
      <c r="J68"/>
      <c r="K68"/>
      <c r="L68"/>
      <c r="M68"/>
      <c r="N68"/>
    </row>
    <row r="69" spans="1:14" x14ac:dyDescent="0.5">
      <c r="A69" s="17"/>
      <c r="B69" s="154"/>
      <c r="C69"/>
      <c r="D69"/>
      <c r="E69"/>
      <c r="F69"/>
      <c r="G69"/>
      <c r="H69"/>
      <c r="I69"/>
      <c r="J69"/>
      <c r="K69"/>
      <c r="L69"/>
      <c r="M69"/>
      <c r="N69"/>
    </row>
    <row r="70" spans="1:14" x14ac:dyDescent="0.5">
      <c r="A70" s="17"/>
      <c r="B70" s="154"/>
      <c r="C70"/>
      <c r="D70"/>
      <c r="E70"/>
      <c r="F70"/>
      <c r="G70"/>
      <c r="H70"/>
      <c r="I70"/>
      <c r="J70"/>
      <c r="K70"/>
      <c r="L70"/>
      <c r="M70"/>
      <c r="N70"/>
    </row>
    <row r="71" spans="1:14" x14ac:dyDescent="0.5">
      <c r="A71" s="17"/>
      <c r="B71" s="154"/>
      <c r="C71"/>
      <c r="D71"/>
      <c r="E71"/>
      <c r="F71"/>
      <c r="G71"/>
      <c r="H71"/>
      <c r="I71"/>
      <c r="J71"/>
      <c r="K71"/>
      <c r="L71"/>
      <c r="M71"/>
      <c r="N71"/>
    </row>
    <row r="72" spans="1:14" ht="32.25" thickBot="1" x14ac:dyDescent="0.55000000000000004">
      <c r="A72" s="17"/>
      <c r="B72" s="154"/>
      <c r="C72"/>
      <c r="D72"/>
      <c r="E72"/>
      <c r="F72"/>
      <c r="G72"/>
      <c r="H72"/>
      <c r="I72"/>
      <c r="J72"/>
      <c r="K72"/>
      <c r="L72"/>
      <c r="M72"/>
      <c r="N72"/>
    </row>
    <row r="73" spans="1:14" x14ac:dyDescent="0.5">
      <c r="A73" s="17"/>
      <c r="B73" s="154"/>
      <c r="C73"/>
      <c r="D73"/>
      <c r="E73"/>
      <c r="F73"/>
      <c r="G73"/>
      <c r="H73"/>
      <c r="I73"/>
      <c r="J73"/>
      <c r="K73"/>
      <c r="L73"/>
      <c r="M73"/>
      <c r="N73"/>
    </row>
    <row r="74" spans="1:14" x14ac:dyDescent="0.5">
      <c r="A74" s="17"/>
      <c r="B74" s="154"/>
      <c r="C74"/>
      <c r="D74"/>
      <c r="E74"/>
      <c r="F74"/>
      <c r="G74"/>
      <c r="H74"/>
      <c r="I74"/>
      <c r="J74"/>
      <c r="K74"/>
      <c r="L74"/>
      <c r="M74"/>
      <c r="N74"/>
    </row>
    <row r="75" spans="1:14" x14ac:dyDescent="0.5">
      <c r="A75" s="17"/>
      <c r="B75" s="154"/>
      <c r="C75"/>
      <c r="D75"/>
      <c r="E75"/>
      <c r="F75"/>
      <c r="G75"/>
      <c r="H75"/>
      <c r="I75"/>
      <c r="J75"/>
      <c r="K75"/>
      <c r="L75"/>
      <c r="M75"/>
      <c r="N75"/>
    </row>
    <row r="76" spans="1:14" ht="32.25" thickBot="1" x14ac:dyDescent="0.55000000000000004">
      <c r="A76" s="17"/>
      <c r="B76" s="154"/>
      <c r="C76"/>
      <c r="D76"/>
      <c r="E76"/>
      <c r="F76"/>
      <c r="G76"/>
      <c r="H76"/>
      <c r="I76"/>
      <c r="J76"/>
      <c r="K76"/>
      <c r="L76"/>
      <c r="M76"/>
      <c r="N76"/>
    </row>
    <row r="77" spans="1:14" x14ac:dyDescent="0.5">
      <c r="A77" s="17"/>
      <c r="B77" s="154"/>
      <c r="C77"/>
      <c r="D77"/>
      <c r="E77"/>
      <c r="F77"/>
      <c r="G77"/>
      <c r="H77"/>
      <c r="I77"/>
      <c r="J77"/>
      <c r="K77"/>
      <c r="L77"/>
      <c r="M77"/>
      <c r="N77"/>
    </row>
    <row r="78" spans="1:14" x14ac:dyDescent="0.5">
      <c r="A78" s="17"/>
      <c r="B78" s="154"/>
      <c r="C78"/>
      <c r="D78"/>
      <c r="E78"/>
      <c r="F78"/>
      <c r="G78"/>
      <c r="H78"/>
      <c r="I78"/>
      <c r="J78"/>
      <c r="K78"/>
      <c r="L78"/>
      <c r="M78"/>
      <c r="N78"/>
    </row>
    <row r="79" spans="1:14" x14ac:dyDescent="0.5">
      <c r="A79" s="17"/>
      <c r="B79" s="154"/>
      <c r="C79"/>
      <c r="D79"/>
      <c r="E79"/>
      <c r="F79"/>
      <c r="G79"/>
      <c r="H79"/>
      <c r="I79"/>
      <c r="J79"/>
      <c r="K79"/>
      <c r="L79"/>
      <c r="M79"/>
      <c r="N79"/>
    </row>
    <row r="80" spans="1:14" x14ac:dyDescent="0.5">
      <c r="A80" s="17"/>
      <c r="B80" s="154"/>
      <c r="C80"/>
      <c r="D80"/>
      <c r="E80"/>
      <c r="F80"/>
      <c r="G80"/>
      <c r="H80"/>
      <c r="I80"/>
      <c r="J80"/>
      <c r="K80"/>
      <c r="L80"/>
      <c r="M80"/>
      <c r="N80"/>
    </row>
    <row r="81" spans="1:14" x14ac:dyDescent="0.5">
      <c r="A81" s="17"/>
      <c r="B81" s="154"/>
      <c r="C81"/>
      <c r="D81"/>
      <c r="E81"/>
      <c r="F81"/>
      <c r="G81"/>
      <c r="H81"/>
      <c r="I81"/>
      <c r="J81"/>
      <c r="K81"/>
      <c r="L81"/>
      <c r="M81"/>
      <c r="N81"/>
    </row>
    <row r="82" spans="1:14" x14ac:dyDescent="0.5">
      <c r="A82" s="17"/>
      <c r="B82" s="154"/>
      <c r="C82"/>
      <c r="D82"/>
      <c r="E82"/>
      <c r="F82"/>
      <c r="G82"/>
      <c r="H82"/>
      <c r="I82"/>
      <c r="J82"/>
      <c r="K82"/>
      <c r="L82"/>
      <c r="M82"/>
      <c r="N82"/>
    </row>
    <row r="83" spans="1:14" x14ac:dyDescent="0.5">
      <c r="A83" s="17"/>
      <c r="B83" s="154"/>
      <c r="C83"/>
      <c r="D83"/>
      <c r="E83"/>
      <c r="F83"/>
      <c r="G83"/>
      <c r="H83"/>
      <c r="I83"/>
      <c r="J83"/>
      <c r="K83"/>
      <c r="L83"/>
      <c r="M83"/>
      <c r="N83"/>
    </row>
    <row r="84" spans="1:14" x14ac:dyDescent="0.5">
      <c r="A84" s="17"/>
      <c r="B84" s="154"/>
      <c r="C84"/>
      <c r="D84"/>
      <c r="E84"/>
      <c r="F84"/>
      <c r="G84"/>
      <c r="H84"/>
      <c r="I84"/>
      <c r="J84"/>
      <c r="K84"/>
      <c r="L84"/>
      <c r="M84"/>
      <c r="N84"/>
    </row>
    <row r="85" spans="1:14" x14ac:dyDescent="0.5">
      <c r="A85" s="17"/>
      <c r="B85" s="154"/>
      <c r="C85"/>
      <c r="D85"/>
      <c r="E85"/>
      <c r="F85"/>
      <c r="G85"/>
      <c r="H85"/>
      <c r="I85"/>
      <c r="J85"/>
      <c r="K85"/>
      <c r="L85"/>
      <c r="M85"/>
      <c r="N85"/>
    </row>
    <row r="86" spans="1:14" x14ac:dyDescent="0.5">
      <c r="A86" s="17"/>
      <c r="B86" s="154"/>
      <c r="C86"/>
      <c r="D86"/>
      <c r="E86"/>
      <c r="F86"/>
      <c r="G86"/>
      <c r="H86"/>
      <c r="I86"/>
      <c r="J86"/>
      <c r="K86"/>
      <c r="L86"/>
      <c r="M86"/>
      <c r="N86"/>
    </row>
    <row r="87" spans="1:14" x14ac:dyDescent="0.5">
      <c r="A87" s="17"/>
      <c r="B87" s="154"/>
      <c r="C87"/>
      <c r="D87"/>
      <c r="E87"/>
      <c r="F87"/>
      <c r="G87"/>
      <c r="H87"/>
      <c r="I87"/>
      <c r="J87"/>
      <c r="K87"/>
      <c r="L87"/>
      <c r="M87"/>
      <c r="N87"/>
    </row>
    <row r="88" spans="1:14" ht="32.25" thickBot="1" x14ac:dyDescent="0.55000000000000004">
      <c r="A88" s="17"/>
      <c r="B88" s="154"/>
      <c r="C88"/>
      <c r="D88"/>
      <c r="E88"/>
      <c r="F88"/>
      <c r="G88"/>
      <c r="H88"/>
      <c r="I88"/>
      <c r="J88"/>
      <c r="K88"/>
      <c r="L88"/>
      <c r="M88"/>
      <c r="N88"/>
    </row>
    <row r="89" spans="1:14" x14ac:dyDescent="0.5">
      <c r="A89" s="17"/>
      <c r="B89" s="154"/>
      <c r="C89"/>
      <c r="D89"/>
      <c r="E89"/>
      <c r="F89"/>
      <c r="G89"/>
      <c r="H89"/>
      <c r="I89"/>
      <c r="J89"/>
      <c r="K89"/>
      <c r="L89"/>
      <c r="M89"/>
      <c r="N89"/>
    </row>
    <row r="90" spans="1:14" ht="32.25" thickBot="1" x14ac:dyDescent="0.55000000000000004">
      <c r="A90" s="17"/>
      <c r="B90" s="154"/>
      <c r="C90"/>
      <c r="D90"/>
      <c r="E90"/>
      <c r="F90"/>
      <c r="G90"/>
      <c r="H90"/>
      <c r="I90"/>
      <c r="J90"/>
      <c r="K90"/>
      <c r="L90"/>
      <c r="M90"/>
      <c r="N90"/>
    </row>
    <row r="91" spans="1:14" x14ac:dyDescent="0.5">
      <c r="A91" s="17"/>
      <c r="B91" s="154"/>
      <c r="C91"/>
      <c r="D91"/>
      <c r="E91"/>
      <c r="F91"/>
      <c r="G91"/>
      <c r="H91"/>
      <c r="I91"/>
      <c r="J91"/>
      <c r="K91"/>
      <c r="L91"/>
      <c r="M91"/>
      <c r="N91"/>
    </row>
    <row r="92" spans="1:14" x14ac:dyDescent="0.5">
      <c r="A92" s="17"/>
      <c r="B92" s="154"/>
      <c r="C92"/>
      <c r="D92"/>
      <c r="E92"/>
      <c r="F92"/>
      <c r="G92"/>
      <c r="H92"/>
      <c r="I92"/>
      <c r="J92"/>
      <c r="K92"/>
      <c r="L92"/>
      <c r="M92"/>
      <c r="N92"/>
    </row>
    <row r="93" spans="1:14" x14ac:dyDescent="0.5">
      <c r="A93" s="17"/>
      <c r="B93" s="154"/>
      <c r="C93"/>
      <c r="D93"/>
      <c r="E93"/>
      <c r="F93"/>
      <c r="G93"/>
      <c r="H93"/>
      <c r="I93"/>
      <c r="J93"/>
      <c r="K93"/>
      <c r="L93"/>
      <c r="M93"/>
      <c r="N93"/>
    </row>
    <row r="94" spans="1:14" x14ac:dyDescent="0.5">
      <c r="A94" s="17"/>
      <c r="B94" s="154"/>
      <c r="C94"/>
      <c r="D94"/>
      <c r="E94"/>
      <c r="F94"/>
      <c r="G94"/>
      <c r="H94"/>
      <c r="I94"/>
      <c r="J94"/>
      <c r="K94"/>
      <c r="L94"/>
      <c r="M94"/>
      <c r="N94"/>
    </row>
    <row r="95" spans="1:14" x14ac:dyDescent="0.5">
      <c r="A95" s="17"/>
      <c r="B95" s="154"/>
      <c r="C95"/>
      <c r="D95"/>
      <c r="E95"/>
      <c r="F95"/>
      <c r="G95"/>
      <c r="H95"/>
      <c r="I95"/>
      <c r="J95"/>
      <c r="K95"/>
      <c r="L95"/>
      <c r="M95"/>
      <c r="N95"/>
    </row>
    <row r="96" spans="1:14" ht="32.25" thickBot="1" x14ac:dyDescent="0.55000000000000004">
      <c r="A96" s="17"/>
      <c r="B96" s="154"/>
      <c r="C96"/>
      <c r="D96"/>
      <c r="E96"/>
      <c r="F96"/>
      <c r="G96"/>
      <c r="H96"/>
      <c r="I96"/>
      <c r="J96"/>
      <c r="K96"/>
      <c r="L96"/>
      <c r="M96"/>
      <c r="N96"/>
    </row>
    <row r="97" spans="1:14" x14ac:dyDescent="0.5">
      <c r="A97" s="17"/>
      <c r="B97" s="154"/>
      <c r="C97"/>
      <c r="D97"/>
      <c r="E97"/>
      <c r="F97"/>
      <c r="G97"/>
      <c r="H97"/>
      <c r="I97"/>
      <c r="J97"/>
      <c r="K97"/>
      <c r="L97"/>
      <c r="M97"/>
      <c r="N97"/>
    </row>
    <row r="98" spans="1:14" ht="32.25" thickBot="1" x14ac:dyDescent="0.55000000000000004">
      <c r="A98" s="17"/>
      <c r="B98" s="154"/>
      <c r="C98"/>
      <c r="D98"/>
      <c r="E98"/>
      <c r="F98"/>
      <c r="G98"/>
      <c r="H98"/>
      <c r="I98"/>
      <c r="J98"/>
      <c r="K98"/>
      <c r="L98"/>
      <c r="M98"/>
      <c r="N98"/>
    </row>
    <row r="99" spans="1:14" x14ac:dyDescent="0.5">
      <c r="A99" s="17"/>
      <c r="B99" s="154"/>
      <c r="C99"/>
      <c r="D99"/>
      <c r="E99"/>
      <c r="F99"/>
      <c r="G99"/>
      <c r="H99"/>
      <c r="I99"/>
      <c r="J99"/>
      <c r="K99"/>
      <c r="L99"/>
      <c r="M99"/>
      <c r="N99"/>
    </row>
    <row r="100" spans="1:14" x14ac:dyDescent="0.5">
      <c r="A100" s="17"/>
      <c r="B100" s="154"/>
      <c r="C100"/>
      <c r="D100"/>
      <c r="E100"/>
      <c r="F100"/>
      <c r="G100"/>
      <c r="H100"/>
      <c r="I100"/>
      <c r="J100"/>
      <c r="K100"/>
      <c r="L100"/>
      <c r="M100"/>
      <c r="N100"/>
    </row>
    <row r="101" spans="1:14" x14ac:dyDescent="0.5">
      <c r="A101" s="17"/>
      <c r="B101" s="154"/>
      <c r="C101"/>
      <c r="D101"/>
      <c r="E101"/>
      <c r="F101"/>
      <c r="G101"/>
      <c r="H101"/>
      <c r="I101"/>
      <c r="J101"/>
      <c r="K101"/>
      <c r="L101"/>
      <c r="M101"/>
      <c r="N101"/>
    </row>
    <row r="102" spans="1:14" x14ac:dyDescent="0.5">
      <c r="A102" s="17"/>
      <c r="B102" s="154"/>
      <c r="C102"/>
      <c r="D102"/>
      <c r="E102"/>
      <c r="F102"/>
      <c r="G102"/>
      <c r="H102"/>
      <c r="I102"/>
      <c r="J102"/>
      <c r="K102"/>
      <c r="L102"/>
      <c r="M102"/>
      <c r="N102"/>
    </row>
    <row r="103" spans="1:14" x14ac:dyDescent="0.5">
      <c r="A103" s="17"/>
      <c r="B103" s="154"/>
      <c r="C103"/>
      <c r="D103"/>
      <c r="E103"/>
      <c r="F103"/>
      <c r="G103"/>
      <c r="H103"/>
      <c r="I103"/>
      <c r="J103"/>
      <c r="K103"/>
      <c r="L103"/>
      <c r="M103"/>
      <c r="N103"/>
    </row>
    <row r="104" spans="1:14" ht="32.25" thickBot="1" x14ac:dyDescent="0.55000000000000004">
      <c r="A104" s="17"/>
      <c r="B104" s="154"/>
      <c r="C104"/>
      <c r="D104"/>
      <c r="E104"/>
      <c r="F104"/>
      <c r="G104"/>
      <c r="H104"/>
      <c r="I104"/>
      <c r="J104"/>
      <c r="K104"/>
      <c r="L104"/>
      <c r="M104"/>
      <c r="N104"/>
    </row>
    <row r="105" spans="1:14" x14ac:dyDescent="0.5">
      <c r="A105" s="17"/>
      <c r="B105" s="154"/>
      <c r="C105"/>
      <c r="D105"/>
      <c r="E105"/>
      <c r="F105"/>
      <c r="G105"/>
      <c r="H105"/>
      <c r="I105"/>
      <c r="J105"/>
      <c r="K105"/>
      <c r="L105"/>
      <c r="M105"/>
      <c r="N105"/>
    </row>
    <row r="106" spans="1:14" ht="32.25" thickBot="1" x14ac:dyDescent="0.55000000000000004">
      <c r="A106" s="17"/>
      <c r="B106" s="154"/>
      <c r="C106"/>
      <c r="D106"/>
      <c r="E106"/>
      <c r="F106"/>
      <c r="G106"/>
      <c r="H106"/>
      <c r="I106"/>
      <c r="J106"/>
      <c r="K106"/>
      <c r="L106"/>
      <c r="M106"/>
      <c r="N106"/>
    </row>
    <row r="107" spans="1:14" x14ac:dyDescent="0.5">
      <c r="A107" s="17"/>
      <c r="B107" s="154"/>
      <c r="C107"/>
      <c r="D107"/>
      <c r="E107"/>
      <c r="F107"/>
      <c r="G107"/>
      <c r="H107"/>
      <c r="I107"/>
      <c r="J107"/>
      <c r="K107"/>
      <c r="L107"/>
      <c r="M107"/>
      <c r="N107"/>
    </row>
    <row r="108" spans="1:14" x14ac:dyDescent="0.5">
      <c r="A108" s="17"/>
      <c r="B108" s="154"/>
      <c r="C108"/>
      <c r="D108"/>
      <c r="E108"/>
      <c r="F108"/>
      <c r="G108"/>
      <c r="H108"/>
      <c r="I108"/>
      <c r="J108"/>
      <c r="K108"/>
      <c r="L108"/>
      <c r="M108"/>
      <c r="N108"/>
    </row>
    <row r="109" spans="1:14" x14ac:dyDescent="0.5">
      <c r="A109" s="17"/>
      <c r="B109" s="154"/>
      <c r="C109"/>
      <c r="D109"/>
      <c r="E109"/>
      <c r="F109"/>
      <c r="G109"/>
      <c r="H109"/>
      <c r="I109"/>
      <c r="J109"/>
      <c r="K109"/>
      <c r="L109"/>
      <c r="M109"/>
      <c r="N109"/>
    </row>
    <row r="110" spans="1:14" x14ac:dyDescent="0.5">
      <c r="A110" s="17"/>
      <c r="B110" s="154"/>
      <c r="C110"/>
      <c r="D110"/>
      <c r="E110"/>
      <c r="F110"/>
      <c r="G110"/>
      <c r="H110"/>
      <c r="I110"/>
      <c r="J110"/>
      <c r="K110"/>
      <c r="L110"/>
      <c r="M110"/>
      <c r="N110"/>
    </row>
    <row r="111" spans="1:14" x14ac:dyDescent="0.5">
      <c r="A111" s="17"/>
      <c r="B111" s="154"/>
      <c r="C111"/>
      <c r="D111"/>
      <c r="E111"/>
      <c r="F111"/>
      <c r="G111"/>
      <c r="H111"/>
      <c r="I111"/>
      <c r="J111"/>
      <c r="K111"/>
      <c r="L111"/>
      <c r="M111"/>
      <c r="N111"/>
    </row>
    <row r="112" spans="1:14" ht="32.25" thickBot="1" x14ac:dyDescent="0.55000000000000004">
      <c r="A112" s="17"/>
      <c r="B112" s="154"/>
      <c r="C112"/>
      <c r="D112"/>
      <c r="E112"/>
      <c r="F112"/>
      <c r="G112"/>
      <c r="H112"/>
      <c r="I112"/>
      <c r="J112"/>
      <c r="K112"/>
      <c r="L112"/>
      <c r="M112"/>
      <c r="N112"/>
    </row>
    <row r="113" spans="1:14" x14ac:dyDescent="0.5">
      <c r="A113" s="17"/>
      <c r="B113" s="154"/>
      <c r="C113"/>
      <c r="D113"/>
      <c r="E113"/>
      <c r="F113"/>
      <c r="G113"/>
      <c r="H113"/>
      <c r="I113"/>
      <c r="J113"/>
      <c r="K113"/>
      <c r="L113"/>
      <c r="M113"/>
      <c r="N113"/>
    </row>
    <row r="114" spans="1:14" x14ac:dyDescent="0.5">
      <c r="A114" s="17"/>
      <c r="B114" s="154"/>
      <c r="C114"/>
      <c r="D114"/>
      <c r="E114"/>
      <c r="F114"/>
      <c r="G114"/>
      <c r="H114"/>
      <c r="I114"/>
      <c r="J114"/>
      <c r="K114"/>
      <c r="L114"/>
      <c r="M114"/>
      <c r="N114"/>
    </row>
    <row r="115" spans="1:14" x14ac:dyDescent="0.5">
      <c r="A115" s="17"/>
      <c r="B115" s="154"/>
      <c r="C115"/>
      <c r="D115"/>
      <c r="E115"/>
      <c r="F115"/>
      <c r="G115"/>
      <c r="H115"/>
      <c r="I115"/>
      <c r="J115"/>
      <c r="K115"/>
      <c r="L115"/>
      <c r="M115"/>
      <c r="N115"/>
    </row>
    <row r="116" spans="1:14" x14ac:dyDescent="0.5">
      <c r="A116" s="17"/>
      <c r="B116" s="154"/>
      <c r="C116"/>
      <c r="D116"/>
      <c r="E116"/>
      <c r="F116"/>
      <c r="G116"/>
      <c r="H116"/>
      <c r="I116"/>
      <c r="J116"/>
      <c r="K116"/>
      <c r="L116"/>
      <c r="M116"/>
      <c r="N116"/>
    </row>
    <row r="117" spans="1:14" x14ac:dyDescent="0.5">
      <c r="A117" s="17"/>
      <c r="B117" s="154"/>
      <c r="C117"/>
      <c r="D117"/>
      <c r="E117"/>
      <c r="F117"/>
      <c r="G117"/>
      <c r="H117"/>
      <c r="I117"/>
      <c r="J117"/>
      <c r="K117"/>
      <c r="L117"/>
      <c r="M117"/>
      <c r="N117"/>
    </row>
    <row r="118" spans="1:14" x14ac:dyDescent="0.5">
      <c r="A118" s="17"/>
      <c r="B118" s="154"/>
      <c r="C118"/>
      <c r="D118"/>
      <c r="E118"/>
      <c r="F118"/>
      <c r="G118"/>
      <c r="H118"/>
      <c r="I118"/>
      <c r="J118"/>
      <c r="K118"/>
      <c r="L118"/>
      <c r="M118"/>
      <c r="N118"/>
    </row>
    <row r="119" spans="1:14" x14ac:dyDescent="0.5">
      <c r="A119" s="17"/>
      <c r="B119" s="154"/>
      <c r="C119"/>
      <c r="D119"/>
      <c r="E119"/>
      <c r="F119"/>
      <c r="G119"/>
      <c r="H119"/>
      <c r="I119"/>
      <c r="J119"/>
      <c r="K119"/>
      <c r="L119"/>
      <c r="M119"/>
      <c r="N119"/>
    </row>
    <row r="120" spans="1:14" x14ac:dyDescent="0.5">
      <c r="A120" s="17"/>
      <c r="B120" s="154"/>
      <c r="C120"/>
      <c r="D120"/>
      <c r="E120"/>
      <c r="F120"/>
      <c r="G120"/>
      <c r="H120"/>
      <c r="I120"/>
      <c r="J120"/>
      <c r="K120"/>
      <c r="L120"/>
      <c r="M120"/>
      <c r="N120"/>
    </row>
    <row r="121" spans="1:14" x14ac:dyDescent="0.5">
      <c r="A121" s="17"/>
      <c r="B121" s="154"/>
      <c r="C121"/>
      <c r="D121"/>
      <c r="E121"/>
      <c r="F121"/>
      <c r="G121"/>
      <c r="H121"/>
      <c r="I121"/>
      <c r="J121"/>
      <c r="K121"/>
      <c r="L121"/>
      <c r="M121"/>
      <c r="N121"/>
    </row>
    <row r="122" spans="1:14" x14ac:dyDescent="0.5">
      <c r="A122" s="17"/>
      <c r="B122" s="154"/>
      <c r="C122"/>
      <c r="D122"/>
      <c r="E122"/>
      <c r="F122"/>
      <c r="G122"/>
      <c r="H122"/>
      <c r="I122"/>
      <c r="J122"/>
      <c r="K122"/>
      <c r="L122"/>
      <c r="M122"/>
      <c r="N122"/>
    </row>
    <row r="123" spans="1:14" x14ac:dyDescent="0.5">
      <c r="A123" s="17"/>
      <c r="B123" s="154"/>
      <c r="C123"/>
      <c r="D123"/>
      <c r="E123"/>
      <c r="F123"/>
      <c r="G123"/>
      <c r="H123"/>
      <c r="I123"/>
      <c r="J123"/>
      <c r="K123"/>
      <c r="L123"/>
      <c r="M123"/>
      <c r="N123"/>
    </row>
    <row r="124" spans="1:14" x14ac:dyDescent="0.5">
      <c r="A124" s="17"/>
      <c r="B124" s="154"/>
      <c r="C124"/>
      <c r="D124"/>
      <c r="E124"/>
      <c r="F124"/>
      <c r="G124"/>
      <c r="H124"/>
      <c r="I124"/>
      <c r="J124"/>
      <c r="K124"/>
      <c r="L124"/>
      <c r="M124"/>
      <c r="N124"/>
    </row>
    <row r="125" spans="1:14" x14ac:dyDescent="0.5">
      <c r="A125" s="17"/>
      <c r="B125" s="154"/>
      <c r="C125"/>
      <c r="D125"/>
      <c r="E125"/>
      <c r="F125"/>
      <c r="G125"/>
      <c r="H125"/>
      <c r="I125"/>
      <c r="J125"/>
      <c r="K125"/>
      <c r="L125"/>
      <c r="M125"/>
      <c r="N125"/>
    </row>
    <row r="126" spans="1:14" x14ac:dyDescent="0.5">
      <c r="A126" s="17"/>
      <c r="B126" s="154"/>
      <c r="C126"/>
      <c r="D126"/>
      <c r="E126"/>
      <c r="F126"/>
      <c r="G126"/>
      <c r="H126"/>
      <c r="I126"/>
      <c r="J126"/>
      <c r="K126"/>
      <c r="L126"/>
      <c r="M126"/>
      <c r="N126"/>
    </row>
    <row r="127" spans="1:14" x14ac:dyDescent="0.5">
      <c r="A127" s="17"/>
      <c r="B127" s="154"/>
      <c r="C127"/>
      <c r="D127"/>
      <c r="E127"/>
      <c r="F127"/>
      <c r="G127"/>
      <c r="H127"/>
      <c r="I127"/>
      <c r="J127"/>
      <c r="K127"/>
      <c r="L127"/>
      <c r="M127"/>
      <c r="N127"/>
    </row>
    <row r="128" spans="1:14" x14ac:dyDescent="0.5">
      <c r="A128" s="17"/>
      <c r="B128" s="154"/>
      <c r="C128"/>
      <c r="D128"/>
      <c r="E128"/>
      <c r="F128"/>
      <c r="G128"/>
      <c r="H128"/>
      <c r="I128"/>
      <c r="J128"/>
      <c r="K128"/>
      <c r="L128"/>
      <c r="M128"/>
      <c r="N128"/>
    </row>
    <row r="129" spans="1:14" x14ac:dyDescent="0.5">
      <c r="A129" s="17"/>
      <c r="B129" s="154"/>
      <c r="C129"/>
      <c r="D129"/>
      <c r="E129"/>
      <c r="F129"/>
      <c r="G129"/>
      <c r="H129"/>
      <c r="I129"/>
      <c r="J129"/>
      <c r="K129"/>
      <c r="L129"/>
      <c r="M129"/>
      <c r="N129"/>
    </row>
    <row r="130" spans="1:14" ht="32.25" thickBot="1" x14ac:dyDescent="0.55000000000000004">
      <c r="A130" s="17"/>
      <c r="B130" s="154"/>
      <c r="C130"/>
      <c r="D130"/>
      <c r="E130"/>
      <c r="F130"/>
      <c r="G130"/>
      <c r="H130"/>
      <c r="I130"/>
      <c r="J130"/>
      <c r="K130"/>
      <c r="L130"/>
      <c r="M130"/>
      <c r="N130"/>
    </row>
    <row r="131" spans="1:14" x14ac:dyDescent="0.5">
      <c r="A131" s="17"/>
      <c r="B131" s="154"/>
      <c r="C131"/>
      <c r="D131"/>
      <c r="E131"/>
      <c r="F131"/>
      <c r="G131"/>
      <c r="H131"/>
      <c r="I131"/>
      <c r="J131"/>
      <c r="K131"/>
      <c r="L131"/>
      <c r="M131"/>
      <c r="N131"/>
    </row>
    <row r="132" spans="1:14" x14ac:dyDescent="0.5">
      <c r="A132" s="17"/>
      <c r="B132" s="154"/>
      <c r="C132"/>
      <c r="D132"/>
      <c r="E132"/>
      <c r="F132"/>
      <c r="G132"/>
      <c r="H132"/>
      <c r="I132"/>
      <c r="J132"/>
      <c r="K132"/>
      <c r="L132"/>
      <c r="M132"/>
      <c r="N132"/>
    </row>
    <row r="133" spans="1:14" ht="32.25" thickBot="1" x14ac:dyDescent="0.55000000000000004">
      <c r="A133" s="17"/>
      <c r="B133" s="154"/>
      <c r="C133"/>
      <c r="D133"/>
      <c r="E133"/>
      <c r="F133"/>
      <c r="G133"/>
      <c r="H133"/>
      <c r="I133"/>
      <c r="J133"/>
      <c r="K133"/>
      <c r="L133"/>
      <c r="M133"/>
      <c r="N133"/>
    </row>
    <row r="134" spans="1:14" x14ac:dyDescent="0.5">
      <c r="A134" s="17"/>
      <c r="B134" s="154"/>
      <c r="C134"/>
      <c r="D134"/>
      <c r="E134"/>
      <c r="F134"/>
      <c r="G134"/>
      <c r="H134"/>
      <c r="I134"/>
      <c r="J134"/>
      <c r="K134"/>
      <c r="L134"/>
      <c r="M134"/>
      <c r="N134"/>
    </row>
    <row r="135" spans="1:14" x14ac:dyDescent="0.5">
      <c r="A135" s="17"/>
      <c r="B135" s="154"/>
      <c r="C135"/>
      <c r="D135"/>
      <c r="E135"/>
      <c r="F135"/>
      <c r="G135"/>
      <c r="H135"/>
      <c r="I135"/>
      <c r="J135"/>
      <c r="K135"/>
      <c r="L135"/>
      <c r="M135"/>
      <c r="N135"/>
    </row>
    <row r="136" spans="1:14" x14ac:dyDescent="0.5">
      <c r="A136" s="17"/>
      <c r="B136" s="154"/>
      <c r="C136"/>
      <c r="D136"/>
      <c r="E136"/>
      <c r="F136"/>
      <c r="G136"/>
      <c r="H136"/>
      <c r="I136"/>
      <c r="J136"/>
      <c r="K136"/>
      <c r="L136"/>
      <c r="M136"/>
      <c r="N136"/>
    </row>
    <row r="137" spans="1:14" x14ac:dyDescent="0.5">
      <c r="A137" s="17"/>
      <c r="B137" s="154"/>
      <c r="C137"/>
      <c r="D137"/>
      <c r="E137"/>
      <c r="F137"/>
      <c r="G137"/>
      <c r="H137"/>
      <c r="I137"/>
      <c r="J137"/>
      <c r="K137"/>
      <c r="L137"/>
      <c r="M137"/>
      <c r="N137"/>
    </row>
    <row r="138" spans="1:14" x14ac:dyDescent="0.5">
      <c r="A138" s="17"/>
      <c r="B138" s="154"/>
      <c r="C138"/>
      <c r="D138"/>
      <c r="E138"/>
      <c r="F138"/>
      <c r="G138"/>
      <c r="H138"/>
      <c r="I138"/>
      <c r="J138"/>
      <c r="K138"/>
      <c r="L138"/>
      <c r="M138"/>
      <c r="N138"/>
    </row>
    <row r="139" spans="1:14" x14ac:dyDescent="0.5">
      <c r="A139" s="17"/>
      <c r="B139" s="154"/>
      <c r="C139"/>
      <c r="D139"/>
      <c r="E139"/>
      <c r="F139"/>
      <c r="G139"/>
      <c r="H139"/>
      <c r="I139"/>
      <c r="J139"/>
      <c r="K139"/>
      <c r="L139"/>
      <c r="M139"/>
      <c r="N139"/>
    </row>
    <row r="140" spans="1:14" x14ac:dyDescent="0.5">
      <c r="A140" s="17"/>
      <c r="B140" s="154"/>
      <c r="C140"/>
      <c r="D140"/>
      <c r="E140"/>
      <c r="F140"/>
      <c r="G140"/>
      <c r="H140"/>
      <c r="I140"/>
      <c r="J140"/>
      <c r="K140"/>
      <c r="L140"/>
      <c r="M140"/>
      <c r="N140"/>
    </row>
    <row r="141" spans="1:14" x14ac:dyDescent="0.5">
      <c r="A141" s="17"/>
      <c r="B141" s="154"/>
      <c r="C141"/>
      <c r="D141"/>
      <c r="E141"/>
      <c r="F141"/>
      <c r="G141"/>
      <c r="H141"/>
      <c r="I141"/>
      <c r="J141"/>
      <c r="K141"/>
      <c r="L141"/>
      <c r="M141"/>
      <c r="N141"/>
    </row>
    <row r="142" spans="1:14" ht="32.25" thickBot="1" x14ac:dyDescent="0.55000000000000004">
      <c r="A142" s="17"/>
      <c r="B142" s="154"/>
      <c r="C142"/>
      <c r="D142"/>
      <c r="E142"/>
      <c r="F142"/>
      <c r="G142"/>
      <c r="H142"/>
      <c r="I142"/>
      <c r="J142"/>
      <c r="K142"/>
      <c r="L142"/>
      <c r="M142"/>
      <c r="N142"/>
    </row>
    <row r="143" spans="1:14" x14ac:dyDescent="0.5">
      <c r="A143" s="17"/>
      <c r="B143" s="154"/>
      <c r="C143"/>
      <c r="D143"/>
      <c r="E143"/>
      <c r="F143"/>
      <c r="G143"/>
      <c r="H143"/>
      <c r="I143"/>
      <c r="J143"/>
      <c r="K143"/>
      <c r="L143"/>
      <c r="M143"/>
      <c r="N143"/>
    </row>
    <row r="144" spans="1:14" x14ac:dyDescent="0.5">
      <c r="A144" s="17"/>
      <c r="B144" s="154"/>
      <c r="C144"/>
      <c r="D144"/>
      <c r="E144"/>
      <c r="F144"/>
      <c r="G144"/>
      <c r="H144"/>
      <c r="I144"/>
      <c r="J144"/>
      <c r="K144"/>
      <c r="L144"/>
      <c r="M144"/>
      <c r="N144"/>
    </row>
    <row r="145" spans="1:14" ht="32.25" thickBot="1" x14ac:dyDescent="0.55000000000000004">
      <c r="A145" s="17"/>
      <c r="B145" s="154"/>
      <c r="C145"/>
      <c r="D145"/>
      <c r="E145"/>
      <c r="F145"/>
      <c r="G145"/>
      <c r="H145"/>
      <c r="I145"/>
      <c r="J145"/>
      <c r="K145"/>
      <c r="L145"/>
      <c r="M145"/>
      <c r="N145"/>
    </row>
    <row r="146" spans="1:14" x14ac:dyDescent="0.5">
      <c r="A146" s="17"/>
      <c r="B146" s="154"/>
      <c r="C146"/>
      <c r="D146"/>
      <c r="E146"/>
      <c r="F146"/>
      <c r="G146"/>
      <c r="H146"/>
      <c r="I146"/>
      <c r="J146"/>
      <c r="K146"/>
      <c r="L146"/>
      <c r="M146"/>
      <c r="N146"/>
    </row>
    <row r="147" spans="1:14" x14ac:dyDescent="0.5">
      <c r="A147" s="17"/>
      <c r="B147" s="154"/>
      <c r="C147"/>
      <c r="D147"/>
      <c r="E147"/>
      <c r="F147"/>
      <c r="G147"/>
      <c r="H147"/>
      <c r="I147"/>
      <c r="J147"/>
      <c r="K147"/>
      <c r="L147"/>
      <c r="M147"/>
      <c r="N147"/>
    </row>
    <row r="148" spans="1:14" x14ac:dyDescent="0.5">
      <c r="A148" s="17"/>
      <c r="B148" s="154"/>
      <c r="C148"/>
      <c r="D148"/>
      <c r="E148"/>
      <c r="F148"/>
      <c r="G148"/>
      <c r="H148"/>
      <c r="I148"/>
      <c r="J148"/>
      <c r="K148"/>
      <c r="L148"/>
      <c r="M148"/>
      <c r="N148"/>
    </row>
    <row r="149" spans="1:14" x14ac:dyDescent="0.5">
      <c r="A149" s="17"/>
      <c r="B149" s="154"/>
      <c r="C149"/>
      <c r="D149"/>
      <c r="E149"/>
      <c r="F149"/>
      <c r="G149"/>
      <c r="H149"/>
      <c r="I149"/>
      <c r="J149"/>
      <c r="K149"/>
      <c r="L149"/>
      <c r="M149"/>
      <c r="N149"/>
    </row>
    <row r="150" spans="1:14" x14ac:dyDescent="0.5">
      <c r="A150" s="17"/>
      <c r="B150" s="154"/>
      <c r="C150"/>
      <c r="D150"/>
      <c r="E150"/>
      <c r="F150"/>
      <c r="G150"/>
      <c r="H150"/>
      <c r="I150"/>
      <c r="J150"/>
      <c r="K150"/>
      <c r="L150"/>
      <c r="M150"/>
      <c r="N150"/>
    </row>
    <row r="151" spans="1:14" x14ac:dyDescent="0.5">
      <c r="A151" s="17"/>
      <c r="B151" s="154"/>
      <c r="C151"/>
      <c r="D151"/>
      <c r="E151"/>
      <c r="F151"/>
      <c r="G151"/>
      <c r="H151"/>
      <c r="I151"/>
      <c r="J151"/>
      <c r="K151"/>
      <c r="L151"/>
      <c r="M151"/>
      <c r="N151"/>
    </row>
    <row r="152" spans="1:14" x14ac:dyDescent="0.5">
      <c r="A152" s="17"/>
      <c r="B152" s="154"/>
      <c r="C152"/>
      <c r="D152"/>
      <c r="E152"/>
      <c r="F152"/>
      <c r="G152"/>
      <c r="H152"/>
      <c r="I152"/>
      <c r="J152"/>
      <c r="K152"/>
      <c r="L152"/>
      <c r="M152"/>
      <c r="N152"/>
    </row>
    <row r="153" spans="1:14" x14ac:dyDescent="0.5">
      <c r="A153" s="17"/>
      <c r="B153" s="154"/>
      <c r="C153"/>
      <c r="D153"/>
      <c r="E153"/>
      <c r="F153"/>
      <c r="G153"/>
      <c r="H153"/>
      <c r="I153"/>
      <c r="J153"/>
      <c r="K153"/>
      <c r="L153"/>
      <c r="M153"/>
      <c r="N153"/>
    </row>
    <row r="154" spans="1:14" ht="32.25" thickBot="1" x14ac:dyDescent="0.55000000000000004">
      <c r="A154" s="17"/>
      <c r="B154" s="154"/>
      <c r="C154"/>
      <c r="D154"/>
      <c r="E154"/>
      <c r="F154"/>
      <c r="G154"/>
      <c r="H154"/>
      <c r="I154"/>
      <c r="J154"/>
      <c r="K154"/>
      <c r="L154"/>
      <c r="M154"/>
      <c r="N154"/>
    </row>
    <row r="155" spans="1:14" x14ac:dyDescent="0.5">
      <c r="A155" s="17"/>
      <c r="B155" s="154"/>
      <c r="C155"/>
      <c r="D155"/>
      <c r="E155"/>
      <c r="F155"/>
      <c r="G155"/>
      <c r="H155"/>
      <c r="I155"/>
      <c r="J155"/>
      <c r="K155"/>
      <c r="L155"/>
      <c r="M155"/>
      <c r="N155"/>
    </row>
    <row r="156" spans="1:14" x14ac:dyDescent="0.5">
      <c r="A156" s="17"/>
      <c r="B156" s="154"/>
      <c r="C156"/>
      <c r="D156"/>
      <c r="E156"/>
      <c r="F156"/>
      <c r="G156"/>
      <c r="H156"/>
      <c r="I156"/>
      <c r="J156"/>
      <c r="K156"/>
      <c r="L156"/>
      <c r="M156"/>
      <c r="N156"/>
    </row>
    <row r="157" spans="1:14" x14ac:dyDescent="0.5">
      <c r="A157" s="17"/>
      <c r="B157" s="154"/>
      <c r="C157"/>
      <c r="D157"/>
      <c r="E157"/>
      <c r="F157"/>
      <c r="G157"/>
      <c r="H157"/>
      <c r="I157"/>
      <c r="J157"/>
      <c r="K157"/>
      <c r="L157"/>
      <c r="M157"/>
      <c r="N157"/>
    </row>
    <row r="158" spans="1:14" x14ac:dyDescent="0.5">
      <c r="A158" s="17"/>
      <c r="B158" s="154"/>
      <c r="C158"/>
      <c r="D158"/>
      <c r="E158"/>
      <c r="F158"/>
      <c r="G158"/>
      <c r="H158"/>
      <c r="I158"/>
      <c r="J158"/>
      <c r="K158"/>
      <c r="L158"/>
      <c r="M158"/>
      <c r="N158"/>
    </row>
    <row r="159" spans="1:14" x14ac:dyDescent="0.5">
      <c r="A159" s="17"/>
      <c r="B159" s="154"/>
      <c r="C159"/>
      <c r="D159"/>
      <c r="E159"/>
      <c r="F159"/>
      <c r="G159"/>
      <c r="H159"/>
      <c r="I159"/>
      <c r="J159"/>
      <c r="K159"/>
      <c r="L159"/>
      <c r="M159"/>
      <c r="N159"/>
    </row>
    <row r="160" spans="1:14" x14ac:dyDescent="0.5">
      <c r="A160" s="17"/>
      <c r="B160" s="154"/>
      <c r="C160"/>
      <c r="D160"/>
      <c r="E160"/>
      <c r="F160"/>
      <c r="G160"/>
      <c r="H160"/>
      <c r="I160"/>
      <c r="J160"/>
      <c r="K160"/>
      <c r="L160"/>
      <c r="M160"/>
      <c r="N160"/>
    </row>
    <row r="161" spans="1:14" x14ac:dyDescent="0.5">
      <c r="A161" s="17"/>
      <c r="B161" s="154"/>
      <c r="C161"/>
      <c r="D161"/>
      <c r="E161"/>
      <c r="F161"/>
      <c r="G161"/>
      <c r="H161"/>
      <c r="I161"/>
      <c r="J161"/>
      <c r="K161"/>
      <c r="L161"/>
      <c r="M161"/>
      <c r="N161"/>
    </row>
    <row r="162" spans="1:14" x14ac:dyDescent="0.5">
      <c r="A162" s="17"/>
      <c r="B162" s="154"/>
      <c r="C162"/>
      <c r="D162"/>
      <c r="E162"/>
      <c r="F162"/>
      <c r="G162"/>
      <c r="H162"/>
      <c r="I162"/>
      <c r="J162"/>
      <c r="K162"/>
      <c r="L162"/>
      <c r="M162"/>
      <c r="N162"/>
    </row>
    <row r="163" spans="1:14" x14ac:dyDescent="0.5">
      <c r="A163" s="17"/>
      <c r="B163" s="154"/>
      <c r="C163"/>
      <c r="D163"/>
      <c r="E163"/>
      <c r="F163"/>
      <c r="G163"/>
      <c r="H163"/>
      <c r="I163"/>
      <c r="J163"/>
      <c r="K163"/>
      <c r="L163"/>
      <c r="M163"/>
      <c r="N163"/>
    </row>
  </sheetData>
  <mergeCells count="2">
    <mergeCell ref="A1:F1"/>
    <mergeCell ref="A2:F2"/>
  </mergeCells>
  <pageMargins left="0.7" right="0.7" top="0.75" bottom="0.75" header="0.3" footer="0.3"/>
  <pageSetup paperSize="9" scale="42" orientation="landscape" r:id="rId2"/>
  <rowBreaks count="2" manualBreakCount="2">
    <brk id="18" max="16383" man="1"/>
    <brk id="36" max="16383"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I m p l i c i t M e a s u r e s & g t ; t r u e & l t ; / S h o w I m p l i c i t M e a s u r e s & 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R a n g o & a m p ; g t ; & l t ; / K e y & g t ; & l t ; / D i a g r a m O b j e c t K e y & g t ; & l t ; D i a g r a m O b j e c t K e y & g t ; & l t ; K e y & g t ; T a b l e s \ R a n g o & l t ; / K e y & g t ; & l t ; / D i a g r a m O b j e c t K e y & g t ; & l t ; D i a g r a m O b j e c t K e y & g t ; & l t ; K e y & g t ; T a b l e s \ R a n g o \ C o l u m n s \ I M P E R A T I V O S & l t ; / K e y & g t ; & l t ; / D i a g r a m O b j e c t K e y & g t ; & l t ; D i a g r a m O b j e c t K e y & g t ; & l t ; K e y & g t ; T a b l e s \ R a n g o \ C o l u m n s \ 2 0 1 6 & l t ; / K e y & g t ; & l t ; / D i a g r a m O b j e c t K e y & g t ; & l t ; D i a g r a m O b j e c t K e y & g t ; & l t ; K e y & g t ; T a b l e s \ R a n g o \ C o l u m n s \ 2 0 1 7 & l t ; / K e y & g t ; & l t ; / D i a g r a m O b j e c t K e y & g t ; & l t ; / A l l K e y s & 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 T a g s \ T a b l e s \ & a m p ; l t ; T a b l e s \ R a n g o & a m p ; g t ; & l t ; / K e y & g t ; & l t ; / a : K e y & g t ; & l t ; a : V a l u e   i : t y p e = " D i a g r a m D i s p l a y T a g V i e w S t a t e " & g t ; & l t ; I s N o t F i l t e r e d O u t & g t ; t r u e & l t ; / I s N o t F i l t e r e d O u t & g t ; & l t ; / a : V a l u e & g t ; & l t ; / a : K e y V a l u e O f D i a g r a m O b j e c t K e y a n y T y p e z b w N T n L X & g t ; & l t ; a : K e y V a l u e O f D i a g r a m O b j e c t K e y a n y T y p e z b w N T n L X & g t ; & l t ; a : K e y & g t ; & l t ; K e y & g t ; T a b l e s \ R a n g o & l t ; / K e y & g t ; & l t ; / a : K e y & g t ; & l t ; a : V a l u e   i : t y p e = " D i a g r a m D i s p l a y N o d e V i e w S t a t e " & g t ; & l t ; H e i g h t & g t ; 1 5 0 & l t ; / H e i g h t & g t ; & l t ; I s E x p a n d e d & g t ; t r u e & l t ; / I s E x p a n d e d & g t ; & l t ; L a y e d O u t & g t ; t r u e & l t ; / L a y e d O u t & g t ; & l t ; W i d t h & g t ; 2 0 0 & l t ; / W i d t h & g t ; & l t ; / a : V a l u e & g t ; & l t ; / a : K e y V a l u e O f D i a g r a m O b j e c t K e y a n y T y p e z b w N T n L X & g t ; & l t ; a : K e y V a l u e O f D i a g r a m O b j e c t K e y a n y T y p e z b w N T n L X & g t ; & l t ; a : K e y & g t ; & l t ; K e y & g t ; T a b l e s \ R a n g o \ C o l u m n s \ I M P E R A T I V O S & l t ; / K e y & g t ; & l t ; / a : K e y & g t ; & l t ; a : V a l u e   i : t y p e = " D i a g r a m D i s p l a y N o d e V i e w S t a t e " & g t ; & l t ; H e i g h t & g t ; 1 5 0 & l t ; / H e i g h t & g t ; & l t ; I s E x p a n d e d & g t ; t r u e & l t ; / I s E x p a n d e d & g t ; & l t ; W i d t h & g t ; 2 0 0 & l t ; / W i d t h & g t ; & l t ; / a : V a l u e & g t ; & l t ; / a : K e y V a l u e O f D i a g r a m O b j e c t K e y a n y T y p e z b w N T n L X & g t ; & l t ; a : K e y V a l u e O f D i a g r a m O b j e c t K e y a n y T y p e z b w N T n L X & g t ; & l t ; a : K e y & g t ; & l t ; K e y & g t ; T a b l e s \ R a n g o \ C o l u m n s \ 2 0 1 6 & l t ; / K e y & g t ; & l t ; / a : K e y & g t ; & l t ; a : V a l u e   i : t y p e = " D i a g r a m D i s p l a y N o d e V i e w S t a t e " & g t ; & l t ; H e i g h t & g t ; 1 5 0 & l t ; / H e i g h t & g t ; & l t ; I s E x p a n d e d & g t ; t r u e & l t ; / I s E x p a n d e d & g t ; & l t ; W i d t h & g t ; 2 0 0 & l t ; / W i d t h & g t ; & l t ; / a : V a l u e & g t ; & l t ; / a : K e y V a l u e O f D i a g r a m O b j e c t K e y a n y T y p e z b w N T n L X & g t ; & l t ; a : K e y V a l u e O f D i a g r a m O b j e c t K e y a n y T y p e z b w N T n L X & g t ; & l t ; a : K e y & g t ; & l t ; K e y & g t ; T a b l e s \ R a n g o \ C o l u m n s \ 2 0 1 7 & 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I M P E R A T I V O S & l t ; / K e y & g t ; & l t ; / D i a g r a m O b j e c t K e y & g t ; & l t ; D i a g r a m O b j e c t K e y & g t ; & l t ; K e y & g t ; C o l u m n s \ 2 0 1 6 & l t ; / K e y & g t ; & l t ; / D i a g r a m O b j e c t K e y & g t ; & l t ; D i a g r a m O b j e c t K e y & g t ; & l t ; K e y & g t ; C o l u m n s \ 2 0 1 7 & 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I M P E R A T I V O S & l t ; / K e y & g t ; & l t ; / a : K e y & g t ; & l t ; a : V a l u e   i : t y p e = " M e a s u r e G r i d N o d e V i e w S t a t e " & g t ; & l t ; L a y e d O u t & g t ; t r u e & l t ; / L a y e d O u t & g t ; & l t ; / a : V a l u e & g t ; & l t ; / a : K e y V a l u e O f D i a g r a m O b j e c t K e y a n y T y p e z b w N T n L X & g t ; & l t ; a : K e y V a l u e O f D i a g r a m O b j e c t K e y a n y T y p e z b w N T n L X & g t ; & l t ; a : K e y & g t ; & l t ; K e y & g t ; C o l u m n s \ 2 0 1 6 & l t ; / K e y & g t ; & l t ; / a : K e y & g t ; & l t ; a : V a l u e   i : t y p e = " M e a s u r e G r i d N o d e V i e w S t a t e " & g t ; & l t ; C o l u m n & g t ; 1 & l t ; / C o l u m n & g t ; & l t ; L a y e d O u t & g t ; t r u e & l t ; / L a y e d O u t & g t ; & l t ; / a : V a l u e & g t ; & l t ; / a : K e y V a l u e O f D i a g r a m O b j e c t K e y a n y T y p e z b w N T n L X & g t ; & l t ; a : K e y V a l u e O f D i a g r a m O b j e c t K e y a n y T y p e z b w N T n L X & g t ; & l t ; a : K e y & g t ; & l t ; K e y & g t ; C o l u m n s \ 2 0 1 7 & l t ; / K e y & g t ; & l t ; / a : K e y & g t ; & l t ; a : V a l u e   i : t y p e = " M e a s u r e G r i d N o d e V i e w S t a t e " & g t ; & l t ; C o l u m n & g t ; 2 & l t ; / C o l u m n & g t ; & l t ; L a y e d O u t & g t ; t r u e & l t ; / L a y e d O u t & g t ; & l t ; / a : V a l u e & g t ; & l t ; / a : K e y V a l u e O f D i a g r a m O b j e c t K e y a n y T y p e z b w N T n L X & g t ; & l t ; / V i e w S t a t e s & g t ; & l t ; / D i a g r a m M a n a g e r . S e r i a l i z a b l e D i a g r a m & g t ; & l t ; / A r r a y O f D i a g r a m M a n a g e r . S e r i a l i z a b l e D i a g r a m & g t ; < / C u s t o m C o n t e n t > < / G e m i n i > 
</file>

<file path=customXml/item10.xml>��< ? x m l   v e r s i o n = " 1 . 0 "   e n c o d i n g = " U T F - 1 6 " ? > < G e m i n i   x m l n s = " h t t p : / / g e m i n i / p i v o t c u s t o m i z a t i o n / C l i e n t W i n d o w X M L " > < C u s t o m C o n t e n t > < ! [ C D A T A [ R a n g o ] ] > < / C u s t o m C o n t e n t > < / G e m i n i > 
</file>

<file path=customXml/item11.xml>��< ? x m l   v e r s i o n = " 1 . 0 "   e n c o d i n g = " U T F - 1 6 " ? > < G e m i n i   x m l n s = " h t t p : / / g e m i n i / p i v o t c u s t o m i z a t i o n / T a b l e X M L _ R a n g o " > < C u s t o m C o n t e n t > < ! [ C D A T A [ < T a b l e W i d g e t G r i d S e r i a l i z a t i o n   x m l n s : x s d = " h t t p : / / w w w . w 3 . o r g / 2 0 0 1 / X M L S c h e m a "   x m l n s : x s i = " h t t p : / / w w w . w 3 . o r g / 2 0 0 1 / X M L S c h e m a - i n s t a n c e " > < C o l u m n S u g g e s t e d T y p e   / > < C o l u m n F o r m a t   / > < C o l u m n A c c u r a c y   / > < C o l u m n C u r r e n c y S y m b o l   / > < C o l u m n P o s i t i v e P a t t e r n   / > < C o l u m n N e g a t i v e P a t t e r n   / > < C o l u m n W i d t h s > < i t e m > < k e y > < s t r i n g > I M P E R A T I V O S < / s t r i n g > < / k e y > < v a l u e > < i n t > 1 2 0 < / i n t > < / v a l u e > < / i t e m > < i t e m > < k e y > < s t r i n g > 2 0 1 6 < / s t r i n g > < / k e y > < v a l u e > < i n t > 6 4 < / i n t > < / v a l u e > < / i t e m > < i t e m > < k e y > < s t r i n g > 2 0 1 7 < / s t r i n g > < / k e y > < v a l u e > < i n t > 6 4 < / i n t > < / v a l u e > < / i t e m > < / C o l u m n W i d t h s > < C o l u m n D i s p l a y I n d e x > < i t e m > < k e y > < s t r i n g > I M P E R A T I V O S < / s t r i n g > < / k e y > < v a l u e > < i n t > 0 < / i n t > < / v a l u e > < / i t e m > < i t e m > < k e y > < s t r i n g > 2 0 1 6 < / s t r i n g > < / k e y > < v a l u e > < i n t > 1 < / i n t > < / v a l u e > < / i t e m > < i t e m > < k e y > < s t r i n g > 2 0 1 7 < / s t r i n g > < / k e y > < v a l u e > < i n t > 2 < / 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 2 0 1 8 - 0 1 - 1 0 T 1 5 : 0 4 : 2 7 . 6 6 2 2 2 4 4 - 0 5 : 0 0 < / L a s t P r o c e s s e d T i m e > < / D a t a M o d e l i n g S a n d b o x . S e r i a l i z e d S a n d b o x E r r o r C a c h e > ] ] > < / C u s t o m C o n t e n t > < / G e m i n i > 
</file>

<file path=customXml/item1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 R a n g o 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 C o l u m n s \ I M P E R A T I V O S < / K e y > < / a : K e y > < a : V a l u e   i : t y p e = " T a b l e W i d g e t B a s e V i e w S t a t e " / > < / a : K e y V a l u e O f D i a g r a m O b j e c t K e y a n y T y p e z b w N T n L X > < a : K e y V a l u e O f D i a g r a m O b j e c t K e y a n y T y p e z b w N T n L X > < a : K e y > < K e y > C o l u m n s \ 2 0 1 6 < / K e y > < / a : K e y > < a : V a l u e   i : t y p e = " T a b l e W i d g e t B a s e V i e w S t a t e " / > < / a : K e y V a l u e O f D i a g r a m O b j e c t K e y a n y T y p e z b w N T n L X > < a : K e y V a l u e O f D i a g r a m O b j e c t K e y a n y T y p e z b w N T n L X > < a : K e y > < K e y > C o l u m n s \ 2 0 1 7 < / 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4.xml>��< ? x m l   v e r s i o n = " 1 . 0 "   e n c o d i n g = " U T F - 1 6 " ? > < G e m i n i   x m l n s = " h t t p : / / g e m i n i / p i v o t c u s t o m i z a t i o n / S a n d b o x N o n E m p t y " > < C u s t o m C o n t e n t > < ! [ C D A T A [ 1 ] ] > < / C u s t o m C o n t e n t > < / G e m i n i > 
</file>

<file path=customXml/item15.xml>��< ? x m l   v e r s i o n = " 1 . 0 "   e n c o d i n g = " U T F - 1 6 " ? > < G e m i n i   x m l n s = " h t t p : / / g e m i n i / p i v o t c u s t o m i z a t i o n / T a b l e C o u n t I n S a n d b o x " > < C u s t o m C o n t e n t > < ! [ C D A T A [ 1 ] ] > < / C u s t o m C o n t e n t > < / G e m i n i > 
</file>

<file path=customXml/item16.xml>��< ? x m l   v e r s i o n = " 1 . 0 "   e n c o d i n g = " U T F - 1 6 " ? > < G e m i n i   x m l n s = " h t t p : / / g e m i n i / p i v o t c u s t o m i z a t i o n / S h o w H i d d e n " > < C u s t o m C o n t e n t > < ! [ C D A T A [ T r u e ] ] > < / C u s t o m C o n t e n t > < / G e m i n i > 
</file>

<file path=customXml/item17.xml>��< ? x m l   v e r s i o n = " 1 . 0 "   e n c o d i n g = " U T F - 1 6 " ? > < G e m i n i   x m l n s = " h t t p : / / g e m i n i / p i v o t c u s t o m i z a t i o n / M a n u a l C a l c M o d e " > < C u s t o m C o n t e n t > < ! [ C D A T A [ F a l s e ] ] > < / C u s t o m C o n t e n t > < / G e m i n i > 
</file>

<file path=customXml/item18.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6 9 4 d e b 4 1 - 2 e 6 8 - 4 b 2 b - 8 b a 1 - 7 7 9 d a f 2 f e 4 d 6 " > < T r a n s i t i o n > M o v e T o < / T r a n s i t i o n > < E f f e c t > S t a t i o n < / E f f e c t > < T h e m e > B i n g R o a d < / T h e m e > < T h e m e W i t h L a b e l > f a l s e < / T h e m e W i t h L a b e l > < F l a t M o d e E n a b l e d > f a l s e < / F l a t M o d e E n a b l e d > < D u r a t i o n > 1 0 0 0 0 0 0 0 0 < / D u r a t i o n > < T r a n s i t i o n D u r a t i o n > 3 0 0 0 0 0 0 0 < / T r a n s i t i o n D u r a t i o n > < S p e e d > 0 . 5 < / S p e e d > < F r a m e > < C a m e r a > < L a t i t u d e > 0 < / L a t i t u d e > < L o n g i t u d e > - 7 4 . 9 9 9 9 9 9 9 9 9 9 9 9 9 8 6 < / L o n g i t u d e > < R o t a t i o n > 0 < / R o t a t i o n > < P i v o t A n g l e > - 0 . 0 0 8 3 6 4 3 3 9 3 0 6 3 4 5 7 2 5 < / P i v o t A n g l e > < D i s t a n c e > 1 . 8 < / D i s t a n c e > < / C a m e r a > < I m a g e > i V B O R w 0 K G g o A A A A N S U h E U g A A A N Q A A A B 1 C A Y A A A A 2 n s 9 T A A A A A X N S R 0 I A r s 4 c 6 Q A A A A R n Q U 1 B A A C x j w v 8 Y Q U A A A A J c E h Z c w A A A m I A A A J i A W y J d J c A A C 8 M S U R B V H h e 7 X 2 H f x z H k W 5 t R s 4 g Q B A g C e a c J C a R y p R s y e d s 6 + d w v r P v 7 P N L f 9 X z v X t + F 5 y U A x V I k Q S j R E o U M w G S y B n Y X W z A h l d f d f f O 7 G J B g C A l 7 i z w A Y X u 6 R n s z n T 3 1 1 V d 0 8 H 1 x q d n 0 7 S E B S H g 8 9 G R f d t p O j 5 F L p e L U q m U S D q t s t S E n 9 / z 0 s 7 W a Y k D s Q T R J 9 c 8 5 H J 7 6 M V N M X L p 9 P s h k S L y u v W B D Y l E g k K R J H m 8 X r r c X 0 K T U e s i N y V p R a 2 L W m u T d L r L z / e I e 3 L J v Q I I 3 W 6 3 i M f j o U D A R e G B c 3 J u C Q v D E q E W A A 9 X w G 8 f 3 E m p Z J y S y W S G R J C B / g E K T 0 1 R S 0 s L + f 0 + u d 4 Q 6 9 g 1 J l P S T e U l H g r F O P Q z S 6 I D 5 E t H a M / m F R S O q 4 p e X Z q W z x w d H a W G h g Z J y 8 X p j j O 0 / 8 A + C o Z C V F l R I W m J J N G 5 u z 4 m F Z M v F a W k K 0 B u J k p 5 I E 2 N F S l a 1 5 i k W 0 M e u j X s z S K V E U M s v 9 9 N k a E l Y i 0 E S 4 R 6 A H g 8 b n p h 1 z r y s m Y C k a L R K P V 0 9 9 L K V W 1 0 Z 9 R D K 2 t Z 9 W j g P C o o E A 4 G q b y y U u J A g m v + R 9 e Y b K y h X t o U J x T A v 7 5 9 n Z p W b 2 e y E h 1 a G 6 e A V x V L / 3 i S R n u u 0 5 a t m 2 k q H K a y 8 n K a n p 4 m H 9 + D w e D I J F 0 a q K L K U h 9 t W 5 G g M j 9 R 3 7 i b + o N u G g l 7 9 F U W f J y U S F l 6 0 U 4 u u 8 Y C s a L D F 7 h B Y O I v Y V 5 g Q p 1 b I t Q c Q H 1 7 9 a k 9 l E x E q L e 3 j 5 Y t a 8 x o p e l 4 X M w t m H F + d 4 r N u J l 2 W X B y k i q r q i S O / 3 n v S o D a 2 A z b 3 G w R 8 A 9 / P U e / + v 6 T F E + 6 6 M O L E 7 S j v Z z S L h + 1 1 P B n 6 m u A 0 Z E R q q u v p 5 P X o h R K V e t U h e a q J P V P Z h P I k G U 2 2 M / P R q y S E j e b g u f l 3 B L u D 9 e b J 5 Y I d T 8 8 / 8 R 2 i o R G q b K y Y k Y f K c K m X U l p q R w j y d R N a B A k + P x + f S 7 F G o u J w R e E 2 U Q 7 2 1 N N h 9 a 7 q M S X l j 7 Q f 7 1 5 g p I l L d T Y 3 E p 7 1 5 d Q V Y k y H 0 3 F x n c i H O z v p 4 Z l y y g a i Z D b X 0 H H b r I q e k D Y C Z Q L O 6 F M a I j l 8 3 k 5 D 1 w 0 d m + J W P f D E q F m A c y 7 Z 7 a v I S + H M d Z C X m i h a I R J E p D K D i C E a Y f q h 7 4 K E I J 5 p / s 0 B k k m D b R Y L s b H x q i m t l Y f z Q 0 Q K D o 9 O y E e F L O R K 5 d Y I B T i y n H B + T C y R K r Z k M d v t I T K 5 p 3 0 0 p O b l G b R 2 g F a w u s z G k c J g E p m y I S 0 E J t 3 6 F v h e m C K t Z i d T P 2 9 v T p G W W S K 8 f + k 9 f / g c 6 D l 4 k z k M 3 f 8 d G d g i j 6 + 8 W j J B N i f w w 6 T b s R o Z m j T S I R N 3 O o 9 k k d L m A k m F A p p S Y y s X r O b D r b F p I K j V U Z F s l e u S G S K r 1 O V D k i x h o q w C W a O 6 x o b u M 9 R I i Q E y s r K q L / P I l F z S 4 u O W Y j H Y h T g / 0 H / K x Q K y v f C 6 e B n k z E + 0 U 9 p b z n F E 7 i / r w f m 2 X J h 0 i G G V N D I I H o w R B S o f 4 K v m p m H i 1 l c b 5 4 8 P z M n F y G 8 / n J 6 e n s 7 e S k u G g a 4 M h C g t r L h j E M h F / k q I Y g I c t g B 0 6 6 6 p i Z j Q t l h P i P f O W A 8 4 q I z X Q / e V 3 o Y 5 L s X k 4 b Q C L Q z i J + O X K N k P C z n F z v c i l e L W 6 p b 9 t C R X S s p H Q 9 J C 4 y K k k x 7 a O v y 6 R n k A I a H B m e Q y b T i 5 n o 5 5 s + a C o c y 2 i o f Y E a J E 2 M W 1 J R + 8 + 0 d 7 j 3 f 8 x l J p d S z G m 2 V D q y n y q Y 9 e f N 2 s c m i 7 0 O V N u 6 h v c 1 B e c c D k 8 u Y e D 6 P q j w w u z L g Y 3 j p y i s q x d N m h 2 m 1 D R B H 3 y r M n 1 t V X S 3 H + G x 4 B o 2 A T E g z 3 x H i z 4 Z b 3 G A w 6 B Y X + + M C n j 8 X K s 0 y A 0 E q N A i h c J J K G v a o i x Y x X G + d v P D N N 4 E F g k D 9 b j q 8 O k w x 7 h f h Z S 0 q i a l E C O F Q K C 0 t F T L g G H 0 d f 2 D 2 C g 6 S l H K f y Q C t d x Y h N W B S o p 8 1 G z 6 8 6 q F E e q Z X 8 H H C 3 l g A 5 h g h B F r Y e A H j o 5 / J u c U I d 1 6 9 t Q j E X 7 e b N j V M s V m W y J C p + + 6 d j I Z C q w u H g i E T Y C f T 9 H R c x 4 j 6 e r r l / + x k Q l o + M g E 4 N x u g k Q q N T I D J A w M c 2 w X P D 4 0 b i 3 F + 1 u z O m + e L Q R Z l H 8 r H B R 6 N T l N d 6 b R U h G g 0 Q u N j o 9 T S 2 p Y h k H S 2 d W U B g p M T E h r 4 f B Z Z l q 9 o n d F P w n s s A + M Z N K j I e U 8 F g E i P 0 7 y b D + z 5 Y W D S k I + G V P H 4 N H m q d u X N + 2 K X R d e H Q u s Z i 0 3 T E 2 3 q X R E q A x s t 3 M + p 0 V d w x t i 0 k k F l V f Y w n / t h Z G i I l j V b 7 v H S 0 j L V g W e T E Z q v v n G Z P q M w O o W i c A 7 y k c q E y F P V r 0 q Q q 2 K H p C 8 m M K F y O V a 8 4 q t V Z E K B V w U S m Y o A k 8 8 A z g Z 7 h Y E b / H 5 e u H y o b 2 y U M D I V p m D U R Z f 7 v P R l f 4 C + G q o g j 9 c n 2 m x g 0 m r L 6 s q y K 6 g T M B 9 S J Z L c Y J V t 4 9 T 8 5 V G M 4 n q 7 4 z P n l e Y C 4 K / d x a Z d I u N Z a 6 x I 0 q 7 W a Q q H p 7 i v V K q v I u r u 7 q G + 3 j 5 K c c X Y t + 9 J n T o 3 8 L l u t 5 d F J z D e v 4 p h S v o g D z Y 3 J a i t L i n x Q j f 3 Z g O 0 u R 3 m G C E a D h F X m t z R K 5 J e 7 F g U h C q p 3 0 V T U x a Z 0 I o 2 J K 5 Q W 3 M 1 e X x e G h 0 Z p q r K K p n n h O F A q B M Y / Q C n A j x X N 2 / c o o b G e q q p s c x C g 5 5 x N 2 s g S 8 M 9 C F b U J G n r c j X i / F S n X 7 S Z U 2 E n 1 k x S w a h O k S d 2 T d K L G f K o x f x T 0 b S L y c H m B 5 M J R D K m y e 5 t 7 X R h a D n V V F X R m v Z 2 a m i o Z 3 s F I 8 L l t G i o j o 4 z N D Q 0 T O v W r 6 X j n 5 x Q J z R S / D H Q K g s l E 9 A z b k 2 1 O L D a 8 h o 6 E S Z f A R M 3 + a 1 e B H O e + T f Y S q Y 4 f 4 r a K e E N V F A o p D x P p n A B h B M R 0 6 J a F a G 2 n k m l U V 5 W R o c O H a T G R j V j d v 2 G d f K S F s B w o A / Y n H s U M K S y N f C O h c l f w J 7 X I h x P J D l 0 W e Z 1 M a K o 3 0 M l / W u z z D w j A K a Z 2 4 F O t B 3 D g w M 6 h v g g 1 d V W 8 2 e p a x 7 l 2 D o 4 L K D t i h H 2 P E e 2 p 7 n V i L q a 8 5 Z V s U j R a i h P 1 U 7 x z u U j E 4 C h R j j u G l E a w r x H i s V i 4 u n D K A k B X 4 N J f d B e Z 0 5 1 U M e p 0 z Q V y n 4 n 9 b A 4 e i 3 7 H d S W 5 g f z K h Y S 7 H k M Z O c 9 a p 2 b p t K r 5 F w x w v X u 6 Y t F 1 z 6 W N u 6 g Y D D b C Q G Y 8 O l 1 c S r x p q Q S 4 8 3 2 w d Y R K e p w O E S N T d y C M v C y t 6 R E m S c g n x k F 8 f 7 V 2 Y c M L c H C b E 4 K L g U Z n Y I V m c p c s 4 8 Y c S q K T k O V 1 9 Q z M d R 7 E K t l z G 4 5 j 9 3 w U T K t C r n U n 5 Y Z t t B M h k z A 3 c 5 O C k 5 M 0 L X L X 8 r C K K g M 9 k r y q P A 1 f G R B w J 7 f 9 j J A x 5 1 c b l k W r R h R d H 2 o S G r F r J o J M H G P S 4 X h m E v M v o m J M T k G M M h 1 w + Y t / H k u M f c w 8 g G 4 M v B o x t g 9 u z 5 O e 9 q m q a 4 s R b t X T N P L m 2 M i u 1 o T 8 h j F g n z 5 z k 2 c b p h c N B E v v v 6 U 6 9 0 z x W P y l b G p N z m Z b e r l K 1 T g G a 7 U x 2 / 4 M z 4 + V G g A C 6 E s a 2 6 W q e q Y X Q v N 5 f N 6 Z S r G o 3 j 5 i m k h 0 0 n k f j Z A L v 4 K 8 v N 5 v J s 6 e d t P I S a 7 4 w H N r q O A 0 f I w + 5 K J O H l d S a r w D 0 p a M c D 1 3 p l L R U O o V N k 2 m T I B M k G A 2 Q i F s a t J m 9 n R V D 5 F N Y k u G W q 0 n r U T P i d g G 1 0 O E / L o d W s 0 + f 1 Q V 5 6 i J 1 g D G X P u Q Y m 4 p i E h i 1 I C 8 A D a X f R Y t B J a 1 U m w m 8 o S 1 w 1 d g g m V T m K Q s r I A i g G u 9 8 4 W B 6 G 8 1 d t p a k q N 0 5 t L O + V D Z U m a D r b H a X R 4 W L y D W K A F g 1 h 7 u + 9 R N D J F a 9 d v p A 9 v z h w l n o s 9 9 f f E T A T w v 9 e m 1 r F G k s M H Q j n 3 7 b D g J Q i F 5 Z M T H P n k h o 2 Y e B 5 b R S 1 0 5 J J K F s B J c H m x N J b j O c f 1 W W e j a A i V L N m a c Z M b Q t k x F 6 G g F S o T 9 9 j c W 5 4 p / J v X r 8 k 0 j a b l z T Q V C t O k q 4 m u D 9 6 / H w X T 0 S w b 1 t H p p 8 l H P J w I n / b U m j j 1 d 9 + W l 8 4 V l Z V 0 G s O W C l 1 r c Z 7 m 3 q E y + 0 C q O D V W j u p U Z 6 M o v H y u i u 1 Z m i k X c 5 E J g I n V t L y F u u 9 0 y X H P v b u 0 n I + h n S b H x q m k t I R W 1 9 9 f 1 Z h + 2 N j o q H z n i h p r Z d h H B T x J R 5 e f R k f H q J T v S d z + T D D z 3 Q W L P G U g D Z e W N b X F M Y K C C Y V 2 w 7 n i 8 Z W x Z s o 2 8 + w E m g + Z A B C y 8 9 b N z F Q O T D b E e u Q Y I L t s + X J Z k w / Y 2 J R Q s z I Z C F f W x O j w W u W l A / B 9 w 2 w 2 H u 2 4 T V f 6 F z b O D y v H H t k U o x 0 r s g l Z 6 l P P g r 7 f 3 U i z a D / 0 z 4 w Y L K 9 K y v 0 0 V R W W b z p f W Y B U L p e b T n E j E Z D t R b L L 1 2 n i e v / c F / O r c Q U K V 8 U 2 w u K L 9 v d O 9 o L L V 4 i z Y X 9 r k K o r / e I m n 5 o K U 9 u q 1 U y y G 9 T a t o o m J 8 a p r q F R Z u 5 i M m J f T y / V 1 N X K m h P X r 1 y m a C x B 1 6 / f o p r a G t q 8 e S P 1 p V b T a L j o X v M 9 N O x 9 K S z s m U p h 4 D K X 3 3 S c n l g + R j 0 R Z + e Z o w n l K 6 2 i S K o 1 4 9 l 7 G D I Z Y J r B 4 X W J j D Y A 8 D n 2 i t B 1 8 w b V 1 j d Q t V 7 5 F a 7 1 N 1 5 / m 3 7 4 o + / R G J u H m P 5 + v r + J k o 7 N 2 a 8 X 9 r w 0 j o k E i 2 f 8 S 2 p f 3 0 a h u H P f + j q 6 O U j 5 V s o 7 p 4 U Q Z z a k O U u O 3 / T L 5 E A s 4 y V p O Z / f s n o D l d n W h Z g M B l m b t Y q p h 2 n u E 1 G M B C h c N t m W u 3 h s M H l q + l E I p y s 3 U r X 3 0 f c 7 v 0 m w h v r S s e 1 o s k S 9 L 7 K b e w a P k m T t 9 Q l a V p m m z h F P h m S o B 0 c 2 x l g j j c n A 2 o q K c t l Q A J 7 G O 3 f u U V V V p W x 7 k 4 v b g 2 m 6 2 B V l Q q q 1 + h Y r 8 O y q z J T 7 H B o K Z t + m x j B N O l i 1 u z 4 4 7 0 x C B e q 2 z n t U x N e F g J d o 5 N K / 0 4 9 + / H 2 d Q n S m 4 y x t 2 7 E t a 1 o 9 c O P G T Z l a j 3 G B d x M b q K L a m n v 1 O I A N 3 W J f 4 3 r p c 8 E i V N p m 9 q E v F a O D q y P c l 7 I m X z o J j j X 5 s H D r w 3 r 2 H h b Y Z K 2 8 / T l 9 R N R 5 u 4 t S 3 O J e u n i J 7 t 3 r l v v o 7 u 6 l D 9 7 / U E Z d P P P s 0 / T k k 3 s e O 5 m A x 0 k m I K u M c C s s 6 k 0 V 9 2 K / o f L 7 O u B I D e V y e y n m W T d j v p P B N 0 U o O + C t m h i 4 T a 8 8 t Y r K / U l 6 6 6 0 P 6 K m n 9 l K C 7 7 G p K X v Z s E c x J r B Y g L I y L 3 g p F a d o L E 6 r q i P k K g G x 9 E U O A h P q s u N u 2 1 2 5 R Y Y Z G X M P e N y E y g X e / m + r 7 a a 2 1 h U 6 R W E k 7 K b z d x e + D k W x w S I U z P c 4 N 0 B s 9 n G 4 b 2 W Y h h L O e 9 n r R r / Y a c K N f o Z I Q K G R C f B 4 / X Q l u E b i 9 l H j V / s f z R S Q x p I J 2 l 5 z h / M i V h B e u 4 e C F K w O N f C O y l 7 m T h F H F k U + r 1 6 h A t P b 3 z j R T R 9 + x a 1 w M k W T U w s Y K a v R V J m k l u o k H V g Z p M s n X 6 d z / Y 2 y 8 / v z G 2 K y A T Z G W D g P f M + 6 H L k + c q W U v x w 6 s 5 V w H b 3 g L J P P W 7 2 F g k F l 7 h l S G W I V K s G 2 1 g / R 2 G A 3 d d 7 q p K l I j G p 3 / l y f m R / W N y a o v c E i 4 n / 9 5 1 / o 2 6 + 8 T G d 6 q p l M 2 e t P Y G 0 / r P G X D x g q h S x C L m G U D 7 z T j z v L U G Z i 8 u l + F E w + y F R o h H Y 0 T V G q Z u a O j 4 U M J t R X h V k L Z 0 G q d D N F o + r d k 3 F I G B Q q o Z 7 f E B e P Y E V A 3 V 9 H p 0 + W M Z v v e 6 g X N s a Z A O p / J y e D 1 N P T S 9 U t m + n L X h + 9 t D k m L f t s A G m + 6 v V S W 2 2 K q s v Y j O I 0 O E V g J n r 4 M 7 / O r U b n B 7 j N D a G 4 H 8 U m r O l L b a k d o E R V d h + 0 0 O G 4 K f C J x E y v X q H j o + t + m Y E 7 G V V m z P j V N 8 m X s D Z W A z D A F v O f z M B b O w y Z g N 7 e P p m 2 E d M b W E / P Q Q g P n 9 6 + I k E 1 m k w A B s 6 + s D F G 1 Y V g I s o t 5 D 6 D e T Z u h R B 1 k E j 5 O U X K a t p m a C U n A Z r p z q i H B g d H 6 J k t p X R o z b R o G F T w T 2 8 F 6 M Q t P + 1 b F a c D r S M U H B + i h v L U j G k Z q 9 t X 0 W 0 2 H V d U R e S c 3 7 u w v E B + 7 m 5 7 v M u V S c M o j D L P g B B 3 B r j o b r C G U h M D m f J 3 g n C T m S + 5 M C W W r J h V O z m F Z N c G v B S a D t C x 2 2 U U 8 C q t 8 c E 1 6 7 3 U 5 X 4 f m 2 I u K h 3 r o F 1 5 K n x J I E A b N 2 2 g K 1 9 d 1 S k P B 5 C y q + N f 9 d E 3 j 5 n l Z h 1 P T f u o R L T z z L p Q q O I o V w o s A F M A s x H L C V i 1 9 4 e U S L r o w + s B 6 c P Y 1 z U P R V P 0 t 7 + 8 S Q c O 7 M 1 r / g k 4 P Z n S G 0 Y / Z D 7 8 7 z / 8 k f 7 l N z + l l z Z 9 8 x M U z e P J 3 f M f h P Y n Q X x w 0 F k L u L g + / P y K / R k K G t O + T T J V 4 u s e D P s 4 g e d A x / z V H X B a 6 M Q 8 G B g Y p B s 3 b t H Y y K g M 1 d l / Y B 8 1 N 2 e P y J g P L l + + Q l u 3 b p Y 4 1 m x / l M t M z w c Y Y Y L d 8 j N O C R n P p 8 b 1 I R 8 o M k h b d 7 b r q w s f r o 8 c R K i o Z 8 M j n f t U y H h y Z Z z q y u f 3 T M g P 7 G t 1 8 t M O P l L / 8 / w L z 1 H T H A S 7 e 7 e b V q 5 s 1 U c K 8 S T R W x f U a P h v A t m E A p G U 6 1 y 5 0 G M i u 7 b W 6 a s L H 4 7 p Q / n L G 6 X i 5 E O x k Q m m X t k D D P f D 9 J G 2 t l b 6 8 U 9 / Q D / 7 x W t 0 4 N A B W Q N j L n R 2 q v U z 7 P B 7 2 L T u f J s O r Y n L N H w 4 T d Z U D t J 0 / O s z C b l p V A 2 k H K i y V A 0 m I m w G D / Z w Z G a d K E R x T B / K U 1 q v M 7 m 4 y J M P G B T q s 7 n K 5 w O 8 0 8 J G 2 8 D 1 K 9 d k P t Z c O H z 4 I P 2 / P / 4 n / f U v b + g U o u 6 e X t m E D u v / g d i o J l + c + Y R e 2 B C h A + 2 P 2 i v I z 4 j y N I + K 8 t W h A V L K P A s f X f J N w z H v o a J R D j U W A 6 k S K T z 4 w p C b O 8 i v w a F h z k O 1 U T f 6 o V 1 d d + m N N 9 6 m I y + / S N u 3 b 6 H h Y f V e 7 L P z n 9 P 3 v v c d i R t 4 P W 5 Z O 6 O q R L n x p 8 K T + s z D w X B J a G T K l E M V U 2 e A O 9 g h J a c + F K o 4 R k O x m Z 1 F p G I n 1 Y 3 B h U + w 2 7 B x P f X 1 9 e s j L m f W X h c / u 0 S X v / y K / v y n v 9 F f / / w 6 1 d R U C 3 H q 6 2 q p t q 5 O 1 s I w g N P H j g 2 b N l I w G J L 4 y M g o 7 V 3 x q L b z 0 R Y H S G Q E J J K 4 K m O E I 2 H U V m e A t b o z f m b p P h U t t r Y s f G 2 F k e E x c d 7 Y c f j p p 6 i k p E R m F 3 / 3 B 9 8 V Q p m h T 1 e + u i Z 9 M O D Z 5 5 6 m C x c + l 7 h B b W 2 N a D X g o w 8 / o R X L H 9 y b m A 9 Z Z M q Q S 3 5 V m p x W 6 f a 6 U M g / j t F Q 9 s w t Z l S X p u i Z d X E u m o U B 2 m V Z U 4 P M H r Y D i 2 J i c c z + / g E q L c n 2 e G B d B + P w Q d 9 r / 3 6 1 + / 2 b b 7 x D n 1 2 4 y K Z i T K b 0 Y 8 d 8 z D g G H n b K i C l L K U 9 h k K T q Y 5 O g x E l l 7 p g + l J M y d a G I R a d o S 9 M 0 l d i W M J s v J i Y m h S x v v v k O n e 4 4 K 1 P w J y a z + z q 4 J h a L 0 / h 4 9 j r i u 3 b v p A H + X 0 w v C Y X C 9 J c / v U 5 / / L f / k B 3 w M S o j E P C z 1 h s R W b m q T f 4 H Y w E f B n b i y A / H 7 y f 5 6 k Q h i u v j S 9 c c U V N j n v V S G Y r 5 p W 5 j + i b 5 U 0 F a 3 b 6 a y s v n t 9 M H g D x 5 / 7 2 j 9 A R r j + r q K l n t 9 t 7 d e 5 R k r d P U 1 C T E O v b x c d q 9 e w e t 3 7 C e w s G g r I p r x 4 l P T w l x K j l 9 z d r 2 j M f Q A B v Q r W z P f s G K D b e x R / B C g H d P 8 g 6 K B f d v 3 k O Z d 1 F Y A Q n v o z C B U h Z u 2 b 9 a / 2 d h w / X J p e u O q I 0 R 9 7 p v Z M m w x w G 4 p / H O B 0 D n / 8 6 d u + R l 7 Q A z r b K q i u r q 1 I K a s y H E p t i J 4 y d E u / z 4 J z + Q N M w X G x m B i d c v 5 F y 9 e p U s c 3 Y / o M E C q W Y D 8 t n 0 u 4 C P r h B N 0 4 O v j y H l x 2 Q H i a w X u y A T R k p o U m l C m Z e 7 h w 6 o 2 c + F D k c R C h 3 j Y h w l Y S c U g M V n M O 8 J G B o a p o r y c q p i z T P b u y W 4 v K X v t G w Z V 3 i d O A f s 5 D B 7 C C P N b N 6 d D 7 g v o 7 k u 3 A z T + t a K W S c z z g q U H Q f 2 E R L W B M P Z C X X 4 4 F r 1 / w U O 5 8 y H K l B U l z 4 8 m X P 7 I 6 i 0 9 f V 1 I h g a d O y T T + n 2 r d u s c b L n U B l U V l a I E 2 I y p 8 9 0 P 4 A 8 e C + F n U L M H s L Y v f F + M G S 6 1 j l M G 9 s q q M y f l v d S K B 7 E 5 4 S Q S T e G i M 9 b U v n r R A G K Y 7 x 8 g N 3 c K B R g 5 u 3 D o I Y J C Q 0 1 G 1 C h N m / Z J P L Z h U t 0 6 d J l f c Y C 1 v z b s n U z T U 7 M / / 1 Q m L U S T E C 8 g z L A F q h 9 P R j m M z u C w U n a s L p B R l I Y T 9 9 T a + N 0 W M v 9 i I U z e B 7 + Y x E l E 7 f S l G T H n Q L H v I c q V t y v q q A f d P z 4 K W p f s 1 p I c + S l 5 0 W j 9 P U N i O k b D A Z 1 x U t T k L U T + l v z B Z w P 8 O L l Y v m K F U L M 2 S p x Z W X V D L M S u y 0 C I B N I h Q 3 h Z o X w y T L b 5 x u 3 1 4 W C / j n 2 x Q 1 H 0 D / i X l u 0 X r 7 c d S H w j J i e 0 X H q D L 1 4 5 D m q r r Z G f k 9 N R e j / / O G P V F t b L T s r w t 0 N s q G P t X f v E z O W g F 4 o s N d w o G T u A b Z 2 w G k E D y P Q O e y h o b C b J q Z c z C H 1 d F J u 3 B D Y v X u Z / p P u Q 6 n + E z x 9 u g 8 V j 0 o f 6 v l n t 8 h n F D p c x 7 5 0 B q G i r n U U L d K 5 U H W + M X p y n X K T w 8 v 3 4 d G P 6 d D h g z K a I Z 9 n D p r L n n 7 m 9 F n q 6 r x D r / 3 s J z r l 4 Y E d H F e 0 r d R H 8 8 P U 1 B Q T O t v d D x O x r K x c n B 3 v X / V z + T G h Q C Q h F B w S x m U O U i k y z X R K R O m F 5 7 f p T y x s O K o P B R R i P + p h 4 K Y k X f 7 0 z x K H G f f u O x / Q M 8 8 e o o a G + l n d 3 P Z 0 j M H D P s C N e X b 6 e B g 8 K J n Q 0 O W S K c R k U i a i W x q 9 F z d E M 4 1 h R u C 1 F c 8 t Q q T p u B a s F Y / Q K W B C o Y I 6 Q P B b Z G Q C D r V H K B q J y L C g 8 f E J 2 r t v D 5 t z 9 3 / v B E T 4 f z B Q F c O D M B q 8 h k 3 A R 4 X R k W E d m z / y 9 c d w j w o g i r I k n l 4 L U o E 8 W u z k E v K k p W H J h C x 8 w J 9 h q w s F L O J g c o R I p l o o F n I F A l 7 6 5 a 9 + L i 5 s u M c b G h r 0 m d l x + 3 Y n H T 9 2 Q n Z K / N G P v 0 f b d 2 6 n 3 b t 3 6 b M P j 7 r 6 u e / B D m y h m g / o h w H j o 9 j h X Z E m E Q v R C 6 y p 6 s u N 6 Q 7 y K O L I s Z 1 M t n M z 6 k O B i m P e Q 2 F l X k O i Y t J U n 9 3 z y 2 Z t L S 3 L 6 b v f e 3 X O I U c Y o N r X O 0 A v f + s I 9 7 F q Z p h Z D 4 v J y Q e f m u F h E 3 Q 6 Z 3 Q 7 0 L p y l Z A D 5 4 V M 3 E / y + Q K y B k Z z J V b + h U k H E i l i Z U i E U A v 6 W G W l v k w 9 K H R x T B / K k x o T I h W b 2 b e y z p p 7 l M 9 s y k U o F K L N W z b o o 0 e P 0 p I H 8 x L C m V A D E z W n X E A O 9 K u A e E z 1 n a K R K I V D Q S F J w M M a C k Q C a W x k Q i j H t r S m 5 r l N 4 E K B Y / p Q X h q X W D 4 4 m W S f 3 f P R B 1 c D 8 9 o A D f 2 s r s 4 u 8 v u / n v 2 l U I F 9 2 u 0 9 X 0 D 7 A P b B t P 2 9 P V I m 8 O y B S G 5 u K N B P 9 A f 8 N M z m I d I G h 0 e F L B m N J J p K x 0 V A O E i K 1 q z F c s x W X S h k c U 4 f i g W Z X 2 w a C s A a E p d 6 8 n v 0 7 B h j Q q 1 a v Z K m u c W H Z n j U A A H g m V s I 4 O 4 G 8 C 6 q u U W t R y 4 k A a H c H v L 6 / B w n 0 W Y p f u D O Y I P S Q B B N q o x 2 k v d U + p j j H r 6 v 3 L p Q q O K c O 2 V B x g P F S K q x K X d m Q + z Z g F H n k 5 M h q q 2 v z 2 g G I B q N y A D X u Y D K j U p q T L F c 4 L w / M P + X u W E 2 P w 1 c e l A t X u z i c w z u d X X J W M G R o U E p v / K K C r l X I R P I I w R S o S G W 0 V A g k 5 R 5 T j 0 o Z H F M H 0 o g B W U V V r E R 6 2 J 3 9 h y k X N Q y o a 5 f v T 5 j g m A J 9 3 t Q a T E s a T a g 0 g 5 z p Y Y W Q l 8 t w p U a j g S I I V k 8 F h P T D c f z g X 0 k x f D g A A 3 0 9 e o j N Y I 9 F A z S i K e d i R e m m r o 6 6 u n u l s 8 e m C q T E J J F I L 4 H p Z 2 U h l I E y 0 / + Q o V j + l A Q v y e q S c V H R a i l 8 G T Y M v R + e O r w Q b p x / V Z m U R V M 3 c D 7 K A A D X W F y Y d S 4 0 U a h Y E g q N 4 j U u K x J r g N K m Y D o L 0 E M y U A Q e 9 / H V H q Q D i 7 w 0 Z E R G h 8 b l W k c k a m p r B f M d Q 2 N V F p W r o + Y b K W l d H W k i r Y 2 x / l z A / w 5 a S r n 7 x w f G 6 O b Q / h 8 R R j 5 j t x Q B A R L U H M z B u / O r A u F K q 4 T X 9 2 2 m n w H Y C i 8 j O 8 b W / I r E 8 V u X t j j T o X P k 5 b 9 p G Y D n h H z w t 5 9 5 6 g s n l J X V y O j J O w b Y + M a j A U 8 d + a 8 E G T T 5 o 2 0 d l 3 2 B D 0 M 9 / F 4 5 u 6 3 P Q i M K Y n v T y Q x g k 9 p P g w 3 U m G S j l 7 1 K E 2 E 4 U Z G M N Q I Q 4 9 k y F G M C Y s x f G r I 0 d 9 9 5 y k m O C q r M + A 6 c c V h h A r W s 1 5 F R c B K S G j l i o t Q A D Y P q J r H P C s 8 P 7 Q T n t t o C 1 T a T 4 + f k u F L 6 H N h 9 A X m S a 1 a N X M o E a 6 d j 6 s + F / h e a D E 7 B v v 6 q L G 5 W e 5 F x u t p s 8 1 O q M / v p r n 8 u N w k z S K T R S o 1 h g + r 1 I J Y S S b U 9 3 / w j P 4 G Z 8 B R J h 8 E B Q a b G 0 D r W 4 y m X 8 c 8 F + x H p c Z L Y c z q v d N 1 h / p 6 + 6 Q S / + C H f y e T E 5 E 3 f r + P Q p O W 8 8 A O k G k h 3 s K u 2 7 d 0 z E L 9 M q U h V S M H Q h m T E V a E M u O G Q 2 6 V l l b O B k M 6 S 6 C 5 k K Z C 1 X + a W Q c K W Z z l l G C U B d Q 6 B N K R z d F I x U Q u b L 4 2 H 2 B F V + y e g Q m G V 6 5 c p 2 V s / u X m w 6 3 b n a K p 8 m l w u 7 d w v q j n / l I u 4 N D I I o e t P w Q N 9 e E 1 r 8 S l 7 y T p p g x x b J H I C h P 6 / Z O z 4 D h C V Q S C q g C 4 I N j I U 4 l F i H D c R V G 9 7 e d 8 g D l R u / f s l K X C 7 I A j 4 N X v f E u 2 E n 3 9 9 b f o 4 4 + P y 0 t W A / P + 6 E F Q w i S G 8 w O f g 3 F 8 m J A 4 M j w k h D G a S Z F G S T S u X 9 r a S J Y R I Y 8 O W W D + g U w o 4 x 0 7 N + p v d A 5 c J 6 9 2 O q 5 W 9 o 5 U S D / K 5 f Z w a 6 z a B N P 6 5 m u F n Q o f d 2 + e 3 z D / 9 e / e f v N d e o X J c z 9 g t A X I 5 f f 5 q K G x g a q r K h e k p Q y Q 3 y A E P I l + J r X p P 1 l h k k 7 e 8 l A 4 q o 7 t C 7 L Y + 0 7 K I W H 1 n 1 I s P 3 7 t i P 4 W 5 8 B x f S h I g G s a C g a t X i 6 K y e y b f o B X M K j Y Z e V z j 8 O D o 2 L b t i 3 U t r K V x s f G M 6 s r z R d w m x s Y M k F A S r j W E c c m c D J R U J + b i p l + l N Z G G c G x F q 2 h D O l 2 7 Y F 2 m l n 2 h S 6 O M / m A + q p J Z f b p A i g m r Z S L + S 4 k C V O v b e X 8 J w W i 7 7 W i t U X c 6 / M F S F J T q x Z 1 s Z M J W g g N G U i F 4 8 r q K q 5 b L h p n Y u F Y z D + + R p m B y t m Q K T 9 o M g 7 F G 8 i m H s g E W b v u w S Y 4 F g o c S S g F F I 6 y t d H 6 2 V F M W g q r s 1 7 q u f 8 I C q C 3 t 5 / q 6 x 9 s V P b g 4 B A t a 5 r f T F 8 Q C I N c T R x 9 J a y Q d P 3 q l S x y K Y 2 j 4 i V l Z T Q + h X M m T Y f a H F S i p s G r U J m A l H 7 0 4 x S / K b h R 9 5 w o L Q 3 T Q i a 0 b G L 6 F b G W 6 p 9 0 0 / G b s 3 v 9 7 o x 6 6 O S l f r o 4 D + L Z U V V V R d e v 3 a C P P / x E + l / 3 A x o p a w S F I k l j U z O t X r O W 4 4 p A q t 9 k w q R c f / 4 O m + c c V x o J Z F J E Q r k Z z S T E Q p z 7 V Y h / + z v P z C h v p 4 g j + 1 A Q L z e W q p B U 5 x Y F a U c x a S k g M u 2 i 9 6 4 E Z K r H V D z 7 2 V b V J e m H L + + i Q P r B + k N Y B / 3 A w f 3 0 3 A v P z r q F K N z h Q 4 M Y 2 K p G p S j y g A Q q N G m G T E b C w Z A M U b J f a y R D I o i Q S m k m l G U 6 O a 1 X y M 0 u b 6 e I g 0 0 + r h A V e J G o W j U T 5 n N U F B N Y O d C n t / y i s S Y j q v h Q q c + f P U d 7 N y 9 8 o R Z s E N B 5 6 7 Z 8 F o D x g H C N 4 + V v X X 2 9 p N k J A w F h c L 1 F J p B D h b 6 A u k f T b z L n L f N O E S v L 4 8 f S v s Z 5 7 5 7 s c D S h 6 q r 1 S 0 E p D F 1 Y e F G o K 0 W x a S k 7 o L E 6 u n z 8 r C T L M K t K u f C R 2 c u b m 7 g 2 u D N 5 1 t j U J C P P 0 W / C N A 2 l V d R 2 o i a O a + 2 a y X j 1 V J r u O + l r x Y q Q u E 6 T 4 1 y Z p v 0 H d 8 v 3 O x W O 7 U M Z q S r n g r M V E F p E e f u u S V X s + O u 5 q I w y f 3 L v H l n T 7 0 G g t E t S B q b C q d H a O l M 7 4 B p M D Y H p N z g w I B o L a R Z x I K x p h C h I U 5 r n k + u q 7 6 Q I x G V j j + M a j h u t p H b e m K b S g C 9 v G T t J H N u H M t J U z w V s P E R S W K r A D K m K W U s B Z R X V s o o s 5 k q 9 8 d Z H d O H u 3 G 7 2 j o 6 z d P S D j + n m j V u y M R t W W 8 L Q J A y w R Z 4 Z U W R R A k 1 V W 1 f P e Y x 5 V U M c K k I o M v E 1 m k y 9 P d 3 0 + T 0 9 Z k 8 I B x I p U e T B 9 R x C o 9 o E 2 u l H r 7 3 C d z e z j J 0 k j j b 5 D E o D b N 9 r I q H A T A G i M F E x F g P Q c J S X u G k 4 7 K H b w 7 O P I L 9 w / n P Z e A 1 L P K / f s E 7 2 j d q 3 / 0 l q b V u R R S Z D K L t J Z 7 R M d U 2 N H G M U u 5 z X Z A J h M O d q L K z N P R B H l 4 O I j i v z 1 A h G m 0 / T s m X W p g V O R l E Q a m U L 9 y W k 8 J S n y B S W K c j F A B A K m 7 Q d 2 R g R r 1 8 + g A S Y P 4 V x f 3 Z 4 v T 6 p 5 N l E Q t 4 p E m E j A p W m R c c x U x j p 6 F f B b E S / K W P q S R k o E i m y K c L B t J O y Q a g l l Y j T y 6 8 4 a 5 r G b H B 1 3 L h b F E 1 4 L J 6 i m 1 0 x N k 3 Q k f b K 5 D m Y K V g g x I T F i p c 2 x c R + x + x d 9 H E w 8 R A 7 c w D Y + R 0 d 5 W A o L F 4 7 D J b N X f s P / 9 f Z e Y c q O L 1 x W Y O 8 n x I y M b l A N E C R y 4 j S Q J j B W 1 l V z S R y M 0 m M V l I k E k I Z Y i V A J k U e N e c J c T N u L 0 q v f O d Z / t 4 i 0 V C y B U c R / J T 4 8 W J K t Y B Z W k q 3 k h B u f v V j F x d M N x F b i G J q e n d 3 D 0 U i a r m A 7 u 5 e e v 2 N t 1 k r + W X L U B A i o 4 k g f A w C w g z E r N 5 z Z y 9 w v n F + c T o q P r I M c W g k L L K p t B Q I k q J Q u p Y + v u a R e D a Z + L y O W 5 r J J p p c I B V f x O Z e v a 0 k n f 1 T F C a f w b a N V W z 6 q Y L K N f 9 E u P C M s w J S D K g p t d 6 7 e V k r o / J j E R f M i 8 J + U d g B 8 Z l n D s v Y v f b 2 V X T 6 9 B k a G x 2 X 6 9 Q 7 I r u A Y G n q 7 e m j O J M J A E k U w b C I i x r 8 C p P v I y b S t X 7 M m s Y 5 T S g h E / L Z 9 G c R I u + 5 T E w Z G E 0 1 H R e z 7 x / / + a f y P c W C o i I U U F n m V o U o L a A q R B y r N B w r U q H p L Q Z S r a q 3 + k t Y S B L 9 o 9 b W V p 2 i Z u X a N 7 1 + 8 c X n a Z r z 5 t i x E 3 Q X O 8 W z O S Y k 0 V r m 0 O E D F G Y t h / x R 2 s g S L M L S 3 9 s r W k k R S Y s Q C c L 5 a y O W k I r z P J W l l T j O Z E K 8 Z Y W 1 D k a x w F H r 8 s 1 H 2 l d X K j e 6 F J 6 t E A 2 x E E c h c y V S h H I 2 q e r L l Y b C 3 k x n z 5 y X z a e x r 5 S B m H a i Q d T z I q y r q 6 N D h w 7 I R m 6 X v 7 o i m w + A G K q x I R m B n p B + j x a c 0 + c v j 7 d o w l g i b n A b m R B P 4 B h 5 j 1 D i a k N q 2 e + J Q 5 j n L 7 / 6 b N 4 y d L K 4 z t z s L g 7 b J w f n L w 6 R y w 3 H h B J M L R A H h Q i 3 I 5 n Q j A 5 g C 5 h D p 7 2 3 2 t k 6 T U 2 V 3 J 8 J h W R 3 Q 5 h 6 B i D Q X I L 3 T x h C B B K i T 3 X 3 z j 0 K + P 1 U V V 2 p l g r z + c n r h U Z K 0 a e 3 v H y t M Q + Z P A i Z L C r E M c j D h E K D l S E S H B E I z e Z p r J 0 4 / O f f / 1 z f Z X G h 6 E w + g / r a A B c q W k g t K F R T y N K y q r i q C K o / Y R 9 l A e E / + t M K F y A T E I 2 q R S r N v a t K P 7 v A h E N F x 5 a i G C S L f l F f b 7 + Y j K d O d j C Z I l R S W i Y m o 7 q W + 1 B x p a W M O W c P 7 f m a O T b W g W g m E A r H c d q 4 a Z 3 c c z G i a A m 1 e m U V 6 x w u Y C l U V Z B Z J o g U v D J P p B K g x W U y o b I J m R j 2 v 4 U I o 0 x x v 8 P D w x S L x + Y k k + o P 8 b P y 8 + L F b D w + T f / 3 3 / 6 d h g a H t N v d T d 9 + 9 W U Z f Y 7 r h w Y G x H y 7 N a Q c F G I a I p S 8 U / F M A 8 X k E W 0 k c U U m y 8 x D / s f J 7 / P S 4 W f 3 q h s v Q r j O 3 C p O k 8 / g z L k e f k o P / 5 p 3 U 7 b 3 U z a z z + 0 y 5 p 8 y A Y 0 p q E z A w j E F F d l Z + B e 7 r Z c H 0 k I G r O d Q W V n B 5 + U q u U 6 R C 6 G l d e 1 p Z m 8 m E O L E p 6 f o 4 F P 7 h U R y T j x + 0 E z T s g I T N F j W y H F N S i G W h I Z I q o F S Z h 7 M P b V X L s w 8 L H z 5 T 0 V q 6 h m 4 z t 7 q K W p C A a f O 3 G V d r P t S M w j F Z A O h N L E U o Q y p Q C Q d 5 x + B k E w i c m i g k r 4 + 0 o E I O g K 6 C K G O b I r K + y Z o m s Z G 9 J 0 U Y b L I g 1 A I Z E S R x R B q m j X U F 1 9 8 S T t 2 b J N 0 I Y t c A 9 K k 6 E y X l y J x G 5 m E S D p u C M U E M m G W d t I O C J A p n U 7 S 7 / 7 b L 9 U z F D G K 1 u S z 4 8 C + l V z g y u y z b H l d + N L H Q i V Q I u Y f x F Q e O d a V h 0 W m i 3 C F s v p b S l T F N c f 2 C v w I R D 5 X h T I 9 B R U f 3 8 n H x z 4 5 L o t a 4 t 7 E B M s R c + / G N L M k R c G J I L 3 z 9 n u y E 2 L W O d 1 f O t v l p q m Y + o w M W e R z d F x r I S t U Y v f m g U x I + + 3 v f 6 F L o 7 i x K A g F v b F 3 T 2 u W K 1 3 Z 9 I j r i m G v J C Y u Y l U g Q y q L Y K p y q 4 p v K r 2 J G z H n j e S m 6 e v k s 7 I l 8 3 1 Z o t L X 1 K u F J e G M Q G h I Y v p I 9 j h e w g 5 N K t N O h P 8 f 4 a V L X 8 r W o r i P 9 9 4 9 S m N j Y 5 I e j K S s p b 9 s e S H P z f l j G h 0 r r z g / I c h X a b B Y k L 9 M J l z 3 D / / 0 U 9 H y i w G u s 7 d 7 i 9 7 k M 4 C n 6 t T p T j b l d F 8 K J p 8 J x e Q z o b 1 P B R P P M v 3 4 j w p h B E o c n 6 z T E Z W 4 / K q 4 L c g L y X 1 V B J m C 4 A o u g T 0 u o R X f t y p O 3 Z 1 X a e X K N i o p C c h l F k n z C Y i o 4 t B u o y N j 0 u f C M y i S p u j m z d s 0 6 W m l y R j 2 e F J p E K W V W Z i g G W I L O Q 3 R L H J J f 0 k 3 W G j A f v 2 7 n 8 m w p 8 W C R a G h D P A + 5 e D + d i 5 w 0 4 r a N J V U D q P B V O W w W m B 7 5 V F x N Y 1 b n V M V T J 3 L T O + W i o f r V O W b V e Q 6 W 8 W V N F 1 x M + e N c L p O G 5 x I y 0 b X 4 X C Y 7 0 F r J U 5 X 9 5 o r c B J Y c Z h 0 X 3 5 x W c g l L 2 D 1 d f 2 9 / T Q R 9 c l 3 m G s z Z M n k h Y q r v D P a X o k a 7 I q 8 x U L / 8 U V H J s B 1 b h F p K I N Y L E E n O 2 6 K 5 8 8 t 2 g q a C S G c E 2 o 1 2 o y j Y h Z N B Y H q U Q G 0 E 0 c k V M c G K l 0 f 3 A / Q M J a O g r o x + s g 6 l w n T 9 O x 6 m H p J u n n 9 J q 3 f s F 7 I k V + Y q B z a t d P Q 0 D h r p 5 L M 2 D 9 I J J 6 m c 7 J C k T E 3 F a m z T E 8 m G U J F N E N O k I y J x f 1 S R b A 4 / w + b e b 9 5 b V 4 L b x Y b X O c 6 F x + h g G g k T i d O M a n s Z p + E I F A + 0 8 8 i k i E W / 8 E v Q 6 W p U B 1 b P F J / T a B g D m x Z n 4 l y x V e B + S N E s I d u V 5 q e X q v W d u j q 6 q L 2 9 t V y z i 6 z e f e Q D t P t 6 N l u C o a n q L Z l A z 6 Y z 2 k i g Y A Z E n H I 3 2 F M P n x f R i t n a S v T H 8 W Q o i T 9 8 t c / Y c J a m 6 8 t J j C h + l Q p L V J 8 c P Q S 5 4 L R U h a 5 7 B o q v 6 Y C Y / Q x P k h C p O G c J O B P 5 t x 8 g c q f A Y i g I o h K i M i W 5 d P U U J 6 i N 9 9 4 m 1 5 5 9 V v y P / K D E J J F J K W V j G d Q h W k 6 d c v D J q J F J N N n y i K T J p L q O 1 l a y d J O l t k H z e T i e / j 9 / / p H y Z P F i k V P K O D 9 9 z / n n A C J Q C g Q S x E s Q y Y b u Z Q Y Q i H E M a K o R D o d w D k d G u i U v D D E s Q I m g w T 6 j A 6 b K h O 0 Y V l C B s N e v 3 6 D d u z Y n i F O r h g C S V x I Y 4 V Y 9 y E U p Y x G M t p J a a Q c U m W I Z N d O d j J N k 4 / 7 p 7 / 7 H 7 + S e 1 z M c J 1 f I p T g / Q 8 u c I s N 8 s y u q S R u C M V x I Y 0 R k E X H A R W a u P y V + N w A A X Q 0 E + c / / O t x p + m p N X h J S v T e u x / Q k Z d e E H L I D 0 L I D O 2 E N B A D x 3 B e p K m j M 2 e v J h P m k E g d s 8 C h Y d N Q h k R G K i r K 6 N e / / Z n c 8 W L H E q F s u H T p N n X 3 j j E B j K b S W i s P s T J E s m s s 0 A q h / O K P I p E 6 Z 4 e c z Y C r u o 7 Z A C L o U A L + K f O l a E + b W l z y 4 s U v a P v 2 r e o c r t U i B I I I Y d J 0 c x C O 3 B T 1 T b B B p k m V n 0 y K S B K 3 k c l u 4 h m P n 3 G J 4 6 6 2 7 9 h C T z + 3 X + 5 j C V y y 5 7 v 6 l w h l A y r h W 2 + e 5 p y x T M C M k w J E Q 5 g h 1 E x i 8 R / 8 M l S 6 A G k q x j B p K h B k l Y A m k G K T j u s L O H x q b Z y G h 4 Z l u e L c Z b / s A o 0 0 y S b d l z 1 Y R 0 + R y 0 6 g D L G E S I p M 6 t g Q i c N c M g m h l F b C V q O / / e + / 4 v y w P 8 g S l g g 1 C 9 5 5 + x R N J 8 A F J l R G W 8 H k U y E I h M p k E c l O L l X J V I h z + F W h Q i a S B 4 Y 8 + L W I h N i e 1 j g F f G k 6 d a K D D h z c p 0 i S I + N T L r o 9 5 B a H Q y y B N J B E h X N q J p A J B J I w P 5 n g e M A i L n / / m 5 + o e 1 t C F p Y I N Q f + 9 p f j l B b N Z N N U W h S 5 L F I h 5 D 8 q r g k 0 g 1 R 2 y D k D Y Z A N I I G O S j x N d e U p C k b S V J u 4 K e t D 5 J I J g j 4 S y I R 3 S i Y t H 5 H s Z M q r m S T O o X 7 P h P O Y b / U v / / M f 9 D 0 t I R 9 c F + 4 s E W o u n P r 0 I v U P j B P b f 5 p U H I J E I J X W V j M I p U V o J C G i H F e x H D L Z I K X B R J A D B k j B Q c C T Y o 1 D t H 9 1 X F Y 1 a m l p y R D G k h S d 7 r S b g S A S h 7 l E k r g i k t J K h l g g E D S U p Z V A K M y R W r d + j Z q y v o T 7 g g k 1 s E S o e e L d t 0 9 S K I w 1 8 E A m i 1 T G B L S I x Y I 0 0 E e O 8 d 9 W K E C 6 i m V B 8 8 n 8 E U L o C A W 8 a d q 2 P E a X L l 6 i H T t 3 a N I o u T P i o o F J 7 N + k S c S h 8 f B l t J O O G y J J G j S S k I m J x O S x h l Q l W A O 7 Z J 2 + 1 3 7 x f X U P S 5 g T S 4 R a A P 7 0 H + 9 z K w 6 y 2 M i U F Y I 8 O s w h l c T l U x g q c S b s h O I f H y u + V X U J Y u V B 9 e V J C k + F Z V k w Q 6 b z d + A G V 3 E 7 o Q y Z j M s 8 Q y J N K J A J m s r e Z 0 K I v m F Z e R n 9 5 n f F P R n w 0 Y P o / w M I s o G 5 a Q Z 9 b g 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 G u i d = " b d 9 d a 6 5 1 - 7 7 9 8 - 4 7 a f - a a 7 a - f 9 7 e b 7 9 6 9 6 6 6 "   R e v = " 1 "   R e v G u i d = " 9 1 1 a 4 e d 9 - 6 e 3 d - 4 0 a 4 - 9 3 b 3 - 7 b e d a 0 c 4 2 7 0 9 " 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  C u s t o m M a p G u i d = " 4 4 0 2 b 5 6 0 - 1 1 5 9 - 4 d 8 9 - 8 7 4 c - 2 7 8 c 3 7 8 3 1 b f 0 "   C u s t o m M a p I d = " 4 4 0 2 b 5 6 0 - 1 1 5 9 - 4 d 8 9 - 8 7 4 c - 2 7 8 c 3 7 8 3 1 b f 0 "   S c e n e I d = " a 8 a 4 1 a 9 6 - 6 0 9 2 - 4 f 6 8 - 8 b 4 1 - 8 f e e a 8 d 1 e 5 c 5 " > < T r a n s i t i o n > M o v e T o < / T r a n s i t i o n > < E f f e c t > S t a t i o n < / E f f e c t > < T h e m e > B i n g R o a d < / T h e m e > < T h e m e W i t h L a b e l > f a l s e < / T h e m e W i t h L a b e l > < F l a t M o d e E n a b l e d > t r u e < / F l a t M o d e E n a b l e d > < D u r a t i o n > 1 0 0 0 0 0 0 0 0 < / D u r a t i o n > < T r a n s i t i o n D u r a t i o n > 3 0 0 0 0 0 0 0 < / T r a n s i t i o n D u r a t i o n > < S p e e d > 0 . 5 < / S p e e d > < F r a m e > < C a m e r a > < L a t i t u d e > 0 < / L a t i t u d e > < L o n g i t u d e > 0 < / L o n g i t u d e > < R o t a t i o n > 0 < / R o t a t i o n > < P i v o t A n g l e > - 0 . 6 1 < / P i v o t A n g l e > < D i s t a n c e > 0 . 4 < / D i s t a n c e > < / C a m e r a > < I m a g e > i V B O R w 0 K G g o A A A A N S U h E U g A A A N Q A A A B 1 C A Y A A A A 2 n s 9 T A A A A A X N S R 0 I A r s 4 c 6 Q A A A A R n Q U 1 B A A C x j w v 8 Y Q U A A A A J c E h Z c w A A A m I A A A J i A W y J d J c A A A s S S U R B V H h e 7 d 0 L U F T X G Q f w 7 y w g 8 h B E H i r E G m M q B B R B Y 1 S S j F I 7 0 Y 7 G a U l r T e q o e T T R m q Y P F a 1 N p 6 P T + E h M p 5 2 k q a 2 O T e I r N Y J p g q J R K x o f q 4 s g i g o I C 4 i v s g j K a 3 F 5 9 V 7 y O T F 4 F Y W 7 9 5 5 z + H 7 M 2 T 3 f k k m Y O f e f c 8 6 9 d 3 d Z 2 i F b K x B C d G H B Z 0 K I D i h Q h O h I W f J l 0 p K P E J 2 w H Y c p U I T o h Z Z 8 h O i I A k W I j p Q l 3 w l a 8 h G i E 7 b j C A W K E L 2 w n R Q o Q n R D e y h C d K T M U F k 0 Q x G i E 7 b z K A W K E L 2 w d A o U I b q h P R Q h O l J m q G y a o Q j R C U u 3 U q A I 0 Q s t + Q j R E d t l P S n 9 D P X C 1 E n A G M O K m K G 1 t R U 2 f 7 4 L K 3 l J H 6 j 8 s 7 k Q G T 8 R K 2 K m v K x d E B U z D C s 5 W U D 9 H 7 f E 7 b c / n 6 V 0 C A / m v z p b c 4 x k a t L v o e L H j M c e M d u I s Y n Y k x f b f S x H 6 i V f i 1 d / 2 j 9 x Q t 1 H W R q v Y C U n q W c o Z 3 0 d h Y k j 6 l i o Y y I z q f d Q P 5 0 k / x J D N N P U M d E Y K 1 m a 1 D N U Y H A Y 9 g g v g i Q f E / b l 8 V P S 7 q G a P f o C s 9 C 1 a 5 6 0 t r a A R 9 P / s J K P t E u + C 6 X F F C Y O M W a B C y X 2 O 8 Z L l i b t E b d 8 y U L s E d 6 8 J f H Y S B s o i 2 d P 7 B H e e H j 5 Y E 8 + 7 E v b a S n 3 U L U 3 / c D X r x d W h C f 1 d T X g 7 y 3 n 6 X O L e p l G t n a 9 6 h q F i W P q 2 F y v r N A c O 9 G b l E u + h X N e x h 7 h l a x j J G W g X K 5 m 7 B F e u R p b s C c X t i c z V 7 o 9 V H l l K w S H 9 s O K 8 O i a 4 y q E 9 V H W S J J h e 0 / I F a i G B i d 4 + j 6 M F e F Z U 1 0 J 9 P S R 6 4 y f d E u + F W 8 u x h 7 h 3 f I 3 F 2 F P H t I F 6 l R W F v Y I 7 3 K z s 7 E n D 2 X J d 0 a q J V 9 p W Q 1 E D B y M F e H Z p d I i G D h A r s s b b F + W P I G q r 6 s D L / 9 B W O l v f E w f 7 J G 7 y T h T i b 3 7 0 1 h r B 1 8 / f 6 z E J 9 W S 7 / W Z z 2 O P i E K 2 M Z M q U I 7 y c u w R U T j K H d i T g x I o 9 V q A H O 3 t t Z 8 p z 0 Q k X 4 + Z 9 n i K 2 K R 5 P 1 S r 8 v P o Y 7 F K Q U S i j p k 6 d l p j K m K z a L w m Z F s 4 5 y X l k Y h o w W s v a Y 6 p i E 2 a J d 9 J m 0 1 5 J i L K O a G O n f a 4 i t a k O S l B + y d x y T R 2 0 u y h h o 0 c q 3 S I i I a N U M Z O Y 0 x F b F L s o d a 8 u 0 p 5 J C L 7 + + q V m m M r W p N i D 7 V t 0 8 f K M x F Z y u Y N y q P 2 + I r U p N h D L V q + B n v G K S 6 2 Q 2 a m D b K y T k B L y z d v l q u u r s b e t 1 V U V H z r d 3 f 7 5 7 q r x S v + g T 2 x s f 0 5 e c L f y 9 f Q H A T q 5 7 2 5 2 + 3 3 8 q W l f Q H F d j s E B A a C t 7 d 3 2 w f h H 7 M e h S F D I q H c U Q 4 B v Q K g p r Y G n k x 4 C u z 2 o r b f l 5 a W Q F z 8 C D i Z n Q W R k V F t I Q u P i I D d u 9 J h 1 K g n Y N 7 r v 4 S M j P 1 Q V F g I Z R f L I C n p O Y i N H Y 7 / R T E 8 6 L 1 8 t 6 g f g N n T o w o r c Q k f q L + 9 s w J e m b 8 a K / f q 6 O b Y p q Y m y M s 7 B 0 O H d v 5 L x R w O B 4 S G h m I l n s 4 G S r V u 9 X y Y l 7 w E K z F Z m L L u E / k n t W 3 t z Q d P T 8 8 u h U k l c p i 6 K n X L x t t G V s w f 4 f d Q L 7 y 6 A H t E d D 9 7 T f x P l G U Z p / K F X v I 5 m 3 o b s n 9 S 0 f u h O t a V J Z + 6 j / L x v I 6 V m I S e o d I / S z E s T O 2 p Z / n U / V J t b S 2 + Q r p K H c u d 2 1 O w E h M 7 c K p A 2 B l q w o h o S L M Z 9 x W T t 8 9 Q V u t R y M / L g 6 e e f h o G D 3 4 U L p S W 4 m + 6 n + C Q Y P D D d 9 1 2 Z Y Z S T R n V H / Z l n c V K P E I H 6 t 2 3 V s E v F q / E y v 1 o y d e x r g b q g 1 W / g / l L k r E S D z t w W t x A 1 d 4 M A A 8 P D 6 z c 7 1 6 B o h l K n x m q u b k Z / L 3 F v e g t b K C s B z N g e M K P s D J G + 0 D Z b M f b L u Q G B g b i K 6 S r g V J l H 0 6 F h H F i f j 8 y O 3 j 6 v J C B S o y L g h 2 Z V 7 E y R v t A r V v 7 T x i b k A A x M U P h x g 2 x z 0 5 1 h Y + P L / T o 0 a O t r 0 e g J j / e D / a f z M N K L M I G a t E b b 8 A f / 2 z s T b G 0 h + q Y H o F a N n 8 2 r P z r X 7 A S C z u Y K 2 a g 6 l w B h p 8 y v 1 e g a I b S b 4 Z S r 0 f 5 9 R B z H y V k o C o c 5 e D b e w h W x q E Z q m N 6 B E p V X 1 U A I W F h W I l D C V S h c I H 6 n r J / M v L 6 0 y 3 t A 3 X + f A F E R D w E v r 6 + N E P p O E O p 1 O t R / x V w H 8 W + E j B Q P 5 k 0 A T 7 8 I h M r 4 7 Q P 1 I f / W g 9 x 8 f E Q F x e P r x C 9 A v X i s 6 N g 6 6 6 9 W I m D f X V G v E B V O / 0 N v f 5 0 C y 3 5 O q Z X o N T r U Q E + 4 t 3 W J V y g n P X 1 0 O L Z H y t j 0 U k J b e 5 Y 8 q k s T V f A R 1 l O i 0 Q J V J F Q g U p K T I A N u 3 O x M l b 7 Q D m d T n C 5 X H R h 9 z Z 6 B m r G x B j Y v v 8 o V m J g h w Q L 1 I T H h 8 F / j p h z m 0 / 7 Q H 3 6 6 V a I j o 6 m C 7 t u m q F + m D A Q 9 m a e x k o M 7 N B Z s Q J V d r k B g o L N O Z 1 K e 6 i O 6 R m o q k o H D O j v j Z U Y h A p U t T I L W H p + B y v j 0 R 5 K m 7 t m K F W L 8 w I E 9 O 6 N F f + U Q N m F C d S M Z 5 + B N d v M W 1 O 3 D 1 R O z s m 2 6 1 A h I S H 4 C t E 7 U H O e G w M b 0 / Z g x T 9 2 W K B A J X 1 / H H y 0 w 7 w v p W 4 f q L 1 7 9 k B 0 T A y E h 4 f T D O W m G W r W 5 J G Q u j c D K / 6 x w + f E C V R J W R 0 E h / b D y n i 0 h + q Y 3 o G 6 5 r g K D w / w w 4 p / S q C K h Q h U o 8 s F D S 3 m H t C 0 h 9 L m z h l K 1 d N S C V 7 4 7 + e d M I H 6 / a / m w u J V 5 n 4 G H 8 1 Q H X N H o F Y s n A H L 3 z P + 4 7 Y 7 Q 5 h A T R w d B 9 s O F G J l j v a B K i j I h 7 5 9 + 7 V d 2 L 1 Y V o a v d j 9 B f Y J 0 e w u 8 l h + P + y 7 s P p a N F d / Y k T w x A m W 1 n o X o 4 U 9 g Z Y 7 2 g d q y Z T P E x s a 2 X d g l X 3 N H o M 7 l 2 G D 0 m M e w 4 p s S q B L u A 1 V T f Q N a v c K x M g 8 t + T r m j k C p m O s y 9 B L g F i 8 h P u h y 3 s z n s U e 6 q 3 m z p m O P b 0 I E q t R u 7 t 6 J m K / U X o Q 9 v r G j + f w v + T 7 Z m A I / S J q J F e m O 0 l M 3 w P Q Z S V j x S w l U K d e B a m p s h L p G e n s E A f D z u g G e X l 5 Y 8 Y n 7 J d / S 5 N 9 g j 3 R 3 S 5 N / j T 1 + c R + o g / v E u T G S u N f B f f x / x g S z F v C 9 5 L N a z 0 H U s J F Y k e 4 s P z c L R o + O w o p P S q A u c B 2 o 6 3 U + 2 C M E o L e f E 3 t 8 4 n r J t 2 m d G P d v E e N s X M v 3 M c H 1 D D U 2 c i C k Z 5 V j R Q j A p P h Q U I 5 Z r P h j A a Y 8 c t o W L H t f 6 R D y j e Q / f a B 5 r P D S 2 L H z Z d z O U F U 1 3 s p f q P 6 l h N z S C k H + N 7 H P H 2 7 3 U K u X / Y H C R D Q w e G e p c m x w i t t A p W w y 9 r u f i D h S N / N 7 b H C 7 h 5 q b v F z p E H K n u Y t W a B 4 z P D R 2 v P A i l 3 u o 8 k o L 9 / d t E X O o 9 3 e G 9 W n B i i 9 c L v n + / f F 6 C h O 5 K / X Y + O S j 9 V j x h c s Z K i F q E K T Z L m N F y J 2 m j A q H I 3 n F W P G D y z 3 U 1 O k v K x 1 C 7 m 7 q 9 F c 0 j x 2 z G 7 M V X e J u h i q v s o C H h y d W h N x J / U K 2 s K B m r P j B 3 R 5 q x / Z t F C b S I f U b L N N S t m L F D + 5 m q C e j H 4 H P r R e x I u T u p o 5 5 C A 6 f t W P F B 2 U P p S 7 8 + G k j R o / H P 4 2 Q e x s 5 J l H z G D K z M Z v 9 M l c z 1 F V H q z C f Y 0 3 M 1 d j o g n 4 h y o H M E Y v 6 5 / D S C s 7 k U p j I f f P y 6 g H 5 Z 0 5 r H k t m N a 5 O m 8 9 O m q x 0 C L l / L y Z N 0 T y W z G o W z V d N a g M G D V G e C b l / A x 6 J V B 6 1 j y c z G s s s v s L N H u r S l U b w 9 q H P k C D 3 7 6 b T C R H 9 + b l N j Z s 9 l O t m A 4 W J P D D 1 m H E 1 O D W P K T M a N x d 2 E + O i s U f I g 0 m M j 8 G e + b i 5 D s U Y t + 9 1 J J y z W N R T A d r H l d G N n S i 5 y s U e 6 n J 5 c 9 t p U E I e l H o 9 K j z M A y t z c T E t N D j r K U y k 0 9 R j R z 2 G e G D R m L U M b 9 M m J u K f Q 0 j n T H t m v O a x Z X T j 4 j p U h c O h P B P S e R U V F c q j 9 v F l Z O N i y f f e R v q G D d I 1 7 2 / i 4 R g C + D 8 f l 4 + k m 1 M b 3 Q 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 G u i d = " d 0 3 9 b 5 9 a - 0 1 d 2 - 4 4 9 e - b 5 5 0 - d c 4 5 7 4 f 9 e a f c "   R e v = " 1 "   R e v G u i d = " d 4 3 7 9 2 5 f - 8 0 b a - 4 0 6 6 - 8 3 9 9 - e 0 0 7 2 8 f c e b 6 2 " 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 / & g t ; & l t ; C h a r t V i s u a l i z a t i o n s & g t ; & l t ; C h a r t V i s u a l i z a t i o n   V i s i b l e = " t r u e " & g t ; & l t ; T y p e & g t ; T o p & l t ; / T y p e & g t ; & l t ; C h a r t F i e l d W e l l D e f i n i t i o n & g t ; & l t ; F u n c t i o n & g t ; N o n e & l t ; / F u n c t i o n & g t ; & l t ; / C h a r t F i e l d W e l l D e f i n i t i o n & g t ; & l t ; I d & g t ; 3 3 3 b d 3 2 2 - c 8 f b - 4 c 8 6 - 8 9 b 5 - e 6 0 6 0 e d f e d 6 1 & l t ; / I d & g t ; & l t ; / C h a r t V i s u a l i z a t i o n & g t ; & l t ; / C h a r t V i s u a l i z a t i o n s & 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 N a m e = " C a p a   2 "   G u i d = " a 8 d b 3 1 3 c - d c 7 0 - 4 d 2 a - b 1 0 f - 9 4 a 4 2 f 8 7 6 4 c 3 "   R e v = " 3 "   R e v G u i d = " 3 9 e b a a 2 7 - e 8 c e - 4 6 6 9 - 9 7 f 4 - 1 2 2 4 2 8 5 e e c 5 c " 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 C h o o s i n g G e o F i e l d s = " t r u e " & g t ; & l t ; G e o E n t i t y   N a m e = " U n u s e d "   V i s i b l e = " f a l s e " & g t ; & l t ; G e o C o l u m n s   / & g t ; & l t ; / G e o E n t i t y & g t ; & l t ; M e a s u r e s & g t ; & l t ; M e a s u r e   N a m e = " I M P E R A T I V O S "   V i s i b l e = " t r u e "   D a t a T y p e = " S t r i n g "   M o d e l Q u e r y N a m e = " ' R a n g o ' [ I M P E R A T I V O S ] " & g t ; & l t ; T a b l e   M o d e l N a m e = " R a n g o "   N a m e I n S o u r c e = " R a n g o "   V i s i b l e = " t r u e "   L a s t R e f r e s h = " 0 0 0 1 - 0 1 - 0 1 T 0 0 : 0 0 : 0 0 "   / & g t ; & l t ; / M e a s u r e & g t ; & l t ; / M e a s u r e s & g t ; & l t ; M e a s u r e A F s & g t ; & l t ; A g g r e g a t i o n F u n c t i o n & g t ; C o u n t & l t ; / A g g r e g a t i o n F u n c t i o n & g t ; & l t ; / M e a s u r e A F s & g t ; & l t ; C a t e g o r y   N a m e = " 2 0 1 6 "   V i s i b l e = " t r u e "   D a t a T y p e = " D o u b l e "   M o d e l Q u e r y N a m e = " ' R a n g o ' [ 2 0 1 6 ] " & g t ; & l t ; T a b l e   M o d e l N a m e = " R a n g o "   N a m e I n S o u r c e = " R a n g o "   V i s i b l e = " t r u e "   L a s t R e f r e s h = " 0 0 0 1 - 0 1 - 0 1 T 0 0 : 0 0 : 0 0 "   / & g t ; & l t ; / C a t e g o r y & g t ; & l t ; C o l o r A F & g t ; N o n e & l t ; / C o l o r A F & g t ; & l t ; C h o s e n F i e l d s   / & g t ; & l t ; C h u n k B y & g t ; N o n e & l t ; / C h u n k B y & g t ; & l t ; C h o s e n G e o M a p p i n g s & g t ; & l t ; G e o M a p p i n g T y p e & g t ; N o n 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 N a m e = " C a p a   3 "   G u i d = " e 4 1 4 d c 1 4 - 3 7 7 1 - 4 2 1 5 - a 6 6 f - 6 f 6 8 9 3 0 c 8 0 c 3 "   R e v = " 1 "   R e v G u i d = " 1 c 2 f b f 7 2 - d 8 6 1 - 4 f 6 a - b c 3 1 - c 0 e 9 b 0 1 d e e 3 5 "   V i s i b l e = " t r u e "   I n s t O n l y = " f a l s e " & g t ; & l t ; G e o V i s   V i s i b l e = " f a l s e " 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4 5 6 & l t ; / X & g t ; & l t ; Y & g t ; 3 0 5 . 5 & l t ; / Y & g t ; & l t ; D i s t a n c e T o N e a r e s t C o r n e r X & g t ; 4 5 6 & l t ; / D i s t a n c e T o N e a r e s t C o r n e r X & g t ; & l t ; D i s t a n c e T o N e a r e s t C o r n e r Y & g t ; 3 0 5 . 5 & l t ; / D i s t a n c e T o N e a r e s t C o r n e r Y & g t ; & l t ; Z O r d e r & g t ; 0 & l t ; / Z O r d e r & g t ; & l t ; W i d t h & g t ; 4 7 0 & l t ; / W i d t h & g t ; & l t ; H e i g h t & g t ; 2 8 8 & l t ; / H e i g h t & g t ; & l t ; A c t u a l W i d t h & g t ; 4 7 0 & l t ; / A c t u a l W i d t h & g t ; & l t ; A c t u a l H e i g h t & g t ; 2 8 8 & l t ; / A c t u a l H e i g h t & g t ; & l t ; I s V i s i b l e & g t ; t r u e & l t ; / I s V i s i b l e & g t ; & l t ; S e t F o c u s O n L o a d V i e w & g t ; f a l s e & l t ; / S e t F o c u s O n L o a d V i e w & g t ; & l t ; C h a r t & g t ; & l t ; T y p e & g t ; T o p & l t ; / T y p e & g t ; & l t ; I s V i s i b l e & g t ; t r u e & l t ; / I s V i s i b l e & g t ; & l t ; X Y C h a r t T y p e & g t ; C o l u m n s C l u s t e r e d & l t ; / X Y C h a r t T y p e & g t ; & l t ; I s C l u s t e r e d & g t ; t r u e & l t ; / I s C l u s t e r e d & g t ; & l t ; I s B a r & g t ; f a l s e & l t ; / I s B a r & g t ; & l t ; L a y e r I d & g t ; d 0 3 9 b 5 9 a - 0 1 d 2 - 4 4 9 e - b 5 5 0 - d c 4 5 7 4 f 9 e a f c & l t ; / L a y e r I d & g t ; & l t ; I d & g t ; 3 3 3 b d 3 2 2 - c 8 f b - 4 c 8 6 - 8 9 b 5 - e 6 0 6 0 e d f e d 6 1 & l t ; / I d & g t ; & l t ; / C h a r t & g t ; & l t ; D o c k & g t ; T o p L e f t & l t ; / D o c k & g t ; & l t ; / D e c o r a t o r & g t ; & l t ; / D e c o r a t o r s & g t ; & l t ; / S e r i a l i z e d L a y e r M a n a g e r & g t ; < / L a y e r s C o n t e n t > < / S c e n e > < / S c e n e s > < / T o u r > 
</file>

<file path=customXml/item19.xml>��< ? x m l   v e r s i o n = " 1 . 0 "   e n c o d i n g = " U T F - 1 6 " ? > < G e m i n i   x m l n s = " h t t p : / / g e m i n i / p i v o t c u s t o m i z a t i o n / P o w e r P i v o t V e r s i o n " > < C u s t o m C o n t e n t > < ! [ C D A T A [ 1 1 . 0 . 9 1 6 5 . 1 1 8 6 ] ] > < / C u s t o m C o n t e n t > < / G e m i n i > 
</file>

<file path=customXml/item2.xml>��< ? x m l   v e r s i o n = " 1 . 0 "   e n c o d i n g = " U T F - 1 6 " ? > < G e m i n i   x m l n s = " h t t p : / / g e m i n i / p i v o t c u s t o m i z a t i o n / S h o w I m p l i c i t M e a s u r e s " > < C u s t o m C o n t e n t > < ! [ C D A T A [ T r u e ] ] > < / C u s t o m C o n t e n t > < / G e m i n i > 
</file>

<file path=customXml/item20.xml>��< ? x m l   v e r s i o n = " 1 . 0 "   e n c o d i n g = " U T F - 1 6 " ? > < G e m i n i   x m l n s = " h t t p : / / g e m i n i / p i v o t c u s t o m i z a t i o n / R e l a t i o n s h i p A u t o D e t e c t i o n E n a b l e d " > < C u s t o m C o n t e n t > < ! [ C D A T A [ T r u e ] ] > < / C u s t o m C o n t e n t > < / G e m i n i > 
</file>

<file path=customXml/item3.xml>��< ? x m l   v e r s i o n = " 1 . 0 "   e n c o d i n g = " u t f - 1 6 " ? > < V i s u a l i z a t i o n   x m l n s : x s d = " h t t p : / / w w w . w 3 . o r g / 2 0 0 1 / X M L S c h e m a "   x m l n s : x s i = " h t t p : / / w w w . w 3 . o r g / 2 0 0 1 / X M L S c h e m a - i n s t a n c e "   x m l n s = " h t t p : / / m i c r o s o f t . d a t a . v i s u a l i z a t i o n . C l i e n t . E x c e l / 1 . 0 " > < T o u r s > < T o u r   N a m e = " P a s e o   1 "   I d = " { E 2 F E E F 4 C - B 9 F 0 - 4 3 A 2 - 9 2 1 6 - 8 B D 4 F B 2 6 C 2 9 5 } "   T o u r I d = " 5 4 2 d 6 e 4 9 - b e 5 3 - 4 2 3 d - b e f 0 - d 0 d 1 6 2 a 3 6 c 1 9 "   X m l V e r = " 5 "   M i n X m l V e r = " 3 " > < D e s c r i p t i o n > L a   d e s c r i p c i � n   d e l   p a s e o   v a   a q u � < / D e s c r i p t i o n > < I m a g e > i V B O R w 0 K G g o A A A A N S U h E U g A A A N Q A A A B 1 C A Y A A A A 2 n s 9 T A A A A A X N S R 0 I A r s 4 c 6 Q A A A A R n Q U 1 B A A C x j w v 8 Y Q U A A A A J c E h Z c w A A A m I A A A J i A W y J d J c A A C 8 M S U R B V H h e 7 X 2 H f x z H k W 5 t R s 4 g Q B A g C e a c J C a R y p R s y e d s 6 + d w v r P v 7 P N L f 9 X z v X t + F 5 y U A x V I k Q S j R E o U M w G S y B n Y X W z A h l d f d f f O 7 G J B g C A l 7 i z w A Y X u 6 R n s z n T 3 1 1 V d 0 8 H 1 x q d n 0 7 S E B S H g 8 9 G R f d t p O j 5 F L p e L U q m U S D q t s t S E n 9 / z 0 s 7 W a Y k D s Q T R J 9 c 8 5 H J 7 6 M V N M X L p 9 P s h k S L y u v W B D Y l E g k K R J H m 8 X r r c X 0 K T U e s i N y V p R a 2 L W m u T d L r L z / e I e 3 L J v Q I I 3 W 6 3 i M f j o U D A R e G B c 3 J u C Q v D E q E W A A 9 X w G 8 f 3 E m p Z J y S y W S G R J C B / g E K T 0 1 R S 0 s L + f 0 + u d 4 Q 6 9 g 1 J l P S T e U l H g r F O P Q z S 6 I D 5 E t H a M / m F R S O q 4 p e X Z q W z x w d H a W G h g Z J y 8 X p j j O 0 / 8 A + C o Z C V F l R I W m J J N G 5 u z 4 m F Z M v F a W k K 0 B u J k p 5 I E 2 N F S l a 1 5 i k W 0 M e u j X s z S K V E U M s v 9 9 N k a E l Y i 0 E S 4 R 6 A H g 8 b n p h 1 z r y s m Y C k a L R K P V 0 9 9 L K V W 1 0 Z 9 R D K 2 t Z 9 W j g P C o o E A 4 G q b y y U u J A g m v + R 9 e Y b K y h X t o U J x T A v 7 5 9 n Z p W b 2 e y E h 1 a G 6 e A V x V L / 3 i S R n u u 0 5 a t m 2 k q H K a y 8 n K a n p 4 m H 9 + D w e D I J F 0 a q K L K U h 9 t W 5 G g M j 9 R 3 7 i b + o N u G g l 7 9 F U W f J y U S F l 6 0 U 4 u u 8 Y C s a L D F 7 h B Y O I v Y V 5 g Q p 1 b I t Q c Q H 1 7 9 a k 9 l E x E q L e 3 j 5 Y t a 8 x o p e l 4 X M w t m H F + d 4 r N u J l 2 W X B y k i q r q i S O / 3 n v S o D a 2 A z b 3 G w R 8 A 9 / P U e / + v 6 T F E + 6 6 M O L E 7 S j v Z z S L h + 1 1 P B n 6 m u A 0 Z E R q q u v p 5 P X o h R K V e t U h e a q J P V P Z h P I k G U 2 2 M / P R q y S E j e b g u f l 3 B L u D 9 e b J 5 Y I d T 8 8 / 8 R 2 i o R G q b K y Y k Y f K c K m X U l p q R w j y d R N a B A k + P x + f S 7 F G o u J w R e E 2 U Q 7 2 1 N N h 9 a 7 q M S X l j 7 Q f 7 1 5 g p I l L d T Y 3 E p 7 1 5 d Q V Y k y H 0 3 F x n c i H O z v p 4 Z l y y g a i Z D b X 0 H H b r I q e k D Y C Z Q L O 6 F M a I j l 8 3 k 5 D 1 w 0 d m + J W P f D E q F m A c y 7 Z 7 a v I S + H M d Z C X m i h a I R J E p D K D i C E a Y f q h 7 4 K E I J 5 p / s 0 B k k m D b R Y L s b H x q i m t l Y f z Q 0 Q K D o 9 O y E e F L O R K 5 d Y I B T i y n H B + T C y R K r Z k M d v t I T K 5 p 3 0 0 p O b l G b R 2 g F a w u s z G k c J g E p m y I S 0 E J t 3 6 F v h e m C K t Z i d T P 2 9 v T p G W W S K 8 f + k 9 f / g c 6 D l 4 k z k M 3 f 8 d G d g i j 6 + 8 W j J B N i f w w 6 T b s R o Z m j T S I R N 3 O o 9 k k d L m A k m F A p p S Y y s X r O b D r b F p I K j V U Z F s l e u S G S K r 1 O V D k i x h o q w C W a O 6 x o b u M 9 R I i Q E y s r K q L / P I l F z S 4 u O W Y j H Y h T g / 0 H / K x Q K y v f C 6 e B n k z E + 0 U 9 p b z n F E 7 i / r w f m 2 X J h 0 i G G V N D I I H o w R B S o f 4 K v m p m H i 1 l c b 5 4 8 P z M n F y G 8 / n J 6 e n s 7 e S k u G g a 4 M h C g t r L h j E M h F / k q I Y g I c t g B 0 6 6 6 p i Z j Q t l h P i P f O W A 8 4 q I z X Q / e V 3 o Y 5 L s X k 4 b Q C L Q z i J + O X K N k P C z n F z v c i l e L W 6 p b 9 t C R X S s p H Q 9 J C 4 y K k k x 7 a O v y 6 R n k A I a H B m e Q y b T i 5 n o 5 5 s + a C o c y 2 i o f Y E a J E 2 M W 1 J R + 8 + 0 d 7 j 3 f 8 x l J p d S z G m 2 V D q y n y q Y 9 e f N 2 s c m i 7 0 O V N u 6 h v c 1 B e c c D k 8 u Y e D 6 P q j w w u z L g Y 3 j p y i s q x d N m h 2 m 1 D R B H 3 y r M n 1 t V X S 3 H + G x 4 B o 2 A T E g z 3 x H i z 4 Z b 3 G A w 6 B Y X + + M C n j 8 X K s 0 y A 0 E q N A i h c J J K G v a o i x Y x X G + d v P D N N 4 E F g k D 9 b j q 8 O k w x 7 h f h Z S 0 q i a l E C O F Q K C 0 t F T L g G H 0 d f 2 D 2 C g 6 S l H K f y Q C t d x Y h N W B S o p 8 1 G z 6 8 6 q F E e q Z X 8 H H C 3 l g A 5 h g h B F r Y e A H j o 5 / J u c U I d 1 6 9 t Q j E X 7 e b N j V M s V m W y J C p + + 6 d j I Z C q w u H g i E T Y C f T 9 H R c x 4 j 6 e r r l / + x k Q l o + M g E 4 N x u g k Q q N T I D J A w M c 2 w X P D 4 0 b i 3 F + 1 u z O m + e L Q R Z l H 8 r H B R 6 N T l N d 6 b R U h G g 0 Q u N j o 9 T S 2 p Y h k H S 2 d W U B g p M T E h r 4 f B Z Z l q 9 o n d F P w n s s A + M Z N K j I e U 8 F g E i P 0 7 y b D + z 5 Y W D S k I + G V P H 4 N H m q d u X N + 2 K X R d e H Q u s Z i 0 3 T E 2 3 q X R E q A x s t 3 M + p 0 V d w x t i 0 k k F l V f Y w n / t h Z G i I l j V b 7 v H S 0 j L V g W e T E Z q v v n G Z P q M w O o W i c A 7 y k c q E y F P V r 0 q Q q 2 K H p C 8 m M K F y O V a 8 4 q t V Z E K B V w U S m Y o A k 8 8 A z g Z 7 h Y E b / H 5 e u H y o b 2 y U M D I V p m D U R Z f 7 v P R l f 4 C + G q o g j 9 c n 2 m x g 0 m r L 6 s q y K 6 g T M B 9 S J Z L c Y J V t 4 9 T 8 5 V G M 4 n q 7 4 z P n l e Y C 4 K / d x a Z d I u N Z a 6 x I 0 q 7 W a Q q H p 7 i v V K q v I u r u 7 q G + 3 j 5 K c c X Y t + 9 J n T o 3 8 L l u t 5 d F J z D e v 4 p h S v o g D z Y 3 J a i t L i n x Q j f 3 Z g O 0 u R 3 m G C E a D h F X m t z R K 5 J e 7 F g U h C q p 3 0 V T U x a Z 0 I o 2 J K 5 Q W 3 M 1 e X x e G h 0 Z p q r K K p n n h O F A q B M Y / Q C n A j x X N 2 / c o o b G e q q p s c x C g 5 5 x N 2 s g S 8 M 9 C F b U J G n r c j X i / F S n X 7 S Z U 2 E n 1 k x S w a h O k S d 2 T d K L G f K o x f x T 0 b S L y c H m B 5 M J R D K m y e 5 t 7 X R h a D n V V F X R m v Z 2 a m i o Z 3 s F I 8 L l t G i o j o 4 z N D Q 0 T O v W r 6 X j n 5 x Q J z R S / D H Q K g s l E 9 A z b k 2 1 O L D a 8 h o 6 E S Z f A R M 3 + a 1 e B H O e + T f Y S q Y 4 f 4 r a K e E N V F A o p D x P p n A B h B M R 0 6 J a F a G 2 n k m l U V 5 W R o c O H a T G R j V j d v 2 G d f K S F s B w o A / Y n H s U M K S y N f C O h c l f w J 7 X I h x P J D l 0 W e Z 1 M a K o 3 0 M l / W u z z D w j A K a Z 2 4 F O t B 3 D g w M 6 h v g g 1 d V W 8 2 e p a x 7 l 2 D o 4 L K D t i h H 2 P E e 2 p 7 n V i L q a 8 5 Z V s U j R a i h P 1 U 7 x z u U j E 4 C h R j j u G l E a w r x H i s V i 4 u n D K A k B X 4 N J f d B e Z 0 5 1 U M e p 0 z Q V y n 4 n 9 b A 4 e i 3 7 H d S W 5 g f z K h Y S 7 H k M Z O c 9 a p 2 b p t K r 5 F w x w v X u 6 Y t F 1 z 6 W N u 6 g Y D D b C Q G Y 8 O l 1 c S r x p q Q S 4 8 3 2 w d Y R K e p w O E S N T d y C M v C y t 6 R E m S c g n x k F 8 f 7 V 2 Y c M L c H C b E 4 K L g U Z n Y I V m c p c s 4 8 Y c S q K T k O V 1 9 Q z M d R 7 E K t l z G 4 5 j 9 3 w U T K t C r n U n 5 Y Z t t B M h k z A 3 c 5 O C k 5 M 0 L X L X 8 r C K K g M 9 k r y q P A 1 f G R B w J 7 f 9 j J A x 5 1 c b l k W r R h R d H 2 o S G r F r J o J M H G P S 4 X h m E v M v o m J M T k G M M h 1 w + Y t / H k u M f c w 8 g G 4 M v B o x t g 9 u z 5 O e 9 q m q a 4 s R b t X T N P L m 2 M i u 1 o T 8 h j F g n z 5 z k 2 c b p h c N B E v v v 6 U 6 9 0 z x W P y l b G p N z m Z b e r l K 1 T g G a 7 U x 2 / 4 M z 4 + V G g A C 6 E s a 2 6 W q e q Y X Q v N 5 f N 6 Z S r G o 3 j 5 i m k h 0 0 n k f j Z A L v 4 K 8 v N 5 v J s 6 e d t P I S a 7 4 w H N r q O A 0 f I w + 5 K J O H l d S a r w D 0 p a M c D 1 3 p l L R U O o V N k 2 m T I B M k G A 2 Q i F s a t J m 9 n R V D 5 F N Y k u G W q 0 n r U T P i d g G 1 0 O E / L o d W s 0 + f 1 Q V 5 6 i J 1 g D G X P u Q Y m 4 p i E h i 1 I C 8 A D a X f R Y t B J a 1 U m w m 8 o S 1 w 1 d g g m V T m K Q s r I A i g G u 9 8 4 W B 6 G 8 1 d t p a k q N 0 5 t L O + V D Z U m a D r b H a X R 4 W L y D W K A F g 1 h 7 u + 9 R N D J F a 9 d v p A 9 v z h w l n o s 9 9 f f E T A T w v 9 e m 1 r F G k s M H Q j n 3 7 b D g J Q i F 5 Z M T H P n k h o 2 Y e B 5 b R S 1 0 5 J J K F s B J c H m x N J b j O c f 1 W W e j a A i V L N m a c Z M b Q t k x F 6 G g F S o T 9 9 j c W 5 4 p / J v X r 8 k 0 j a b l z T Q V C t O k q 4 m u D 9 6 / H w X T 0 S w b 1 t H p p 8 l H P J w I n / b U m j j 1 d 9 + W l 8 4 V l Z V 0 G s O W C l 1 r c Z 7 m 3 q E y + 0 C q O D V W j u p U Z 6 M o v H y u i u 1 Z m i k X c 5 E J g I n V t L y F u u 9 0 y X H P v b u 0 n I + h n S b H x q m k t I R W 1 9 9 f 1 Z h + 2 N j o q H z n i h p r Z d h H B T x J R 5 e f R k f H q J T v S d z + T D D z 3 Q W L P G U g D Z e W N b X F M Y K C C Y V 2 w 7 n i 8 Z W x Z s o 2 8 + w E m g + Z A B C y 8 9 b N z F Q O T D b E e u Q Y I L t s + X J Z k w / Y 2 J R Q s z I Z C F f W x O j w W u W l A / B 9 w 2 w 2 H u 2 4 T V f 6 F z b O D y v H H t k U o x 0 r s g l Z 6 l P P g r 7 f 3 U i z a D / 0 z 4 w Y L K 9 K y v 0 0 V R W W b z p f W Y B U L p e b T n E j E Z D t R b L L 1 2 n i e v / c F / O r c Q U K V 8 U 2 w u K L 9 v d O 9 o L L V 4 i z Y X 9 r k K o r / e I m n 5 o K U 9 u q 1 U y y G 9 T a t o o m J 8 a p r q F R Z u 5 i M m J f T y / V 1 N X K m h P X r 1 y m a C x B 1 6 / f o p r a G t q 8 e S P 1 p V b T a L j o X v M 9 N O x 9 K S z s m U p h 4 D K X 3 3 S c n l g + R j 0 R Z + e Z o w n l K 6 2 i S K o 1 4 9 l 7 G D I Z Y J r B 4 X W J j D Y A 8 D n 2 i t B 1 8 w b V 1 j d Q t V 7 5 F a 7 1 N 1 5 / m 3 7 4 o + / R G J u H m P 5 + v r + J k o 7 N 2 a 8 X 9 r w 0 j o k E i 2 f 8 S 2 p f 3 0 a h u H P f + j q 6 O U j 5 V s o 7 p 4 U Q Z z a k O U u O 3 / T L 5 E A s 4 y V p O Z / f s n o D l d n W h Z g M B l m b t Y q p h 2 n u E 1 G M B C h c N t m W u 3 h s M H l q + l E I p y s 3 U r X 3 0 f c 7 v 0 m w h v r S s e 1 o s k S 9 L 7 K b e w a P k m T t 9 Q l a V p m m z h F P h m S o B 0 c 2 x l g j j c n A 2 o q K c t l Q A J 7 G O 3 f u U V V V p W x 7 k 4 v b g 2 m 6 2 B V l Q q q 1 + h Y r 8 O y q z J T 7 H B o K Z t + m x j B N O l i 1 u z 4 4 7 0 x C B e q 2 z n t U x N e F g J d o 5 N K / 0 4 9 + / H 2 d Q n S m 4 y x t 2 7 E t a 1 o 9 c O P G T Z l a j 3 G B d x M b q K L a m n v 1 O I A N 3 W J f 4 3 r p c 8 E i V N p m 9 q E v F a O D q y P c l 7 I m X z o J j j X 5 s H D r w 3 r 2 H h b Y Z K 2 8 / T l 9 R N R 5 u 4 t S 3 O J e u n i J 7 t 3 r l v v o 7 u 6 l D 9 7 / U E Z d P P P s 0 / T k k 3 s e O 5 m A x 0 k m I K u M c C s s 6 k 0 V 9 2 K / o f L 7 O u B I D e V y e y n m W T d j v p P B N 0 U o O + C t m h i 4 T a 8 8 t Y r K / U l 6 6 6 0 P 6 K m n 9 l K C 7 7 G p K X v Z s E c x J r B Y g L I y L 3 g p F a d o L E 6 r q i P k K g G x 9 E U O A h P q s u N u 2 1 2 5 R Y Y Z G X M P e N y E y g X e / m + r 7 a a 2 1 h U 6 R W E k 7 K b z d x e + D k W x w S I U z P c 4 N 0 B s 9 n G 4 b 2 W Y h h L O e 9 n r R r / Y a c K N f o Z I Q K G R C f B 4 / X Q l u E b i 9 l H j V / s f z R S Q x p I J 2 l 5 z h / M i V h B e u 4 e C F K w O N f C O y l 7 m T h F H F k U + r 1 6 h A t P b 3 z j R T R 9 + x a 1 w M k W T U w s Y K a v R V J m k l u o k H V g Z p M s n X 6 d z / Y 2 y 8 / v z G 2 K y A T Z G W D g P f M + 6 H L k + c q W U v x w 6 s 5 V w H b 3 g L J P P W 7 2 F g k F l 7 h l S G W I V K s G 2 1 g / R 2 G A 3 d d 7 q p K l I j G p 3 / l y f m R / W N y a o v c E i 4 n / 9 5 1 / o 2 6 + 8 T G d 6 q p l M 2 e t P Y G 0 / r P G X D x g q h S x C L m G U D 7 z T j z v L U G Z i 8 u l + F E w + y F R o h H Y 0 T V G q Z u a O j 4 U M J t R X h V k L Z 0 G q d D N F o + r d k 3 F I G B Q q o Z 7 f E B e P Y E V A 3 V 9 H p 0 + W M Z v v e 6 g X N s a Z A O p / J y e D 1 N P T S 9 U t m + n L X h + 9 t D k m L f t s A G m + 6 v V S W 2 2 K q s v Y j O I 0 O E V g J n r 4 M 7 / O r U b n B 7 j N D a G 4 H 8 U m r O l L b a k d o E R V d h + 0 0 O G 4 K f C J x E y v X q H j o + t + m Y E 7 G V V m z P j V N 8 m X s D Z W A z D A F v O f z M B b O w y Z g N 7 e P p m 2 E d M b W E / P Q Q g P n 9 6 + I k E 1 m k w A B s 6 + s D F G 1 Y V g I s o t 5 D 6 D e T Z u h R B 1 k E j 5 O U X K a t p m a C U n A Z r p z q i H B g d H 6 J k t p X R o z b R o G F T w T 2 8 F 6 M Q t P + 1 b F a c D r S M U H B + i h v L U j G k Z q 9 t X 0 W 0 2 H V d U R e S c 3 7 u w v E B + 7 m 5 7 v M u V S c M o j D L P g B B 3 B r j o b r C G U h M D m f J 3 g n C T m S + 5 M C W W r J h V O z m F Z N c G v B S a D t C x 2 2 U U 8 C q t 8 c E 1 6 7 3 U 5 X 4 f m 2 I u K h 3 r o F 1 5 K n x J I E A b N 2 2 g K 1 9 d 1 S k P B 5 C y q + N f 9 d E 3 j 5 n l Z h 1 P T f u o R L T z z L p Q q O I o V w o s A F M A s x H L C V i 1 9 4 e U S L r o w + s B 6 c P Y 1 z U P R V P 0 t 7 + 8 S Q c O 7 M 1 r / g k 4 P Z n S G 0 Y / Z D 7 8 7 z / 8 k f 7 l N z + l l z Z 9 8 x M U z e P J 3 f M f h P Y n Q X x w 0 F k L u L g + / P y K / R k K G t O + T T J V 4 u s e D P s 4 g e d A x / z V H X B a 6 M Q 8 G B g Y p B s 3 b t H Y y K g M 1 d l / Y B 8 1 N 2 e P y J g P L l + + Q l u 3 b p Y 4 1 m x / l M t M z w c Y Y Y L d 8 j N O C R n P p 8 b 1 I R 8 o M k h b d 7 b r q w s f r o 8 c R K i o Z 8 M j n f t U y H h y Z Z z q y u f 3 T M g P 7 G t 1 8 t M O P l L / 8 / w L z 1 H T H A S 7 e 7 e b V q 5 s 1 U c K 8 S T R W x f U a P h v A t m E A p G U 6 1 y 5 0 G M i u 7 b W 6 a s L H 4 7 p Q / n L G 6 X i 5 E O x k Q m m X t k D D P f D 9 J G 2 t l b 6 8 U 9 / Q D / 7 x W t 0 4 N A B W Q N j L n R 2 q v U z 7 P B 7 2 L T u f J s O r Y n L N H w 4 T d Z U D t J 0 / O s z C b l p V A 2 k H K i y V A 0 m I m w G D / Z w Z G a d K E R x T B / K U 1 q v M 7 m 4 y J M P G B T q s 7 n K 5 w O 8 0 8 J G 2 8 D 1 K 9 d k P t Z c O H z 4 I P 2 / P / 4 n / f U v b + g U o u 6 e X t m E D u v / g d i o J l + c + Y R e 2 B C h A + 2 P 2 i v I z 4 j y N I + K 8 t W h A V L K P A s f X f J N w z H v o a J R D j U W A 6 k S K T z 4 w p C b O 8 i v w a F h z k O 1 U T f 6 o V 1 d d + m N N 9 6 m I y + / S N u 3 b 6 H h Y f V e 7 L P z n 9 P 3 v v c d i R t 4 P W 5 Z O 6 O q R L n x p 8 K T + s z D w X B J a G T K l E M V U 2 e A O 9 g h J a c + F K o 4 R k O x m Z 1 F p G I n 1 Y 3 B h U + w 2 7 B x P f X 1 9 e s j L m f W X h c / u 0 S X v / y K / v y n v 9 F f / / w 6 1 d R U C 3 H q 6 2 q p t q 5 O 1 s I w g N P H j g 2 b N l I w G J L 4 y M g o 7 V 3 x q L b z 0 R Y H S G Q E J J K 4 K m O E I 2 H U V m e A t b o z f m b p P h U t t r Y s f G 2 F k e E x c d 7 Y c f j p p 6 i k p E R m F 3 / 3 B 9 8 V Q p m h T 1 e + u i Z 9 M O D Z 5 5 6 m C x c + l 7 h B b W 2 N a D X g o w 8 / o R X L H 9 y b m A 9 Z Z M q Q S 3 5 V m p x W 6 f a 6 U M g / j t F Q 9 s w t Z l S X p u i Z d X E u m o U B 2 m V Z U 4 P M H r Y D i 2 J i c c z + / g E q L c n 2 e G B d B + P w Q d 9 r / 3 6 1 + / 2 b b 7 x D n 1 2 4 y K Z i T K b 0 Y 8 d 8 z D g G H n b K i C l L K U 9 h k K T q Y 5 O g x E l l 7 p g + l J M y d a G I R a d o S 9 M 0 l d i W M J s v J i Y m h S x v v v k O n e 4 4 K 1 P w J y a z + z q 4 J h a L 0 / h 4 9 j r i u 3 b v p A H + X 0 w v C Y X C 9 J c / v U 5 / / L f / k B 3 w M S o j E P C z 1 h s R W b m q T f 4 H Y w E f B n b i y A / H 7 y f 5 6 k Q h i u v j S 9 c c U V N j n v V S G Y r 5 p W 5 j + i b 5 U 0 F a 3 b 6 a y s v n t 9 M H g D x 5 / 7 2 j 9 A R r j + r q K l n t 9 t 7 d e 5 R k r d P U 1 C T E O v b x c d q 9 e w e t 3 7 C e w s G g r I p r x 4 l P T w l x K j l 9 z d r 2 j M f Q A B v Q r W z P f s G K D b e x R / B C g H d P 8 g 6 K B f d v 3 k O Z d 1 F Y A Q n v o z C B U h Z u 2 b 9 a / 2 d h w / X J p e u O q I 0 R 9 7 p v Z M m w x w G 4 p / H O B 0 D n / 8 6 d u + R l 7 Q A z r b K q i u r q 1 I K a s y H E p t i J 4 y d E u / z 4 J z + Q N M w X G x m B i d c v 5 F y 9 e p U s c 3 Y / o M E C q W Y D 8 t n 0 u 4 C P r h B N 0 4 O v j y H l x 2 Q H i a w X u y A T R k p o U m l C m Z e 7 h w 6 o 2 c + F D k c R C h 3 j Y h w l Y S c U g M V n M O 8 J G B o a p o r y c q p i z T P b u y W 4 v K X v t G w Z V 3 i d O A f s 5 D B 7 C C P N b N 6 d D 7 g v o 7 k u 3 A z T + t a K W S c z z g q U H Q f 2 E R L W B M P Z C X X 4 4 F r 1 / w U O 5 8 y H K l B U l z 4 8 m X P 7 I 6 i 0 9 f V 1 I h g a d O y T T + n 2 r d u s c b L n U B l U V l a I E 2 I y p 8 9 0 P 4 A 8 e C + F n U L M H s L Y v f F + M G S 6 1 j l M G 9 s q q M y f l v d S K B 7 E 5 4 S Q S T e G i M 9 b U v n r R A G K Y 7 x 8 g N 3 c K B R g 5 u 3 D o I Y J C Q 0 1 G 1 C h N m / Z J P L Z h U t 0 6 d J l f c Y C 1 v z b s n U z T U 7 M / / 1 Q m L U S T E C 8 g z L A F q h 9 P R j m M z u C w U n a s L p B R l I Y T 9 9 T a + N 0 W M v 9 i I U z e B 7 + Y x E l E 7 f S l G T H n Q L H v I c q V t y v q q A f d P z 4 K W p f s 1 p I c + S l 5 0 W j 9 P U N i O k b D A Z 1 x U t T k L U T + l v z B Z w P 8 O L l Y v m K F U L M 2 S p x Z W X V D L M S u y 0 C I B N I h Q 3 h Z o X w y T L b 5 x u 3 1 4 W C / j n 2 x Q 1 H 0 D / i X l u 0 X r 7 c d S H w j J i e 0 X H q D L 1 4 5 D m q r r Z G f k 9 N R e j / / O G P V F t b L T s r w t 0 N s q G P t X f v E z O W g F 4 o s N d w o G T u A b Z 2 w G k E D y P Q O e y h o b C b J q Z c z C H 1 d F J u 3 B D Y v X u Z / p P u Q 6 n + E z x 9 u g 8 V j 0 o f 6 v l n t 8 h n F D p c x 7 5 0 B q G i r n U U L d K 5 U H W + M X p y n X K T w 8 v 3 4 d G P 6 d D h g z K a I Z 9 n D p r L n n 7 m 9 F n q 6 r x D r / 3 s J z r l 4 Y E d H F e 0 r d R H 8 8 P U 1 B Q T O t v d D x O x r K x c n B 3 v X / V z + T G h Q C Q h F B w S x m U O U i k y z X R K R O m F 5 7 f p T y x s O K o P B R R i P + p h 4 K Y k X f 7 0 z x K H G f f u O x / Q M 8 8 e o o a G + l n d 3 P Z 0 j M H D P s C N e X b 6 e B g 8 K J n Q 0 O W S K c R k U i a i W x q 9 F z d E M 4 1 h R u C 1 F c 8 t Q q T p u B a s F Y / Q K W B C o Y I 6 Q P B b Z G Q C D r V H K B q J y L C g 8 f E J 2 r t v D 5 t z 9 3 / v B E T 4 f z B Q F c O D M B q 8 h k 3 A R 4 X R k W E d m z / y 9 c d w j w o g i r I k n l 4 L U o E 8 W u z k E v K k p W H J h C x 8 w J 9 h q w s F L O J g c o R I p l o o F n I F A l 7 6 5 a 9 + L i 5 s u M c b G h r 0 m d l x + 3 Y n H T 9 2 Q n Z K / N G P v 0 f b d 2 6 n 3 b t 3 6 b M P j 7 r 6 u e / B D m y h m g / o h w H j o 9 j h X Z E m E Q v R C 6 y p 6 s u N 6 Q 7 y K O L I s Z 1 M t n M z 6 k O B i m P e Q 2 F l X k O i Y t J U n 9 3 z y 2 Z t L S 3 L 6 b v f e 3 X O I U c Y o N r X O 0 A v f + s I 9 7 F q Z p h Z D 4 v J y Q e f m u F h E 3 Q 6 Z 3 Q 7 0 L p y l Z A D 5 4 V M 3 E / y + Q K y B k Z z J V b + h U k H E i l i Z U i E U A v 6 W G W l v k w 9 K H R x T B / K k x o T I h W b 2 b e y z p p 7 l M 9 s y k U o F K L N W z b o o 0 e P 0 p I H 8 x L C m V A D E z W n X E A O 9 K u A e E z 1 n a K R K I V D Q S F J w M M a C k Q C a W x k Q i j H t r S m 5 r l N 4 E K B Y / p Q X h q X W D 4 4 m W S f 3 f P R B 1 c D 8 9 o A D f 2 s r s 4 u 8 v u / n v 2 l U I F 9 2 u 0 9 X 0 D 7 A P b B t P 2 9 P V I m 8 O y B S G 5 u K N B P 9 A f 8 N M z m I d I G h 0 e F L B m N J J p K x 0 V A O E i K 1 q z F c s x W X S h k c U 4 f i g W Z X 2 w a C s A a E p d 6 8 n v 0 7 B h j Q q 1 a v Z K m u c W H Z n j U A A H g m V s I 4 O 4 G 8 C 6 q u U W t R y 4 k A a H c H v L 6 / B w n 0 W Y p f u D O Y I P S Q B B N q o x 2 k v d U + p j j H r 6 v 3 L p Q q O K c O 2 V B x g P F S K q x K X d m Q + z Z g F H n k 5 M h q q 2 v z 2 g G I B q N y A D X u Y D K j U p q T L F c 4 L w / M P + X u W E 2 P w 1 c e l A t X u z i c w z u d X X J W M G R o U E p v / K K C r l X I R P I I w R S o S G W 0 V A g k 5 R 5 T j 0 o Z H F M H 0 o g B W U V V r E R 6 2 J 3 9 h y k X N Q y o a 5 f v T 5 j g m A J 9 3 t Q a T E s a T a g 0 g 5 z p Y Y W Q l 8 t w p U a j g S I I V k 8 F h P T D c f z g X 0 k x f D g A A 3 0 9 e o j N Y I 9 F A z S i K e d i R e m m r o 6 6 u n u l s 8 e m C q T E J J F I L 4 H p Z 2 U h l I E y 0 / + Q o V j + l A Q v y e q S c V H R a i l 8 G T Y M v R + e O r w Q b p x / V Z m U R V M 3 c D 7 K A A D X W F y Y d S 4 0 U a h Y E g q N 4 j U u K x J r g N K m Y D o L 0 E M y U A Q e 9 / H V H q Q D i 7 w 0 Z E R G h 8 b l W k c k a m p r B f M d Q 2 N V F p W r o + Y b K W l d H W k i r Y 2 x / l z A / w 5 a S r n 7 x w f G 6 O b Q / h 8 R R j 5 j t x Q B A R L U H M z B u / O r A u F K q 4 T X 9 2 2 m n w H Y C i 8 j O 8 b W / I r E 8 V u X t j j T o X P k 5 b 9 p G Y D n h H z w t 5 9 5 6 g s n l J X V y O j J O w b Y + M a j A U 8 d + a 8 E G T T 5 o 2 0 d l 3 2 B D 0 M 9 / F 4 5 u 6 3 P Q i M K Y n v T y Q x g k 9 p P g w 3 U m G S j l 7 1 K E 2 E 4 U Z G M N Q I Q 4 9 k y F G M C Y s x f G r I 0 d 9 9 5 y k m O C q r M + A 6 c c V h h A r W s 1 5 F R c B K S G j l i o t Q A D Y P q J r H P C s 8 P 7 Q T n t t o C 1 T a T 4 + f k u F L 6 H N h 9 A X m S a 1 a N X M o E a 6 d j 6 s + F / h e a D E 7 B v v 6 q L G 5 W e 5 F x u t p s 8 1 O q M / v p r n 8 u N w k z S K T R S o 1 h g + r 1 I J Y S S b U 9 3 / w j P 4 G Z 8 B R J h 8 E B Q a b G 0 D r W 4 y m X 8 c 8 F + x H p c Z L Y c z q v d N 1 h / p 6 + 6 Q S / + C H f y e T E 5 E 3 f r + P Q p O W 8 8 A O k G k h 3 s K u 2 7 d 0 z E L 9 M q U h V S M H Q h m T E V a E M u O G Q 2 6 V l l b O B k M 6 S 6 C 5 k K Z C 1 X + a W Q c K W Z z l l G C U B d Q 6 B N K R z d F I x U Q u b L 4 2 H 2 B F V + y e g Q m G V 6 5 c p 2 V s / u X m w 6 3 b n a K p 8 m l w u 7 d w v q j n / l I u 4 N D I I o e t P w Q N 9 e E 1 r 8 S l 7 y T p p g x x b J H I C h P 6 / Z O z 4 D h C V Q S C q g C 4 I N j I U 4 l F i H D c R V G 9 7 e d 8 g D l R u / f s l K X C 7 I A j 4 N X v f E u 2 E n 3 9 9 b f o 4 4 + P y 0 t W A / P + 6 E F Q w i S G 8 w O f g 3 F 8 m J A 4 M j w k h D G a S Z F G S T S u X 9 r a S J Y R I Y 8 O W W D + g U w o 4 x 0 7 N + p v d A 5 c J 6 9 2 O q 5 W 9 o 5 U S D / K 5 f Z w a 6 z a B N P 6 5 m u F n Q o f d 2 + e 3 z D / 9 e / e f v N d e o X J c z 9 g t A X I 5 f f 5 q K G x g a q r K h e k p Q y Q 3 y A E P I l + J r X p P 1 l h k k 7 e 8 l A 4 q o 7 t C 7 L Y + 0 7 K I W H 1 n 1 I s P 3 7 t i P 4 W 5 8 B x f S h I g G s a C g a t X i 6 K y e y b f o B X M K j Y Z e V z j 8 O D o 2 L b t i 3 U t r K V x s f G M 6 s r z R d w m x s Y M k F A S r j W E c c m c D J R U J + b i p l + l N Z G G c G x F q 2 h D O l 2 7 Y F 2 m l n 2 h S 6 O M / m A + q p J Z f b p A i g m r Z S L + S 4 k C V O v b e X 8 J w W i 7 7 W i t U X c 6 / M F S F J T q x Z 1 s Z M J W g g N G U i F 4 8 r q K q 5 b L h p n Y u F Y z D + + R p m B y t m Q K T 9 o M g 7 F G 8 i m H s g E W b v u w S Y 4 F g o c S S g F F I 6 y t d H 6 2 V F M W g q r s 1 7 q u f 8 I C q C 3 t 5 / q 6 x 9 s V P b g 4 B A t a 5 r f T F 8 Q C I N c T R x 9 J a y Q d P 3 q l S x y K Y 2 j 4 i V l Z T Q + h X M m T Y f a H F S i p s G r U J m A l H 7 0 4 x S / K b h R 9 5 w o L Q 3 T Q i a 0 b G L 6 F b G W 6 p 9 0 0 / G b s 3 v 9 7 o x 6 6 O S l f r o 4 D + L Z U V V V R d e v 3 a C P P / x E + l / 3 A x o p a w S F I k l j U z O t X r O W 4 4 p A q t 9 k w q R c f / 4 O m + c c V x o J Z F J E Q r k Z z S T E Q p z 7 V Y h / + z v P z C h v p 4 g j + 1 A Q L z e W q p B U 5 x Y F a U c x a S k g M u 2 i 9 6 4 E Z K r H V D z 7 2 V b V J e m H L + + i Q P r B + k N Y B / 3 A w f 3 0 3 A v P z r q F K N z h Q 4 M Y 2 K p G p S j y g A Q q N G m G T E b C w Z A M U b J f a y R D I o i Q S m k m l G U 6 O a 1 X y M 0 u b 6 e I g 0 0 + r h A V e J G o W j U T 5 n N U F B N Y O d C n t / y i s S Y j q v h Q q c + f P U d 7 N y 9 8 o R Z s E N B 5 6 7 Z 8 F o D x g H C N 4 + V v X X 2 9 p N k J A w F h c L 1 F J p B D h b 6 A u k f T b z L n L f N O E S v L 4 8 f S v s Z 5 7 5 7 s c D S h 6 q r 1 S 0 E p D F 1 Y e F G o K 0 W x a S k 7 o L E 6 u n z 8 r C T L M K t K u f C R 2 c u b m 7 g 2 u D N 5 1 t j U J C P P 0 W / C N A 2 l V d R 2 o i a O a + 2 a y X j 1 V J r u O + l r x Y q Q u E 6 T 4 1 y Z p v 0 H d 8 v 3 O x W O 7 U M Z q S r n g r M V E F p E e f u u S V X s + O u 5 q I w y f 3 L v H l n T 7 0 G g t E t S B q b C q d H a O l M 7 4 B p M D Y H p N z g w I B o L a R Z x I K x p h C h I U 5 r n k + u q 7 6 Q I x G V j j + M a j h u t p H b e m K b S g C 9 v G T t J H N u H M t J U z w V s P E R S W K r A D K m K W U s B Z R X V s o o s 5 k q 9 8 d Z H d O H u 3 G 7 2 j o 6 z d P S D j + n m j V u y M R t W W 8 L Q J A y w R Z 4 Z U W R R A k 1 V W 1 f P e Y x 5 V U M c K k I o M v E 1 m k y 9 P d 3 0 + T 0 9 Z k 8 I B x I p U e T B 9 R x C o 9 o E 2 u l H r 7 3 C d z e z j J 0 k j j b 5 D E o D b N 9 r I q H A T A G i M F E x F g P Q c J S X u G k 4 7 K H b w 7 O P I L 9 w / n P Z e A 1 L P K / f s E 7 2 j d q 3 / 0 l q b V u R R S Z D K L t J Z 7 R M d U 2 N H G M U u 5 z X Z A J h M O d q L K z N P R B H l 4 O I j i v z 1 A h G m 0 / T s m X W p g V O R l E Q a m U L 9 y W k 8 J S n y B S W K c j F A B A K m 7 Q d 2 R g R r 1 8 + g A S Y P 4 V x f 3 Z 4 v T 6 p 5 N l E Q t 4 p E m E j A p W m R c c x U x j p 6 F f B b E S / K W P q S R k o E i m y K c L B t J O y Q a g l l Y j T y 6 8 4 a 5 r G b H B 1 3 L h b F E 1 4 L J 6 i m 1 0 x N k 3 Q k f b K 5 D m Y K V g g x I T F i p c 2 x c R + x + x d 9 H E w 8 R A 7 c w D Y + R 0 d 5 W A o L F 4 7 D J b N X f s P / 9 f Z e Y c q O L 1 x W Y O 8 n x I y M b l A N E C R y 4 j S Q J j B W 1 l V z S R y M 0 m M V l I k E k I Z Y i V A J k U e N e c J c T N u L 0 q v f O d Z / t 4 i 0 V C y B U c R / J T 4 8 W J K t Y B Z W k q 3 k h B u f v V j F x d M N x F b i G J q e n d 3 D 0 U i a r m A 7 u 5 e e v 2 N t 1 k r + W X L U B A i o 4 k g f A w C w g z E r N 5 z Z y 9 w v n F + c T o q P r I M c W g k L L K p t B Q I k q J Q u p Y + v u a R e D a Z + L y O W 5 r J J p p c I B V f x O Z e v a 0 k n f 1 T F C a f w b a N V W z 6 q Y L K N f 9 E u P C M s w J S D K g p t d 6 7 e V k r o / J j E R f M i 8 J + U d g B 8 Z l n D s v Y v f b 2 V X T 6 9 B k a G x 2 X 6 9 Q 7 I r u A Y G n q 7 e m j O J M J A E k U w b C I i x r 8 C p P v I y b S t X 7 M m s Y 5 T S g h E / L Z 9 G c R I u + 5 T E w Z G E 0 1 H R e z 7 x / / + a f y P c W C o i I U U F n m V o U o L a A q R B y r N B w r U q H p L Q Z S r a q 3 + k t Y S B L 9 o 9 b W V p 2 i Z u X a N 7 1 + 8 c X n a Z r z 5 t i x E 3 Q X O 8 W z O S Y k 0 V r m 0 O E D F G Y t h / x R 2 s g S L M L S 3 9 s r W k k R S Y s Q C c L 5 a y O W k I r z P J W l l T j O Z E K 8 Z Y W 1 D k a x w F H r 8 s 1 H 2 l d X K j e 6 F J 6 t E A 2 x E E c h c y V S h H I 2 q e r L l Y b C 3 k x n z 5 y X z a e x r 5 S B m H a i Q d T z I q y r q 6 N D h w 7 I R m 6 X v 7 o i m w + A G K q x I R m B n p B + j x a c 0 + c v j 7 d o w l g i b n A b m R B P 4 B h 5 j 1 D i a k N q 2 e + J Q 5 j n L 7 / 6 b N 4 y d L K 4 z t z s L g 7 b J w f n L w 6 R y w 3 H h B J M L R A H h Q i 3 I 5 n Q j A 5 g C 5 h D p 7 2 3 2 t k 6 T U 2 V 3 J 8 J h W R 3 Q 5 h 6 B i D Q X I L 3 T x h C B B K i T 3 X 3 z j 0 K + P 1 U V V 2 p l g r z + c n r h U Z K 0 a e 3 v H y t M Q + Z P A i Z L C r E M c j D h E K D l S E S H B E I z e Z p r J 0 4 / O f f / 1 z f Z X G h 6 E w + g / r a A B c q W k g t K F R T y N K y q r i q C K o / Y R 9 l A e E / + t M K F y A T E I 2 q R S r N v a t K P 7 v A h E N F x 5 a i G C S L f l F f b 7 + Y j K d O d j C Z I l R S W i Y m o 7 q W + 1 B x p a W M O W c P 7 f m a O T b W g W g m E A r H c d q 4 a Z 3 c c z G i a A m 1 e m U V 6 x w u Y C l U V Z B Z J o g U v D J P p B K g x W U y o b I J m R j 2 v 4 U I o 0 x x v 8 P D w x S L x + Y k k + o P 8 b P y 8 + L F b D w + T f / 3 3 / 6 d h g a H t N v d T d 9 + 9 W U Z f Y 7 r h w Y G x H y 7 N a Q c F G I a I p S 8 U / F M A 8 X k E W 0 k c U U m y 8 x D / s f J 7 / P S 4 W f 3 q h s v Q r j O 3 C p O k 8 / g z L k e f k o P / 5 p 3 U 7 b 3 U z a z z + 0 y 5 p 8 y A Y 0 p q E z A w j E F F d l Z + B e 7 r Z c H 0 k I G r O d Q W V n B 5 + U q u U 6 R C 6 G l d e 1 p Z m 8 m E O L E p 6 f o 4 F P 7 h U R y T j x + 0 E z T s g I T N F j W y H F N S i G W h I Z I q o F S Z h 7 M P b V X L s w 8 L H z 5 T 0 V q 6 h m 4 z t 7 q K W p C A a f O 3 G V d r P t S M w j F Z A O h N L E U o Q y p Q C Q d 5 x + B k E w i c m i g k r 4 + 0 o E I O g K 6 C K G O b I r K + y Z o m s Z G 9 J 0 U Y b L I g 1 A I Z E S R x R B q m j X U F 1 9 8 S T t 2 b J N 0 I Y t c A 9 K k 6 E y X l y J x G 5 m E S D p u C M U E M m G W d t I O C J A p n U 7 S 7 / 7 b L 9 U z F D G K 1 u S z 4 8 C + l V z g y u y z b H l d + N L H Q i V Q I u Y f x F Q e O d a V h 0 W m i 3 C F s v p b S l T F N c f 2 C v w I R D 5 X h T I 9 B R U f 3 8 n H x z 4 5 L o t a 4 t 7 E B M s R c + / G N L M k R c G J I L 3 z 9 n u y E 2 L W O d 1 f O t v l p q m Y + o w M W e R z d F x r I S t U Y v f m g U x I + + 3 v f 6 F L o 7 i x K A g F v b F 3 T 2 u W K 1 3 Z 9 I j r i m G v J C Y u Y l U g Q y q L Y K p y q 4 p v K r 2 J G z H n j e S m 6 e v k s 7 I l 8 3 1 Z o t L X 1 K u F J e G M Q G h I Y v p I 9 j h e w g 5 N K t N O h P 8 f 4 a V L X 8 r W o r i P 9 9 4 9 S m N j Y 5 I e j K S s p b 9 s e S H P z f l j G h 0 r r z g / I c h X a b B Y k L 9 M J l z 3 D / / 0 U 9 H y i w G u s 7 d 7 i 9 7 k M 4 C n 6 t T p T j b l d F 8 K J p 8 J x e Q z o b 1 P B R P P M v 3 4 j w p h B E o c n 6 z T E Z W 4 / K q 4 L c g L y X 1 V B J m C 4 A o u g T 0 u o R X f t y p O 3 Z 1 X a e X K N i o p C c h l F k n z C Y i o 4 t B u o y N j 0 u f C M y i S p u j m z d s 0 6 W m l y R j 2 e F J p E K W V W Z i g G W I L O Q 3 R L H J J f 0 k 3 W G j A f v 2 7 n 8 m w p 8 W C R a G h D P A + 5 e D + d i 5 w 0 4 r a N J V U D q P B V O W w W m B 7 5 V F x N Y 1 b n V M V T J 3 L T O + W i o f r V O W b V e Q 6 W 8 W V N F 1 x M + e N c L p O G 5 x I y 0 b X 4 X C Y 7 0 F r J U 5 X 9 5 o r c B J Y c Z h 0 X 3 5 x W c g l L 2 D 1 d f 2 9 / T Q R 9 c l 3 m G s z Z M n k h Y q r v D P a X o k a 7 I q 8 x U L / 8 U V H J s B 1 b h F p K I N Y L E E n O 2 6 K 5 8 8 t 2 g q a C S G c E 2 o 1 2 o y j Y h Z N B Y H q U Q G 0 E 0 c k V M c G K l 0 f 3 A / Q M J a O g r o x + s g 6 l w n T 9 O x 6 m H p J u n n 9 J q 3 f s F 7 I k V + Y q B z a t d P Q 0 D h r p 5 L M 2 D 9 I J J 6 m c 7 J C k T E 3 F a m z T E 8 m G U J F N E N O k I y J x f 1 S R b A 4 / w + b e b 9 5 b V 4 L b x Y b X O c 6 F x + h g G g k T i d O M a n s Z p + E I F A + 0 8 8 i k i E W / 8 E v Q 6 W p U B 1 b P F J / T a B g D m x Z n 4 l y x V e B + S N E s I d u V 5 q e X q v W d u j q 6 q L 2 9 t V y z i 6 z e f e Q D t P t 6 N l u C o a n q L Z l A z 6 Y z 2 k i g Y A Z E n H I 3 2 F M P n x f R i t n a S v T H 8 W Q o i T 9 8 t c / Y c J a m 6 8 t J j C h + l Q p L V J 8 c P Q S 5 4 L R U h a 5 7 B o q v 6 Y C Y / Q x P k h C p O G c J O B P 5 t x 8 g c q f A Y i g I o h K i M i W 5 d P U U J 6 i N 9 9 4 m 1 5 5 9 V v y P / K D E J J F J K W V j G d Q h W k 6 d c v D J q J F J N N n y i K T J p L q O 1 l a y d J O l t k H z e T i e / j 9 / / p H y Z P F i k V P K O D 9 9 z / n n A C J Q C g Q S x E s Q y Y b u Z Q Y Q i H E M a K o R D o d w D k d G u i U v D D E s Q I m g w T 6 j A 6 b K h O 0 Y V l C B s N e v 3 6 D d u z Y n i F O r h g C S V x I Y 4 V Y 9 y E U p Y x G M t p J a a Q c U m W I Z N d O d j J N k 4 / 7 p 7 / 7 H 7 + S e 1 z M c J 1 f I p T g / Q 8 u c I s N 8 s y u q S R u C M V x I Y 0 R k E X H A R W a u P y V + N w A A X Q 0 E + c / / O t x p + m p N X h J S v T e u x / Q k Z d e E H L I D 0 L I D O 2 E N B A D x 3 B e p K m j M 2 e v J h P m k E g d s 8 C h Y d N Q h k R G K i r K 6 N e / / Z n c 8 W L H E q F s u H T p N n X 3 j j E B j K b S W i s P s T J E s m s s 0 A q h / O K P I p E 6 Z 4 e c z Y C r u o 7 Z A C L o U A L + K f O l a E + b W l z y 4 s U v a P v 2 r e o c r t U i B I I I Y d J 0 c x C O 3 B T 1 T b B B p k m V n 0 y K S B K 3 k c l u 4 h m P n 3 G J 4 6 6 2 7 9 h C T z + 3 X + 5 j C V y y 5 7 v 6 l w h l A y r h W 2 + e 5 p y x T M C M k w J E Q 5 g h 1 E x i 8 R / 8 M l S 6 A G k q x j B p K h B k l Y A m k G K T j u s L O H x q b Z y G h 4 Z l u e L c Z b / s A o 0 0 y S b d l z 1 Y R 0 + R y 0 6 g D L G E S I p M 6 t g Q i c N c M g m h l F b C V q O / / e + / 4 v y w P 8 g S l g g 1 C 9 5 5 + x R N J 8 A F J l R G W 8 H k U y E I h M p k E c l O L l X J V I h z + F W h Q i a S B 4 Y 8 + L W I h N i e 1 j g F f G k 6 d a K D D h z c p 0 i S I + N T L r o 9 5 B a H Q y y B N J B E h X N q J p A J B J I w P 5 n g e M A i L n / / m 5 + o e 1 t C F p Y I N Q f + 9 p f j l B b N Z N N U W h S 5 L F I h 5 D 8 q r g k 0 g 1 R 2 y D k D Y Z A N I I G O S j x N d e U p C k b S V J u 4 K e t D 5 J I J g j 4 S y I R 3 S i Y t H 5 H s Z M q r m S T O o X 7 P h P O Y b / U v / / M f 9 D 0 t I R 9 c F + 4 s E W o u n P r 0 I v U P j B P b f 5 p U H I J E I J X W V j M I p U V o J C G i H F e x H D L Z I K X B R J A D B k j B Q c C T Y o 1 D t H 9 1 X F Y 1 a m l p y R D G k h S d 7 r S b g S A S h 7 l E k r g i k t J K h l g g E D S U p Z V A K M y R W r d + j Z q y v o T 7 g g k 1 s E S o e e L d t 0 9 S K I w 1 8 E A m i 1 T G B L S I x Y I 0 0 E e O 8 d 9 W K E C 6 i m V B 8 8 n 8 E U L o C A W 8 a d q 2 P E a X L l 6 i H T t 3 a N I o u T P i o o F J 7 N + k S c S h 8 f B l t J O O G y J J G j S S k I m J x O S x h l Q l W A O 7 Z J 2 + 1 3 7 x f X U P S 5 g T S 4 R a A P 7 0 H + 9 z K w 6 y 2 M i U F Y I 8 O s w h l c T l U x g q c S b s h O I f H y u + V X U J Y u V B 9 e V J C k + F Z V k w Q 6 b z d + A G V 3 E 7 o Q y Z j M s 8 Q y J N K J A J m s r e Z 0 K I v m F Z e R n 9 5 n f F P R n w 0 Y P o / w M I s o G 5 a Q Z 9 b g A A A A B J R U 5 E r k J g g g = = < / I m a g e > < / T o u r > < / T o u r s > < / V i s u a l i z a t i o n > 
</file>

<file path=customXml/item4.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5.xml>��< ? x m l   v e r s i o n = " 1 . 0 "   e n c o d i n g = " U T F - 1 6 " ? > < G e m i n i   x m l n s = " h t t p : / / g e m i n i / p i v o t c u s t o m i z a t i o n / I s S a n d b o x E m b e d d e d " > < C u s t o m C o n t e n t > < ! [ C D A T A [ y e s ] ] > < / C u s t o m C o n t e n t > < / G e m i n i > 
</file>

<file path=customXml/item6.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l t ; / K e y & g t ; & l t ; V a l u e   x m l n s : a = " h t t p : / / s c h e m a s . d a t a c o n t r a c t . o r g / 2 0 0 4 / 0 7 / M i c r o s o f t . A n a l y s i s S e r v i c e s . C o m m o n " & g t ; & l t ; a : H a s F o c u s & g t ; t r u e & l t ; / a : H a s F o c u s & g t ; & l t ; a : S i z e A t D p i 9 6 & g t ; 1 2 1 & l t ; / a : S i z e A t D p i 9 6 & g t ; & l t ; a : V i s i b l e & g t ; t r u e & l t ; / a : V i s i b l e & g t ; & l t ; / V a l u e & g t ; & l t ; / K e y V a l u e O f s t r i n g S a n d b o x E d i t o r . M e a s u r e G r i d S t a t e S c d E 3 5 R y & g t ; & l t ; / A r r a y O f K e y V a l u e O f s t r i n g S a n d b o x E d i t o r . M e a s u r e G r i d S t a t e S c d E 3 5 R y & g t ; < / C u s t o m C o n t e n t > < / G e m i n i > 
</file>

<file path=customXml/item7.xml>��< ? x m l   v e r s i o n = " 1 . 0 "   e n c o d i n g = " u t f - 1 6 " ? > < C u s t o m M a p L i s t   x m l n s : x s d = " h t t p : / / w w w . w 3 . o r g / 2 0 0 1 / X M L S c h e m a "   x m l n s : x s i = " h t t p : / / w w w . w 3 . o r g / 2 0 0 1 / X M L S c h e m a - i n s t a n c e "   x m l n s = " h t t p : / / m i c r o s o f t . d a t a . v i s u a l i z a t i o n . C l i e n t . E x c e l . C u s t o m M a p L i s t / 1 . 0 " > < m l > H 4 s I A A A A A A A E A L V S w W 7 b M A z 9 F U F 3 x 3 a S L k 5 h u y h a B A u Q N s P S Y c m R k W l H m C 1 p l j y n + 7 U e 9 k n 7 h d F 2 l m T Y Y a e d J P I 9 8 T 1 S / P n 2 I 7 4 7 V i X 7 h r W V W i U 8 H A W c o R I 6 k 6 p I e O N y L + J 3 a f z Q W K e r J z B 2 J a 1 j 9 E b Z 2 6 P N E n 5 w z t z 6 f t u 2 o 3 Y y 0 n X h j 4 M g 9 L d P q 4 0 4 Y A X 8 T J b / J n t S W Q d K I L + W v L q z T 0 p + b f B s Z 0 k O p t N g v L 9 5 F 3 h h e D P 3 p l k 0 9 6 L Z V H j j W S Q m s 2 g S 7 n N q 6 h k q T D h 1 A M x Q t 1 p B K b 9 D p l n I 2 b K C A h + l N S W 8 D r x n a r 9 R Z L 6 H P s v M H d Y 0 p P c o i 4 O j M R F g X 7 A y u o b 6 N e E 5 l P b i e W N A 4 C P m a b y 0 m x b M F l S 2 S 1 3 d Y O x f Z w h + I B f 7 G h y u 1 U L W 1 p 1 Z f w F E X m n x B b O 0 F + s q n e L 4 / i j t l m 0 E l P h B D O 7 6 Y J 3 n F l 2 f o g E s 7 X 3 j N N U V T U m C N L j B d Q d Q g U U p j b l k 0 7 7 q R 1 A F s k W t q 4 R 7 Y U R V X j R 1 3 1 3 8 N P Z 7 4 Y G 5 + / / 6 8 5 N 8 d / 5 W 3 5 G L Y R k u Q z 8 l 6 K v P Y L e 4 f w T d F q e / A F 6 2 J U X / A g A A A A A A A A A A A A A A A A A A A A A A A A A A A A A A A A A A A A A A A A A A A A A A A A A A A A A A A A A A A A A A A A A A A A A A A A A A A A A A A A A A A A A A A A A A A A A A A A A A A A A A A A A A A A A A A A A A A A A A A A A A A A A = < / m l > < / C u s t o m M a p L i s t > 
</file>

<file path=customXml/item8.xml>��< ? x m l   v e r s i o n = " 1 . 0 "   e n c o d i n g = " U T F - 1 6 " ? > < G e m i n i   x m l n s = " h t t p : / / g e m i n i / p i v o t c u s t o m i z a t i o n / L i n k e d T a b l e U p d a t e M o d e " > < C u s t o m C o n t e n t > < ! [ C D A T A [ T r u e ] ] > < / C u s t o m C o n t e n t > < / G e m i n i > 
</file>

<file path=customXml/item9.xml>��< ? x m l   v e r s i o n = " 1 . 0 "   e n c o d i n g = " U T F - 1 6 " ? > < G e m i n i   x m l n s = " h t t p : / / g e m i n i / p i v o t c u s t o m i z a t i o n / T a b l e O r d e r " > < C u s t o m C o n t e n t > < ! [ C D A T A [ R a n g o ] ] > < / C u s t o m C o n t e n t > < / G e m i n i > 
</file>

<file path=customXml/itemProps1.xml><?xml version="1.0" encoding="utf-8"?>
<ds:datastoreItem xmlns:ds="http://schemas.openxmlformats.org/officeDocument/2006/customXml" ds:itemID="{B7ADD66A-76EC-4D59-941A-1FAB5CECDEDC}">
  <ds:schemaRefs/>
</ds:datastoreItem>
</file>

<file path=customXml/itemProps10.xml><?xml version="1.0" encoding="utf-8"?>
<ds:datastoreItem xmlns:ds="http://schemas.openxmlformats.org/officeDocument/2006/customXml" ds:itemID="{05CB5C69-D6E3-46ED-BB94-B108EC166917}">
  <ds:schemaRefs/>
</ds:datastoreItem>
</file>

<file path=customXml/itemProps11.xml><?xml version="1.0" encoding="utf-8"?>
<ds:datastoreItem xmlns:ds="http://schemas.openxmlformats.org/officeDocument/2006/customXml" ds:itemID="{BD6B192C-F6C9-4D1E-A271-5A223DED6FFF}">
  <ds:schemaRefs/>
</ds:datastoreItem>
</file>

<file path=customXml/itemProps12.xml><?xml version="1.0" encoding="utf-8"?>
<ds:datastoreItem xmlns:ds="http://schemas.openxmlformats.org/officeDocument/2006/customXml" ds:itemID="{5D6AD86A-9068-4781-9AE6-1849891CD31C}">
  <ds:schemaRefs/>
</ds:datastoreItem>
</file>

<file path=customXml/itemProps13.xml><?xml version="1.0" encoding="utf-8"?>
<ds:datastoreItem xmlns:ds="http://schemas.openxmlformats.org/officeDocument/2006/customXml" ds:itemID="{48224812-863B-4AAD-A824-DA7FD98B6CB8}">
  <ds:schemaRefs/>
</ds:datastoreItem>
</file>

<file path=customXml/itemProps14.xml><?xml version="1.0" encoding="utf-8"?>
<ds:datastoreItem xmlns:ds="http://schemas.openxmlformats.org/officeDocument/2006/customXml" ds:itemID="{61B7FD62-D6DA-45B2-96B6-5C45F8BEE75D}">
  <ds:schemaRefs/>
</ds:datastoreItem>
</file>

<file path=customXml/itemProps15.xml><?xml version="1.0" encoding="utf-8"?>
<ds:datastoreItem xmlns:ds="http://schemas.openxmlformats.org/officeDocument/2006/customXml" ds:itemID="{AEE46100-637B-434D-8658-9EE21AA048BD}">
  <ds:schemaRefs/>
</ds:datastoreItem>
</file>

<file path=customXml/itemProps16.xml><?xml version="1.0" encoding="utf-8"?>
<ds:datastoreItem xmlns:ds="http://schemas.openxmlformats.org/officeDocument/2006/customXml" ds:itemID="{7BB185F6-FCF8-4135-9FA5-737E794C6B41}">
  <ds:schemaRefs/>
</ds:datastoreItem>
</file>

<file path=customXml/itemProps17.xml><?xml version="1.0" encoding="utf-8"?>
<ds:datastoreItem xmlns:ds="http://schemas.openxmlformats.org/officeDocument/2006/customXml" ds:itemID="{420B6294-D01E-480B-837C-CBF22773741A}">
  <ds:schemaRefs/>
</ds:datastoreItem>
</file>

<file path=customXml/itemProps18.xml><?xml version="1.0" encoding="utf-8"?>
<ds:datastoreItem xmlns:ds="http://schemas.openxmlformats.org/officeDocument/2006/customXml" ds:itemID="{E2FEEF4C-B9F0-43A2-9216-8BD4FB26C295}">
  <ds:schemaRefs>
    <ds:schemaRef ds:uri="http://www.w3.org/2001/XMLSchema"/>
    <ds:schemaRef ds:uri="http://microsoft.data.visualization.engine.tours/1.0"/>
  </ds:schemaRefs>
</ds:datastoreItem>
</file>

<file path=customXml/itemProps19.xml><?xml version="1.0" encoding="utf-8"?>
<ds:datastoreItem xmlns:ds="http://schemas.openxmlformats.org/officeDocument/2006/customXml" ds:itemID="{8AE0B810-62AC-494B-AAE3-AE04F64E83CF}">
  <ds:schemaRefs/>
</ds:datastoreItem>
</file>

<file path=customXml/itemProps2.xml><?xml version="1.0" encoding="utf-8"?>
<ds:datastoreItem xmlns:ds="http://schemas.openxmlformats.org/officeDocument/2006/customXml" ds:itemID="{039BA1FD-CA80-45EA-AC55-A3A33946457F}">
  <ds:schemaRefs/>
</ds:datastoreItem>
</file>

<file path=customXml/itemProps20.xml><?xml version="1.0" encoding="utf-8"?>
<ds:datastoreItem xmlns:ds="http://schemas.openxmlformats.org/officeDocument/2006/customXml" ds:itemID="{10E4F06F-06FD-412F-844B-37603470281C}">
  <ds:schemaRefs/>
</ds:datastoreItem>
</file>

<file path=customXml/itemProps3.xml><?xml version="1.0" encoding="utf-8"?>
<ds:datastoreItem xmlns:ds="http://schemas.openxmlformats.org/officeDocument/2006/customXml" ds:itemID="{CADA815C-40B5-4864-B2D8-B23878ECE199}">
  <ds:schemaRefs>
    <ds:schemaRef ds:uri="http://www.w3.org/2001/XMLSchema"/>
    <ds:schemaRef ds:uri="http://microsoft.data.visualization.Client.Excel/1.0"/>
  </ds:schemaRefs>
</ds:datastoreItem>
</file>

<file path=customXml/itemProps4.xml><?xml version="1.0" encoding="utf-8"?>
<ds:datastoreItem xmlns:ds="http://schemas.openxmlformats.org/officeDocument/2006/customXml" ds:itemID="{D8ED32AF-0222-4FF7-8A96-752F7FFB36DB}">
  <ds:schemaRefs/>
</ds:datastoreItem>
</file>

<file path=customXml/itemProps5.xml><?xml version="1.0" encoding="utf-8"?>
<ds:datastoreItem xmlns:ds="http://schemas.openxmlformats.org/officeDocument/2006/customXml" ds:itemID="{75CE1070-EEC1-4A48-8C0E-03D05F3DD1E4}">
  <ds:schemaRefs/>
</ds:datastoreItem>
</file>

<file path=customXml/itemProps6.xml><?xml version="1.0" encoding="utf-8"?>
<ds:datastoreItem xmlns:ds="http://schemas.openxmlformats.org/officeDocument/2006/customXml" ds:itemID="{A69ABF63-5B1D-4C18-BAB4-DCC9D4C1A04C}">
  <ds:schemaRefs/>
</ds:datastoreItem>
</file>

<file path=customXml/itemProps7.xml><?xml version="1.0" encoding="utf-8"?>
<ds:datastoreItem xmlns:ds="http://schemas.openxmlformats.org/officeDocument/2006/customXml" ds:itemID="{FF3C9CAB-FEAC-4AF3-90C4-591B41C946B8}">
  <ds:schemaRefs>
    <ds:schemaRef ds:uri="http://www.w3.org/2001/XMLSchema"/>
    <ds:schemaRef ds:uri="http://microsoft.data.visualization.Client.Excel.CustomMapList/1.0"/>
  </ds:schemaRefs>
</ds:datastoreItem>
</file>

<file path=customXml/itemProps8.xml><?xml version="1.0" encoding="utf-8"?>
<ds:datastoreItem xmlns:ds="http://schemas.openxmlformats.org/officeDocument/2006/customXml" ds:itemID="{5BDC76CA-C5D3-4832-B62A-6B219E890253}">
  <ds:schemaRefs/>
</ds:datastoreItem>
</file>

<file path=customXml/itemProps9.xml><?xml version="1.0" encoding="utf-8"?>
<ds:datastoreItem xmlns:ds="http://schemas.openxmlformats.org/officeDocument/2006/customXml" ds:itemID="{AD318F79-4BFB-43B5-A34C-414082036AF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109</vt:i4>
      </vt:variant>
    </vt:vector>
  </HeadingPairs>
  <TitlesOfParts>
    <vt:vector size="130" baseType="lpstr">
      <vt:lpstr>Formato para Impresión</vt:lpstr>
      <vt:lpstr>FICHA TÉCNICA</vt:lpstr>
      <vt:lpstr>FICHA INDICADOR</vt:lpstr>
      <vt:lpstr>POR DEPENDENCIA</vt:lpstr>
      <vt:lpstr>POR PROCESO</vt:lpstr>
      <vt:lpstr>TD P. ESTRATEGICO</vt:lpstr>
      <vt:lpstr>PLAN DE GESTIÓN</vt:lpstr>
      <vt:lpstr>TD P DESARROLLO</vt:lpstr>
      <vt:lpstr>POA 2018</vt:lpstr>
      <vt:lpstr>POA 2018 (2)</vt:lpstr>
      <vt:lpstr>PLAN ESTRATÉGICO</vt:lpstr>
      <vt:lpstr>matriz</vt:lpstr>
      <vt:lpstr>PLAN DE DESARROLLO</vt:lpstr>
      <vt:lpstr>CONVEN</vt:lpstr>
      <vt:lpstr>CMI</vt:lpstr>
      <vt:lpstr>INICIO</vt:lpstr>
      <vt:lpstr>IMPERATIVOS</vt:lpstr>
      <vt:lpstr>PLANES</vt:lpstr>
      <vt:lpstr>Hoja2</vt:lpstr>
      <vt:lpstr>listados</vt:lpstr>
      <vt:lpstr>Hoja1</vt:lpstr>
      <vt:lpstr>_1er_trim</vt:lpstr>
      <vt:lpstr>_2do_trim</vt:lpstr>
      <vt:lpstr>_2PR_2019</vt:lpstr>
      <vt:lpstr>_3er_trim</vt:lpstr>
      <vt:lpstr>_422_NÚMERO_DE_DÍAS_PROMEDIO_UTILIZADO_PARA_LA_EXPEDICIÓN_DE_CONCEPTOS</vt:lpstr>
      <vt:lpstr>_423_NÚMERO_DE_ESTUDIOS_JURÍDICOS__REALIZADOS_EN_TEMAS_DE_INTERÉS_PARA_EL_DISTRITO_CAPITAL</vt:lpstr>
      <vt:lpstr>_425_NÚMERO_DE_EVENTOS_DE_ORIENTACIÓN_JURÍDICA_DESARROLLADOS</vt:lpstr>
      <vt:lpstr>_426_NÚMERO_DE_CIUDADANOS_ORIENTADOS_EN_DERECHOS_Y_OBLIGACIONES_DE_LAS_ENTIDADES_SIN_ÁNIMO_DE_LUCRO___ESAL</vt:lpstr>
      <vt:lpstr>_427_PORCENTAJE_DE_PERCEPCIÓN_DE_LOS_SERVICIOS_PRESTADOS_A_ENTIDADES_SIN_ÁNIMO_DE_LUCRO___ESAL</vt:lpstr>
      <vt:lpstr>_428_NÚMERO_DE_DIRECTRICES_EN_MATERIA_DE_POLÍTICA_PÚBLICA_DISCIPLINARIA_DISTRITAL_FORMULADAS_POR_LA_DDAD</vt:lpstr>
      <vt:lpstr>_429_NÚMERO_DE_SERVIDORES_PÚBLICOS_DEL_DISTRITO_ORIENTADOS_EN_TEMAS_DE_RESPONSABILIDAD_DISCIPLINARIA</vt:lpstr>
      <vt:lpstr>_430_NÚMERO_DE_CAPACITACIONES_BRINDADAS_A_LOS_OPERADORES_DISCIPLINARIOS_DISTRITALES_EN_TEMAS_PROPIOS_DEL_DERECHO_DISCIPLINARIO</vt:lpstr>
      <vt:lpstr>_4to_trim</vt:lpstr>
      <vt:lpstr>analiza</vt:lpstr>
      <vt:lpstr>Anualización</vt:lpstr>
      <vt:lpstr>CMI!Área_de_impresión</vt:lpstr>
      <vt:lpstr>'FICHA INDICADOR'!Área_de_impresión</vt:lpstr>
      <vt:lpstr>'FICHA TÉCNICA'!Área_de_impresión</vt:lpstr>
      <vt:lpstr>'Formato para Impresión'!Área_de_impresión</vt:lpstr>
      <vt:lpstr>'PLAN DE DESARROLLO'!Área_de_impresión</vt:lpstr>
      <vt:lpstr>'PLAN DE GESTIÓN'!Área_de_impresión</vt:lpstr>
      <vt:lpstr>'POR DEPENDENCIA'!Área_de_impresión</vt:lpstr>
      <vt:lpstr>'POR PROCESO'!Área_de_impresión</vt:lpstr>
      <vt:lpstr>'TD P DESARROLLO'!Área_de_impresión</vt:lpstr>
      <vt:lpstr>CUMPLIMIENTO_DEL_PLAN_DE_COMUNICACIONES_DE_LA_SECRETARÍA_JURÍDICA_DISTRITAL</vt:lpstr>
      <vt:lpstr>decisiones</vt:lpstr>
      <vt:lpstr>Denominador</vt:lpstr>
      <vt:lpstr>DEPENDENCIA</vt:lpstr>
      <vt:lpstr>DESPACHO_SECRETARÍA_JURÍDICA</vt:lpstr>
      <vt:lpstr>DIRECCIÓN_DE_GESTIÓN_CORPORATIVA</vt:lpstr>
      <vt:lpstr>DIRECCIÓN_DISTRITAL_DE_ASUNTOS_DISCIPLINARIOS</vt:lpstr>
      <vt:lpstr>DIRECCIÓN_DISTRITAL_DE_DEFENSA_JUDICIAL_Y_PREVENCIÓN_DEL_DAÑO_ANTIJURÍDICO</vt:lpstr>
      <vt:lpstr>DIRECCIÓN_DISTRITAL_DE_DOCTRINA_Y_ASUNTOS_NORMATIVOS</vt:lpstr>
      <vt:lpstr>DIRECCIÓN_DISTRITAL_DE_INSPECCIÓN__VIGILANCIA_Y_CONTROL_DE_PERSONAS_JURÍDICAS_SIN_ÁNIMO_DE_LUCRO</vt:lpstr>
      <vt:lpstr>DIRECCIÓN_DISTRITAL_DE_POLÍTICA_E_INFORMÁTICA_JURÍDICA</vt:lpstr>
      <vt:lpstr>DOCTRINA</vt:lpstr>
      <vt:lpstr>EFICIENCIA_FISCAL_EN_LA_DEFENSA_JUDICIAL_DE_LOS_INTERESES_DEL_DISTRITO_CAPITAL</vt:lpstr>
      <vt:lpstr>EJE_1er_trim</vt:lpstr>
      <vt:lpstr>EJE_2016</vt:lpstr>
      <vt:lpstr>EJE_2017</vt:lpstr>
      <vt:lpstr>EJE_2018</vt:lpstr>
      <vt:lpstr>EJE_2019</vt:lpstr>
      <vt:lpstr>EJE_2020</vt:lpstr>
      <vt:lpstr>EJE_2do_trim</vt:lpstr>
      <vt:lpstr>EJE_3er_trim</vt:lpstr>
      <vt:lpstr>EJE_4to_trim</vt:lpstr>
      <vt:lpstr>emitir</vt:lpstr>
      <vt:lpstr>EXP_DENOMINADOR</vt:lpstr>
      <vt:lpstr>EXP_NUMERADOR</vt:lpstr>
      <vt:lpstr>EXPLICACION_DE_LA_VARIABLE_DENOMINADOR</vt:lpstr>
      <vt:lpstr>EXPLICACION_DE_LA_VARIABLE_NUMERADOR</vt:lpstr>
      <vt:lpstr>FORMULA</vt:lpstr>
      <vt:lpstr>FORMULA_DEL_INDICADOR</vt:lpstr>
      <vt:lpstr>FUENTE_DE_INFORMACION_denominador</vt:lpstr>
      <vt:lpstr>Fuente_de_información_línea_base</vt:lpstr>
      <vt:lpstr>FUENTE_DE_INFORMACION_NUMERADOR</vt:lpstr>
      <vt:lpstr>FUENTE_DEN</vt:lpstr>
      <vt:lpstr>FUENTE_LB</vt:lpstr>
      <vt:lpstr>FUENTE_NUM</vt:lpstr>
      <vt:lpstr>IMPERATIVO</vt:lpstr>
      <vt:lpstr>INDICADOR</vt:lpstr>
      <vt:lpstr>Línea_base</vt:lpstr>
      <vt:lpstr>mantener</vt:lpstr>
      <vt:lpstr>MEDIDA</vt:lpstr>
      <vt:lpstr>MIDE</vt:lpstr>
      <vt:lpstr>MIDE1</vt:lpstr>
      <vt:lpstr>MIDE2</vt:lpstr>
      <vt:lpstr>MIDE3</vt:lpstr>
      <vt:lpstr>MIDE4</vt:lpstr>
      <vt:lpstr>NIVEL_DE_ÉXITO_PROCESAL_EN_EL_DISTRITO_CAPITAL</vt:lpstr>
      <vt:lpstr>NOMBRE_DEL_INDICADOR</vt:lpstr>
      <vt:lpstr>Numerador</vt:lpstr>
      <vt:lpstr>OFICINA_ASESORA_DE_PLANEACIÓN</vt:lpstr>
      <vt:lpstr>OFICINA_DE_CONTROL_INTERNO</vt:lpstr>
      <vt:lpstr>OFICINA_DE_TECNOLOGÍAS_DE_LA_INFORMACIÓN_Y_LAS_COMUNICACIONES</vt:lpstr>
      <vt:lpstr>Periodicidad</vt:lpstr>
      <vt:lpstr>PO_001_PLANEACION_Y_MEJORA_CONTINUA</vt:lpstr>
      <vt:lpstr>PO_002_GESTIÓN_DE_LAS_COMUNICACIONES</vt:lpstr>
      <vt:lpstr>PO_003_GESTIÓN_DE_TIC</vt:lpstr>
      <vt:lpstr>PO_004_GESTIÓN_DOCUMENTAL</vt:lpstr>
      <vt:lpstr>PO_005_GESTIÓN_DEL_TALENTO_HUMANO</vt:lpstr>
      <vt:lpstr>PO_006_GESTIÓN_JURÍDICA_DISTRITAL</vt:lpstr>
      <vt:lpstr>PO_007_GESTIÓN_DISCIPLINARIA_DISTRITAL</vt:lpstr>
      <vt:lpstr>PO_008_INSPECCIÓN_VIGILANCIA_Y_CONTROL_ESAL</vt:lpstr>
      <vt:lpstr>PO_009_GESTIÓN_NORMATIVA_Y_CONCEPTUAL</vt:lpstr>
      <vt:lpstr>PO_010_GESTIÓN_JUDICIAL_Y_EXTRAJUDICIAL_DEL_DISTRITO</vt:lpstr>
      <vt:lpstr>PO_011_NOTIFICACIONES</vt:lpstr>
      <vt:lpstr>PO_012_GESTIÓN_FINANCIERA</vt:lpstr>
      <vt:lpstr>PO_013_GESTIÓN_ADMINISTRATIVA</vt:lpstr>
      <vt:lpstr>PO_014_GESTIÓN_CONTRACTUAL</vt:lpstr>
      <vt:lpstr>PO_015_EVALUACIÓN_INDEPENDIENTE</vt:lpstr>
      <vt:lpstr>PO_016_CONTROL_INTERNO_DISCIPLINARIO</vt:lpstr>
      <vt:lpstr>PO_017_ATENCIÓN_A_LA_CIUDADANÍA</vt:lpstr>
      <vt:lpstr>PR_2016</vt:lpstr>
      <vt:lpstr>PR_2017</vt:lpstr>
      <vt:lpstr>PR_2018</vt:lpstr>
      <vt:lpstr>PR_2020</vt:lpstr>
      <vt:lpstr>PROCESO</vt:lpstr>
      <vt:lpstr>recopila</vt:lpstr>
      <vt:lpstr>Resultados_1er_Trimestre</vt:lpstr>
      <vt:lpstr>Resultados_2do_Trimestre</vt:lpstr>
      <vt:lpstr>Resultados_3er_Trimestre</vt:lpstr>
      <vt:lpstr>Resultados_4to_Trimestre</vt:lpstr>
      <vt:lpstr>SUBSECRETARÍA_JURÍDICA_DISTRITAL</vt:lpstr>
      <vt:lpstr>Tipo</vt:lpstr>
      <vt:lpstr>'PLAN DE DESARROLLO'!Títulos_a_imprimir</vt:lpstr>
      <vt:lpstr>'PLAN DE GESTIÓN'!Títulos_a_imprimir</vt:lpstr>
      <vt:lpstr>'TD P. ESTRATEGICO'!Títulos_a_imprimir</vt:lpstr>
      <vt:lpstr>UNIDAD_DE_MEDIDA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2018 SJD</dc:title>
  <dc:creator>Juan Carlos Cepeda Moncada</dc:creator>
  <cp:lastModifiedBy>Sonia Yaneth Arevalo Bonilla</cp:lastModifiedBy>
  <cp:lastPrinted>2018-10-30T14:54:56Z</cp:lastPrinted>
  <dcterms:created xsi:type="dcterms:W3CDTF">2017-04-27T16:26:56Z</dcterms:created>
  <dcterms:modified xsi:type="dcterms:W3CDTF">2018-10-30T17:04:29Z</dcterms:modified>
</cp:coreProperties>
</file>